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40A64C9-65AF-8A46-B0A1-CED36FB8D1BA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742" i="1" l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25" i="1"/>
  <c r="AK318" i="1"/>
  <c r="AK200" i="1"/>
  <c r="AK159" i="1"/>
  <c r="AK104" i="1"/>
  <c r="R104" i="1"/>
  <c r="S104" i="1" s="1"/>
  <c r="R103" i="1"/>
  <c r="S103" i="1" s="1"/>
  <c r="AT104" i="1"/>
  <c r="AT106" i="1" s="1"/>
  <c r="AM104" i="1"/>
  <c r="AL104" i="1"/>
  <c r="AJ104" i="1"/>
  <c r="T104" i="1"/>
  <c r="AK103" i="1"/>
  <c r="AJ103" i="1"/>
  <c r="T103" i="1"/>
  <c r="AJ325" i="1"/>
  <c r="AJ318" i="1"/>
  <c r="AJ200" i="1"/>
  <c r="AJ159" i="1"/>
  <c r="AT318" i="1"/>
  <c r="AT320" i="1" s="1"/>
  <c r="AM318" i="1"/>
  <c r="AL318" i="1"/>
  <c r="T318" i="1"/>
  <c r="AK317" i="1"/>
  <c r="AJ317" i="1"/>
  <c r="T317" i="1"/>
  <c r="AT325" i="1"/>
  <c r="AM325" i="1"/>
  <c r="AL325" i="1"/>
  <c r="AT159" i="1"/>
  <c r="AM159" i="1"/>
  <c r="AL159" i="1"/>
  <c r="T200" i="1"/>
  <c r="AM200" i="1"/>
  <c r="S203" i="1"/>
  <c r="AL200" i="1"/>
  <c r="AT200" i="1"/>
  <c r="AT201" i="1" s="1"/>
  <c r="R200" i="1"/>
  <c r="J200" i="1"/>
  <c r="AK199" i="1"/>
  <c r="AJ199" i="1"/>
  <c r="T199" i="1"/>
  <c r="R199" i="1"/>
  <c r="AJ333" i="1"/>
  <c r="AK333" i="1"/>
  <c r="AK353" i="1"/>
  <c r="AJ353" i="1"/>
  <c r="AK351" i="1"/>
  <c r="AJ351" i="1"/>
  <c r="AK345" i="1"/>
  <c r="AJ345" i="1"/>
  <c r="AK344" i="1"/>
  <c r="AJ344" i="1"/>
  <c r="AK343" i="1"/>
  <c r="AJ343" i="1"/>
  <c r="AK338" i="1"/>
  <c r="AJ338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24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AK284" i="1"/>
  <c r="AJ284" i="1"/>
  <c r="AK237" i="1"/>
  <c r="AK214" i="1"/>
  <c r="AJ214" i="1"/>
  <c r="AK367" i="1"/>
  <c r="AJ367" i="1"/>
  <c r="AK363" i="1"/>
  <c r="AJ363" i="1"/>
  <c r="T309" i="1"/>
  <c r="AK310" i="1"/>
  <c r="AJ310" i="1"/>
  <c r="S310" i="1"/>
  <c r="AK309" i="1"/>
  <c r="AJ309" i="1"/>
  <c r="S309" i="1"/>
  <c r="AK371" i="1"/>
  <c r="AJ371" i="1"/>
  <c r="S371" i="1"/>
  <c r="AK374" i="1"/>
  <c r="AJ374" i="1"/>
  <c r="S374" i="1"/>
  <c r="AT207" i="1"/>
  <c r="AK207" i="1"/>
  <c r="AJ207" i="1"/>
  <c r="AT205" i="1"/>
  <c r="AK205" i="1"/>
  <c r="AJ205" i="1"/>
  <c r="AK314" i="1"/>
  <c r="AJ314" i="1"/>
  <c r="S314" i="1"/>
  <c r="AK313" i="1"/>
  <c r="AJ313" i="1"/>
  <c r="T313" i="1"/>
  <c r="S313" i="1"/>
  <c r="AK312" i="1"/>
  <c r="AJ312" i="1"/>
  <c r="S312" i="1"/>
  <c r="AK311" i="1"/>
  <c r="AJ311" i="1"/>
  <c r="T311" i="1"/>
  <c r="S311" i="1"/>
  <c r="T375" i="1"/>
  <c r="T373" i="1"/>
  <c r="T372" i="1"/>
  <c r="T370" i="1"/>
  <c r="T287" i="1"/>
  <c r="AK287" i="1"/>
  <c r="AJ287" i="1"/>
  <c r="AK240" i="1"/>
  <c r="AJ240" i="1"/>
  <c r="AK239" i="1"/>
  <c r="AJ239" i="1"/>
  <c r="AK217" i="1"/>
  <c r="AJ217" i="1"/>
  <c r="AK216" i="1"/>
  <c r="AJ216" i="1"/>
  <c r="AK215" i="1"/>
  <c r="AJ215" i="1"/>
  <c r="AK238" i="1"/>
  <c r="AJ238" i="1"/>
  <c r="AK236" i="1"/>
  <c r="AJ236" i="1"/>
  <c r="AK213" i="1"/>
  <c r="AJ213" i="1"/>
  <c r="S324" i="1"/>
  <c r="S323" i="1"/>
  <c r="T321" i="1"/>
  <c r="T315" i="1"/>
  <c r="T303" i="1"/>
  <c r="T301" i="1"/>
  <c r="T285" i="1"/>
  <c r="T197" i="1"/>
  <c r="T157" i="1"/>
  <c r="T101" i="1"/>
  <c r="T323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22" i="1"/>
  <c r="S308" i="1"/>
  <c r="S306" i="1"/>
  <c r="S300" i="1"/>
  <c r="S298" i="1"/>
  <c r="S296" i="1"/>
  <c r="S294" i="1"/>
  <c r="S292" i="1"/>
  <c r="S290" i="1"/>
  <c r="S286" i="1"/>
  <c r="S198" i="1"/>
  <c r="R197" i="1"/>
  <c r="R181" i="1"/>
  <c r="R179" i="1"/>
  <c r="R157" i="1"/>
  <c r="AJ323" i="1"/>
  <c r="AK323" i="1"/>
  <c r="AJ321" i="1"/>
  <c r="AK321" i="1"/>
  <c r="AJ315" i="1"/>
  <c r="AK315" i="1"/>
  <c r="AJ307" i="1"/>
  <c r="AK307" i="1"/>
  <c r="AJ305" i="1"/>
  <c r="AK305" i="1"/>
  <c r="AJ303" i="1"/>
  <c r="AK303" i="1"/>
  <c r="AJ301" i="1"/>
  <c r="AK301" i="1"/>
  <c r="AJ299" i="1"/>
  <c r="AK299" i="1"/>
  <c r="AJ295" i="1"/>
  <c r="AK295" i="1"/>
  <c r="AJ293" i="1"/>
  <c r="AK293" i="1"/>
  <c r="AJ291" i="1"/>
  <c r="AK291" i="1"/>
  <c r="AJ289" i="1"/>
  <c r="AK289" i="1"/>
  <c r="AJ285" i="1"/>
  <c r="AK285" i="1"/>
  <c r="AJ197" i="1"/>
  <c r="AK197" i="1"/>
  <c r="AJ181" i="1"/>
  <c r="AK181" i="1"/>
  <c r="AJ179" i="1"/>
  <c r="AK179" i="1"/>
  <c r="AJ157" i="1"/>
  <c r="AK157" i="1"/>
  <c r="T362" i="1"/>
  <c r="T361" i="1"/>
  <c r="T358" i="1"/>
  <c r="T357" i="1"/>
  <c r="S375" i="1"/>
  <c r="S373" i="1"/>
  <c r="S372" i="1"/>
  <c r="S362" i="1"/>
  <c r="S361" i="1"/>
  <c r="S360" i="1"/>
  <c r="S359" i="1"/>
  <c r="S358" i="1"/>
  <c r="S357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S181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8" i="1"/>
  <c r="S158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60" i="1"/>
  <c r="AJ360" i="1"/>
  <c r="AK356" i="1"/>
  <c r="AJ356" i="1"/>
  <c r="AK355" i="1"/>
  <c r="AJ255" i="1"/>
  <c r="AJ256" i="1"/>
  <c r="AJ257" i="1"/>
  <c r="AJ258" i="1"/>
  <c r="AK267" i="1"/>
  <c r="AJ267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T331" i="1"/>
  <c r="AK331" i="1"/>
  <c r="AJ331" i="1"/>
  <c r="AT330" i="1"/>
  <c r="AK330" i="1"/>
  <c r="AJ330" i="1"/>
  <c r="AT415" i="1"/>
  <c r="AT329" i="1"/>
  <c r="AT328" i="1"/>
  <c r="AT327" i="1"/>
  <c r="AT32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29" i="1"/>
  <c r="AJ329" i="1"/>
  <c r="AK96" i="1"/>
  <c r="AJ96" i="1"/>
  <c r="AK95" i="1"/>
  <c r="AJ95" i="1"/>
  <c r="AK94" i="1"/>
  <c r="AJ94" i="1"/>
  <c r="AJ93" i="1"/>
  <c r="AK93" i="1"/>
  <c r="AJ378" i="1"/>
  <c r="AK378" i="1"/>
  <c r="AJ383" i="1"/>
  <c r="AK383" i="1"/>
  <c r="AK276" i="1"/>
  <c r="AJ276" i="1"/>
  <c r="AK196" i="1"/>
  <c r="AJ196" i="1"/>
  <c r="J203" i="1"/>
  <c r="AK198" i="1"/>
  <c r="AJ198" i="1"/>
  <c r="AK89" i="1"/>
  <c r="AJ89" i="1"/>
  <c r="AK377" i="1"/>
  <c r="AJ377" i="1"/>
  <c r="AJ382" i="1"/>
  <c r="AK382" i="1"/>
  <c r="AK272" i="1"/>
  <c r="AJ272" i="1"/>
  <c r="AJ273" i="1"/>
  <c r="AK273" i="1"/>
  <c r="AK380" i="1"/>
  <c r="AJ380" i="1"/>
  <c r="AJ385" i="1"/>
  <c r="AK385" i="1"/>
  <c r="AJ381" i="1"/>
  <c r="AK381" i="1"/>
  <c r="AJ386" i="1"/>
  <c r="AK386" i="1"/>
  <c r="AK359" i="1"/>
  <c r="AJ359" i="1"/>
  <c r="AK387" i="1"/>
  <c r="AK379" i="1"/>
  <c r="AJ379" i="1"/>
  <c r="AK384" i="1"/>
  <c r="AJ384" i="1"/>
  <c r="AJ270" i="1"/>
  <c r="AK270" i="1"/>
  <c r="AJ271" i="1"/>
  <c r="AK271" i="1"/>
  <c r="AK195" i="1"/>
  <c r="AJ195" i="1"/>
  <c r="AK191" i="1"/>
  <c r="AJ191" i="1"/>
  <c r="AK190" i="1"/>
  <c r="AJ190" i="1"/>
  <c r="AK189" i="1"/>
  <c r="AJ189" i="1"/>
  <c r="AK188" i="1"/>
  <c r="AJ188" i="1"/>
  <c r="AJ327" i="1"/>
  <c r="AK327" i="1"/>
  <c r="AJ326" i="1"/>
  <c r="AK326" i="1"/>
  <c r="AK328" i="1"/>
  <c r="AJ328" i="1"/>
  <c r="AK401" i="1"/>
  <c r="AJ401" i="1"/>
  <c r="AK404" i="1"/>
  <c r="AJ404" i="1"/>
  <c r="AJ111" i="1"/>
  <c r="AK111" i="1"/>
  <c r="AK412" i="1"/>
  <c r="AJ412" i="1"/>
  <c r="AK411" i="1"/>
  <c r="AJ411" i="1"/>
  <c r="AK341" i="1"/>
  <c r="AJ341" i="1"/>
  <c r="AK369" i="1"/>
  <c r="AK364" i="1"/>
  <c r="AJ365" i="1"/>
  <c r="AK365" i="1"/>
  <c r="AJ366" i="1"/>
  <c r="AK366" i="1"/>
  <c r="AJ370" i="1"/>
  <c r="AK370" i="1"/>
  <c r="AJ376" i="1"/>
  <c r="AK376" i="1"/>
  <c r="AJ361" i="1"/>
  <c r="AK361" i="1"/>
  <c r="AK373" i="1"/>
  <c r="AJ373" i="1"/>
  <c r="AK194" i="1"/>
  <c r="AJ194" i="1"/>
  <c r="AT105" i="1" l="1"/>
  <c r="AT319" i="1"/>
  <c r="AT202" i="1"/>
  <c r="S197" i="1"/>
  <c r="S321" i="1"/>
  <c r="AK187" i="1"/>
  <c r="AJ187" i="1"/>
  <c r="AK186" i="1"/>
  <c r="AJ186" i="1"/>
  <c r="AK185" i="1"/>
  <c r="AJ185" i="1"/>
  <c r="AK184" i="1"/>
  <c r="AJ184" i="1"/>
  <c r="AK183" i="1"/>
  <c r="AJ183" i="1"/>
  <c r="AJ192" i="1"/>
  <c r="AK192" i="1"/>
  <c r="AJ193" i="1"/>
  <c r="AK193" i="1"/>
  <c r="AK182" i="1"/>
  <c r="AJ182" i="1"/>
  <c r="AK158" i="1"/>
  <c r="AJ158" i="1"/>
  <c r="AJ140" i="1"/>
  <c r="AK140" i="1"/>
  <c r="AK141" i="1"/>
  <c r="AJ141" i="1"/>
  <c r="AK413" i="1"/>
  <c r="AJ413" i="1"/>
  <c r="AK349" i="1"/>
  <c r="AJ349" i="1"/>
  <c r="AK334" i="1"/>
  <c r="AJ334" i="1"/>
  <c r="AJ335" i="1"/>
  <c r="AK335" i="1"/>
  <c r="AJ336" i="1"/>
  <c r="AK336" i="1"/>
  <c r="AJ337" i="1"/>
  <c r="AK337" i="1"/>
  <c r="AJ339" i="1"/>
  <c r="AK339" i="1"/>
  <c r="AJ340" i="1"/>
  <c r="AK340" i="1"/>
  <c r="AJ342" i="1"/>
  <c r="AK342" i="1"/>
  <c r="AJ346" i="1"/>
  <c r="AK346" i="1"/>
  <c r="AJ347" i="1"/>
  <c r="AK347" i="1"/>
  <c r="AJ348" i="1"/>
  <c r="AK348" i="1"/>
  <c r="AJ350" i="1"/>
  <c r="AK350" i="1"/>
  <c r="AJ352" i="1"/>
  <c r="AK352" i="1"/>
  <c r="AJ354" i="1"/>
  <c r="AK354" i="1"/>
  <c r="AK36" i="1"/>
  <c r="AJ36" i="1"/>
  <c r="AJ415" i="1"/>
  <c r="AK415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4" i="1"/>
  <c r="AK332" i="1"/>
  <c r="AK277" i="1"/>
  <c r="AK278" i="1"/>
  <c r="AK279" i="1"/>
  <c r="AK280" i="1"/>
  <c r="AK274" i="1"/>
  <c r="AK281" i="1"/>
  <c r="AK282" i="1"/>
  <c r="AK283" i="1"/>
  <c r="AK357" i="1"/>
  <c r="AK358" i="1"/>
  <c r="AK362" i="1"/>
  <c r="AK368" i="1"/>
  <c r="AK375" i="1"/>
  <c r="AK372" i="1"/>
  <c r="AK389" i="1"/>
  <c r="AK388" i="1"/>
  <c r="AK390" i="1"/>
  <c r="AK392" i="1"/>
  <c r="AK391" i="1"/>
  <c r="AK393" i="1"/>
  <c r="AK394" i="1"/>
  <c r="AK395" i="1"/>
  <c r="AK396" i="1"/>
  <c r="AK397" i="1"/>
  <c r="AK398" i="1"/>
  <c r="AK399" i="1"/>
  <c r="AK400" i="1"/>
  <c r="AK402" i="1"/>
  <c r="AK403" i="1"/>
  <c r="AK405" i="1"/>
  <c r="AK406" i="1"/>
  <c r="AK407" i="1"/>
  <c r="AK408" i="1"/>
  <c r="AK409" i="1"/>
  <c r="AK410" i="1"/>
  <c r="AK414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J274" i="1"/>
  <c r="AJ60" i="1"/>
  <c r="AJ35" i="1"/>
  <c r="AJ85" i="1"/>
  <c r="AJ80" i="1"/>
  <c r="AJ234" i="1"/>
  <c r="AJ211" i="1"/>
  <c r="AJ90" i="1"/>
  <c r="AJ407" i="1"/>
  <c r="AJ408" i="1"/>
  <c r="AJ108" i="1"/>
  <c r="AJ116" i="1"/>
  <c r="AJ115" i="1"/>
  <c r="AJ400" i="1"/>
  <c r="AJ402" i="1"/>
  <c r="AJ403" i="1"/>
  <c r="AJ405" i="1"/>
  <c r="AJ391" i="1"/>
  <c r="AJ388" i="1"/>
  <c r="AJ375" i="1"/>
  <c r="AJ417" i="1"/>
  <c r="AJ416" i="1"/>
  <c r="AJ414" i="1"/>
  <c r="AJ410" i="1"/>
  <c r="AJ409" i="1"/>
  <c r="AJ406" i="1"/>
  <c r="AJ235" i="1"/>
  <c r="AJ232" i="1"/>
  <c r="AJ210" i="1"/>
  <c r="AJ209" i="1"/>
  <c r="AJ241" i="1"/>
  <c r="AJ242" i="1"/>
  <c r="AJ419" i="1"/>
  <c r="AJ421" i="1"/>
  <c r="AJ422" i="1"/>
  <c r="AJ423" i="1"/>
  <c r="AJ420" i="1"/>
  <c r="AJ418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4" i="1"/>
  <c r="AJ425" i="1"/>
  <c r="AJ426" i="1"/>
  <c r="AJ427" i="1"/>
  <c r="AJ428" i="1"/>
  <c r="AJ429" i="1"/>
  <c r="AJ259" i="1"/>
  <c r="AJ456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5" i="1"/>
  <c r="AJ446" i="1"/>
  <c r="AJ447" i="1"/>
  <c r="AJ448" i="1"/>
  <c r="AJ449" i="1"/>
  <c r="AJ450" i="1"/>
  <c r="AJ451" i="1"/>
  <c r="AJ452" i="1"/>
  <c r="AJ453" i="1"/>
  <c r="AJ454" i="1"/>
  <c r="AJ455" i="1"/>
  <c r="AJ444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399" i="1"/>
  <c r="AJ398" i="1"/>
  <c r="AJ397" i="1"/>
  <c r="AJ396" i="1"/>
  <c r="AJ395" i="1"/>
  <c r="AJ394" i="1"/>
  <c r="AJ392" i="1"/>
  <c r="AJ389" i="1"/>
  <c r="AJ372" i="1"/>
  <c r="AJ368" i="1"/>
  <c r="AJ362" i="1"/>
  <c r="AJ358" i="1"/>
  <c r="AJ357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4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2" i="1" l="1"/>
  <c r="AK202" i="1"/>
  <c r="AK201" i="1"/>
  <c r="AJ201" i="1"/>
  <c r="AJ106" i="1"/>
  <c r="AK320" i="1"/>
  <c r="AK319" i="1"/>
  <c r="AJ320" i="1"/>
  <c r="AK105" i="1"/>
  <c r="AK106" i="1"/>
  <c r="AJ319" i="1"/>
  <c r="AJ105" i="1" l="1"/>
  <c r="S307" i="1"/>
  <c r="S305" i="1" s="1"/>
  <c r="S303" i="1" s="1"/>
  <c r="S301" i="1" s="1"/>
  <c r="S299" i="1" s="1"/>
  <c r="S297" i="1" s="1"/>
  <c r="S295" i="1" s="1"/>
  <c r="S293" i="1" s="1"/>
  <c r="S291" i="1" s="1"/>
  <c r="S289" i="1" s="1"/>
  <c r="S287" i="1" s="1"/>
  <c r="S285" i="1" s="1"/>
  <c r="S179" i="1"/>
  <c r="S157" i="1" s="1"/>
</calcChain>
</file>

<file path=xl/sharedStrings.xml><?xml version="1.0" encoding="utf-8"?>
<sst xmlns="http://schemas.openxmlformats.org/spreadsheetml/2006/main" count="6606" uniqueCount="1500">
  <si>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</si>
  <si>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</si>
  <si>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</si>
  <si>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</si>
  <si>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</si>
  <si>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</si>
  <si>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</si>
  <si>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</si>
  <si>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</si>
  <si>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</si>
  <si>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</si>
  <si>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</si>
  <si>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</si>
  <si>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</si>
  <si>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</si>
  <si>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</si>
  <si>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</si>
  <si>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</si>
  <si>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</si>
  <si>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</si>
  <si>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</si>
  <si>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</si>
  <si>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</si>
  <si>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</si>
  <si>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</si>
  <si>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</si>
  <si>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</si>
  <si>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</si>
  <si>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</si>
  <si>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</si>
  <si>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</si>
  <si>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</si>
  <si>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</si>
  <si>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</si>
  <si>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</si>
  <si>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</si>
  <si>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</si>
  <si>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</si>
  <si>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</si>
  <si>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</si>
  <si>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</si>
  <si>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</si>
  <si>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</si>
  <si>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</si>
  <si>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</si>
  <si>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</si>
  <si>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</si>
  <si>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</si>
  <si>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</si>
  <si>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</si>
  <si>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</si>
  <si>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</si>
  <si>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</si>
  <si>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</si>
  <si>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</si>
  <si>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</si>
  <si>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</si>
  <si>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</si>
  <si>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</si>
  <si>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</si>
  <si>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</si>
  <si>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</si>
  <si>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</si>
  <si>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</si>
  <si>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</si>
  <si>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</si>
  <si>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</si>
  <si>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</si>
  <si>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</si>
  <si>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</si>
  <si>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</si>
  <si>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</si>
  <si>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</si>
  <si>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</si>
  <si>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</si>
  <si>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</si>
  <si>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</si>
  <si>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</si>
  <si>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</si>
  <si>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</si>
  <si>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</si>
  <si>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</si>
  <si>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</si>
  <si>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</si>
  <si>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</si>
  <si>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</si>
  <si>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</si>
  <si>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</si>
  <si>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</si>
  <si>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</si>
  <si>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</si>
  <si>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</si>
  <si>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</si>
  <si>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</si>
  <si>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</si>
  <si>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</si>
  <si>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</si>
  <si>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</si>
  <si>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</si>
  <si>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</si>
  <si>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</si>
  <si>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</si>
  <si>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</si>
  <si>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</si>
  <si>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</si>
  <si>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</si>
  <si>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</si>
  <si>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</si>
  <si>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</si>
  <si>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</si>
  <si>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</si>
  <si>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</si>
  <si>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</si>
  <si>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</si>
  <si>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</si>
  <si>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</si>
  <si>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</si>
  <si>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</si>
  <si>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</si>
  <si>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</si>
  <si>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</si>
  <si>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</si>
  <si>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</si>
  <si>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</si>
  <si>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</si>
  <si>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</si>
  <si>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</si>
  <si>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</si>
  <si>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</si>
  <si>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</si>
  <si>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</si>
  <si>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</si>
  <si>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</si>
  <si>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</si>
  <si>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</si>
  <si>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</si>
  <si>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</si>
  <si>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</si>
  <si>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</si>
  <si>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</si>
  <si>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</si>
  <si>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</si>
  <si>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</si>
  <si>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</si>
  <si>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</si>
  <si>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</si>
  <si>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</si>
  <si>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</si>
  <si>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</si>
  <si>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</si>
  <si>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</si>
  <si>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</si>
  <si>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</si>
  <si>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</si>
  <si>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</si>
  <si>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</si>
  <si>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</si>
  <si>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</si>
  <si>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</si>
  <si>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</si>
  <si>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</si>
  <si>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</si>
  <si>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</si>
  <si>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</si>
  <si>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</si>
  <si>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</si>
  <si>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</si>
  <si>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</si>
  <si>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</si>
  <si>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</si>
  <si>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</si>
  <si>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</si>
  <si>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</si>
  <si>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</si>
  <si>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</si>
  <si>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</si>
  <si>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</si>
  <si>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</si>
  <si>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</si>
  <si>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</si>
  <si>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</si>
  <si>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</si>
  <si>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</si>
  <si>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</si>
  <si>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</si>
  <si>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</si>
  <si>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</si>
  <si>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</si>
  <si>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</si>
  <si>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</si>
  <si>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</si>
  <si>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</si>
  <si>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</si>
  <si>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</si>
  <si>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</si>
  <si>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</si>
  <si>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</si>
  <si>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</si>
  <si>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</si>
  <si>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</si>
  <si>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</si>
  <si>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</si>
  <si>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</si>
  <si>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</si>
  <si>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</si>
  <si>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</si>
  <si>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</si>
  <si>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</si>
  <si>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</si>
  <si>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</si>
  <si>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</si>
  <si>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</si>
  <si>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</si>
  <si>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</si>
  <si>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</si>
  <si>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</si>
  <si>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</si>
  <si>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</si>
  <si>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</si>
  <si>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</si>
  <si>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</si>
  <si>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</si>
  <si>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</si>
  <si>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</si>
  <si>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</si>
  <si>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</si>
  <si>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</si>
  <si>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</si>
  <si>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</si>
  <si>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</si>
  <si>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</si>
  <si>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</si>
  <si>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</si>
  <si>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</si>
  <si>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</si>
  <si>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</si>
  <si>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</si>
  <si>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</si>
  <si>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</si>
  <si>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</si>
  <si>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</si>
  <si>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</si>
  <si>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</si>
  <si>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</si>
  <si>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</si>
  <si>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</si>
  <si>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</si>
  <si>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</si>
  <si>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</si>
  <si>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</si>
  <si>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</si>
  <si>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</si>
  <si>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</si>
  <si>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</si>
  <si>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</si>
  <si>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</si>
  <si>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</si>
  <si>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</si>
  <si>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</si>
  <si>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</si>
  <si>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</si>
  <si>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</si>
  <si>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</si>
  <si>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</si>
  <si>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</si>
  <si>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</si>
  <si>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</si>
  <si>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</si>
  <si>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</si>
  <si>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</si>
  <si>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</si>
  <si>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</si>
  <si>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</si>
  <si>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</si>
  <si>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</si>
  <si>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</si>
  <si>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</si>
  <si>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</si>
  <si>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</si>
  <si>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</si>
  <si>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</si>
  <si>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</si>
  <si>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</si>
  <si>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</si>
  <si>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</si>
  <si>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</si>
  <si>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</si>
  <si>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</si>
  <si>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</si>
  <si>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</si>
  <si>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</si>
  <si>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</si>
  <si>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</si>
  <si>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</si>
  <si>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</si>
  <si>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</si>
  <si>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</si>
  <si>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</si>
  <si>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</si>
  <si>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</si>
  <si>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</si>
  <si>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</si>
  <si>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</si>
  <si>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</si>
  <si>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</si>
  <si>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</si>
  <si>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</si>
  <si>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</si>
  <si>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</si>
  <si>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</si>
  <si>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</si>
  <si>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</si>
  <si>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</si>
  <si>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</si>
  <si>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</si>
  <si>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</si>
  <si>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</si>
  <si>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</si>
  <si>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</si>
  <si>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</si>
  <si>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</si>
  <si>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</si>
  <si>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</si>
  <si>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</si>
  <si>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</si>
  <si>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</si>
  <si>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</si>
  <si>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</si>
  <si>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</si>
  <si>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</si>
  <si>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</si>
  <si>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</si>
  <si>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</si>
  <si>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</si>
  <si>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</si>
  <si>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</si>
  <si>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</si>
  <si>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</si>
  <si>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</si>
  <si>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</si>
  <si>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</si>
  <si>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</si>
  <si>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</si>
  <si>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</si>
  <si>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</si>
  <si>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</si>
  <si>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</si>
  <si>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</si>
  <si>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</si>
  <si>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</si>
  <si>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</si>
  <si>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</si>
  <si>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</si>
  <si>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</si>
  <si>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</si>
  <si>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</si>
  <si>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</si>
  <si>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</si>
  <si>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</si>
  <si>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</si>
  <si>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</si>
  <si>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</si>
  <si>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</si>
  <si>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</si>
  <si>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</si>
  <si>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</si>
  <si>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</si>
  <si>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</si>
  <si>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</si>
  <si>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</si>
  <si>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</si>
  <si>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</si>
  <si>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</si>
  <si>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</si>
  <si>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</si>
  <si>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</si>
  <si>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</si>
  <si>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</si>
  <si>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</si>
  <si>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</si>
  <si>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</si>
  <si>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</si>
  <si>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</si>
  <si>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</si>
  <si>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</si>
  <si>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</si>
  <si>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</si>
  <si>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</si>
  <si>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</si>
  <si>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</si>
  <si>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</si>
  <si>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</si>
  <si>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</si>
  <si>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</si>
  <si>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</si>
  <si>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</si>
  <si>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</si>
  <si>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</si>
  <si>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</si>
  <si>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</si>
  <si>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</si>
  <si>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</si>
  <si>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</si>
  <si>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</si>
  <si>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</si>
  <si>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</si>
  <si>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</si>
  <si>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</si>
  <si>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</si>
  <si>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</si>
  <si>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</si>
  <si>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</si>
  <si>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</si>
  <si>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</si>
  <si>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</si>
  <si>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</si>
  <si>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</si>
  <si>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</si>
  <si>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</si>
  <si>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</si>
  <si>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</si>
  <si>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</si>
  <si>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</si>
  <si>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</si>
  <si>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</si>
  <si>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</si>
  <si>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</si>
  <si>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</si>
  <si>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</si>
  <si>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</si>
  <si>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</si>
  <si>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</si>
  <si>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</si>
  <si>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</si>
  <si>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</si>
  <si>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</si>
  <si>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</si>
  <si>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</si>
  <si>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</si>
  <si>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</si>
  <si>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</si>
  <si>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</si>
  <si>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</si>
  <si>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</si>
  <si>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</si>
  <si>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</si>
  <si>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</si>
  <si>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</si>
  <si>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</si>
  <si>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</si>
  <si>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</si>
  <si>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</si>
  <si>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</si>
  <si>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</si>
  <si>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</si>
  <si>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</si>
  <si>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</si>
  <si>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</si>
  <si>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</si>
  <si>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</si>
  <si>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</si>
  <si>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</si>
  <si>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</si>
  <si>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</si>
  <si>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</si>
  <si>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</si>
  <si>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</si>
  <si>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</si>
  <si>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</si>
  <si>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</si>
  <si>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</si>
  <si>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</si>
  <si>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</si>
  <si>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</si>
  <si>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</si>
  <si>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</si>
  <si>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</si>
  <si>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</si>
  <si>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</si>
  <si>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</si>
  <si>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</si>
  <si>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</si>
  <si>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</si>
  <si>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</si>
  <si>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</si>
  <si>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</si>
  <si>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</si>
  <si>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</si>
  <si>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</si>
  <si>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</si>
  <si>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</si>
  <si>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</si>
  <si>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</si>
  <si>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</si>
  <si>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</si>
  <si>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</si>
  <si>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</si>
  <si>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</si>
  <si>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</si>
  <si>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</si>
  <si>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</si>
  <si>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</si>
  <si>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</si>
  <si>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</si>
  <si>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</si>
  <si>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</si>
  <si>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</si>
  <si>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</si>
  <si>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</si>
  <si>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</si>
  <si>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</si>
  <si>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</si>
  <si>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</si>
  <si>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</si>
  <si>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</si>
  <si>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</si>
  <si>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</si>
  <si>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</si>
  <si>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</si>
  <si>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</si>
  <si>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</si>
  <si>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</si>
  <si>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</si>
  <si>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</si>
  <si>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</si>
  <si>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</si>
  <si>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</si>
  <si>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</si>
  <si>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</si>
  <si>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</si>
  <si>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</si>
  <si>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</si>
  <si>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</si>
  <si>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</si>
  <si>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</si>
  <si>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</si>
  <si>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</si>
  <si>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</si>
  <si>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</si>
  <si>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</si>
  <si>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</si>
  <si>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</si>
  <si>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</si>
  <si>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</si>
  <si>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</si>
  <si>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</si>
  <si>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</si>
  <si>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</si>
  <si>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</si>
  <si>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</si>
  <si>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</si>
  <si>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</si>
  <si>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</si>
  <si>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</si>
  <si>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</si>
  <si>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</si>
  <si>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</si>
  <si>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</si>
  <si>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</si>
  <si>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</si>
  <si>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</si>
  <si>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</si>
  <si>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</si>
  <si>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</si>
  <si>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</si>
  <si>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</si>
  <si>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</si>
  <si>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</si>
  <si>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</si>
  <si>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</si>
  <si>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</si>
  <si>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</si>
  <si>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</si>
  <si>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</si>
  <si>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</si>
  <si>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</si>
  <si>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</si>
  <si>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</si>
  <si>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</si>
  <si>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</si>
  <si>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</si>
  <si>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</si>
  <si>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</si>
  <si>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</si>
  <si>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</si>
  <si>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</si>
  <si>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</si>
  <si>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</si>
  <si>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</si>
  <si>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</si>
  <si>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</si>
  <si>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</si>
  <si>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</si>
  <si>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</si>
  <si>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</si>
  <si>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</si>
  <si>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</si>
  <si>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</si>
  <si>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</si>
  <si>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</si>
  <si>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</si>
  <si>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</si>
  <si>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</si>
  <si>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</si>
  <si>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</si>
  <si>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</si>
  <si>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</si>
  <si>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</si>
  <si>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</si>
  <si>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</si>
  <si>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</si>
  <si>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</si>
  <si>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</si>
  <si>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</si>
  <si>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</si>
  <si>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</si>
  <si>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</si>
  <si>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</si>
  <si>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</si>
  <si>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</si>
  <si>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</si>
  <si>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</si>
  <si>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</si>
  <si>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</si>
  <si>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</si>
  <si>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</si>
  <si>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</si>
  <si>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</si>
  <si>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</si>
  <si>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</si>
  <si>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</si>
  <si>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</si>
  <si>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</si>
  <si>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</si>
  <si>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</si>
  <si>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</si>
  <si>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</si>
  <si>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</si>
  <si>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</si>
  <si>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</si>
  <si>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</si>
  <si>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</si>
  <si>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</si>
  <si>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</si>
  <si>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</si>
  <si>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</si>
  <si>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</si>
  <si>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</si>
  <si>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</si>
  <si>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</si>
  <si>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</si>
  <si>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</si>
  <si>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</si>
  <si>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</si>
  <si>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</si>
  <si>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</si>
  <si>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</si>
  <si>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</si>
  <si>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</si>
  <si>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</si>
  <si>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</si>
  <si>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</si>
  <si>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</si>
  <si>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</si>
  <si>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</si>
  <si>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</si>
  <si>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</si>
  <si>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</si>
  <si>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</si>
  <si>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</si>
  <si>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</si>
  <si>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</si>
  <si>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</si>
  <si>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</si>
  <si>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</si>
  <si>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</si>
  <si>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</si>
  <si>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</si>
  <si>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</si>
  <si>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</si>
  <si>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</si>
  <si>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</si>
  <si>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</si>
  <si>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</si>
  <si>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</si>
  <si>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</si>
  <si>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</si>
  <si>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</si>
  <si>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</si>
  <si>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</si>
  <si>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</si>
  <si>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</si>
  <si>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</si>
  <si>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</si>
  <si>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</si>
  <si>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</si>
  <si>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</si>
  <si>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</si>
  <si>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</si>
  <si>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</si>
  <si>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</si>
  <si>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</si>
  <si>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</si>
  <si>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</si>
  <si>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</si>
  <si>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</si>
  <si>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</si>
  <si>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</si>
  <si>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</si>
  <si>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</si>
  <si>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</si>
  <si>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</si>
  <si>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</si>
  <si>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</si>
  <si>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</si>
  <si>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</si>
  <si>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</si>
  <si>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</si>
  <si>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</si>
  <si>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</si>
  <si>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</si>
  <si>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</si>
  <si>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</si>
  <si>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</si>
  <si>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</si>
  <si>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</si>
  <si>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</si>
  <si>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</si>
  <si>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</si>
  <si>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</si>
  <si>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</si>
  <si>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</si>
  <si>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</si>
  <si>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</si>
  <si>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</si>
  <si>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</si>
  <si>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</si>
  <si>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</si>
  <si>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</si>
  <si>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</si>
  <si>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</si>
  <si>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</si>
  <si>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</si>
  <si>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</si>
  <si>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</si>
  <si>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</si>
  <si>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</si>
  <si>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</si>
  <si>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</si>
  <si>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</si>
  <si>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</si>
  <si>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</si>
  <si>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</si>
  <si>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</si>
  <si>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</si>
  <si>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</si>
  <si>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</si>
  <si>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</si>
  <si>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</si>
  <si>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</si>
  <si>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</si>
  <si>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</si>
  <si>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</si>
  <si>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</si>
  <si>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</si>
  <si>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</si>
  <si>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</si>
  <si>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</si>
  <si>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</si>
  <si>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</si>
  <si>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</si>
  <si>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</si>
  <si>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</si>
  <si>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</si>
  <si>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</si>
  <si>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</si>
  <si>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</si>
  <si>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</si>
  <si>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</si>
  <si>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</si>
  <si>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</si>
  <si>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</si>
  <si>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</si>
  <si>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</si>
  <si>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fans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</si>
  <si>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</si>
  <si>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</si>
  <si>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</si>
  <si>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</si>
  <si>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</si>
  <si>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</si>
  <si>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</si>
  <si>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</si>
  <si>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</si>
  <si>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</si>
  <si>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</si>
  <si>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</si>
  <si>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</si>
  <si>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</si>
  <si>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</si>
  <si>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</si>
  <si>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</si>
  <si>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</si>
  <si>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</si>
  <si>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</si>
  <si>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</si>
  <si>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</si>
  <si>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</si>
  <si>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</si>
  <si>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</si>
  <si>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</si>
  <si>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</si>
  <si>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</si>
  <si>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</si>
  <si>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</si>
  <si>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</si>
  <si>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</si>
  <si>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</si>
  <si>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</si>
  <si>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</si>
  <si>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</si>
  <si>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</si>
  <si>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</si>
  <si>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</si>
  <si>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</si>
  <si>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</si>
  <si>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</si>
  <si>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</si>
  <si>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</si>
  <si>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</si>
  <si>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</si>
  <si>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</si>
  <si>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</si>
  <si>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</si>
  <si>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</si>
  <si>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</si>
  <si>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</si>
  <si>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</si>
  <si>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</si>
  <si>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</si>
  <si>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</si>
  <si>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</si>
  <si>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</si>
  <si>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</si>
  <si>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</si>
  <si>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</si>
  <si>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</si>
  <si>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</si>
  <si>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</si>
  <si>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</si>
  <si>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</si>
  <si>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</si>
  <si>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</si>
  <si>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</si>
  <si>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</si>
  <si>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</si>
  <si>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</si>
  <si>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</si>
  <si>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</si>
  <si>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</si>
  <si>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</si>
  <si>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</si>
  <si>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</si>
  <si>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</si>
  <si>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</si>
  <si>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</si>
  <si>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</si>
  <si>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</si>
  <si>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</si>
  <si>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</si>
  <si>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</si>
  <si>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</si>
  <si>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</si>
  <si>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</si>
  <si>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</si>
  <si>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</si>
  <si>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</si>
  <si>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</si>
  <si>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</si>
  <si>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</si>
  <si>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</si>
  <si>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</si>
  <si>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</si>
  <si>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</si>
  <si>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</si>
  <si>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</si>
  <si>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</si>
  <si>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</si>
  <si>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</si>
  <si>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</si>
  <si>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</si>
  <si>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</si>
  <si>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</si>
  <si>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</si>
  <si>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</si>
  <si>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</si>
  <si>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</si>
  <si>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</si>
  <si>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</si>
  <si>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</si>
  <si>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</si>
  <si>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</si>
  <si>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</si>
  <si>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</si>
  <si>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</si>
  <si>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</si>
  <si>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</si>
  <si>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</si>
  <si>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</si>
  <si>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</si>
  <si>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</si>
  <si>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</si>
  <si>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</si>
  <si>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</si>
  <si>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</si>
  <si>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</si>
  <si>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</si>
  <si>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</si>
  <si>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</si>
  <si>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</si>
  <si>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</si>
  <si>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</si>
  <si>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</si>
  <si>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</si>
  <si>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</si>
  <si>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</si>
  <si>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</si>
  <si>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</si>
  <si>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</si>
  <si>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</si>
  <si>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</si>
  <si>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</si>
  <si>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</si>
  <si>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</si>
  <si>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</si>
  <si>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</si>
  <si>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</si>
  <si>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</si>
  <si>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</si>
  <si>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</si>
  <si>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</si>
  <si>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</si>
  <si>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</si>
  <si>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</si>
  <si>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</si>
  <si>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</si>
  <si>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</si>
  <si>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</si>
  <si>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</si>
  <si>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</si>
  <si>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</si>
  <si>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</si>
  <si>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</si>
  <si>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</si>
  <si>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</si>
  <si>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</si>
  <si>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</si>
  <si>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</si>
  <si>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</si>
  <si>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</si>
  <si>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</si>
  <si>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</si>
  <si>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</si>
  <si>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</si>
  <si>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</si>
  <si>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</si>
  <si>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</si>
  <si>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</si>
  <si>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</si>
  <si>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</si>
  <si>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</si>
  <si>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</si>
  <si>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</si>
  <si>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</si>
  <si>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</si>
  <si>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</si>
  <si>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</si>
  <si>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</si>
  <si>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</si>
  <si>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</si>
  <si>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</si>
  <si>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</si>
  <si>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</si>
  <si>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</si>
  <si>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</si>
  <si>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</si>
  <si>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</si>
  <si>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</si>
  <si>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</si>
  <si>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</si>
  <si>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</si>
  <si>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</si>
  <si>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</si>
  <si>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</si>
  <si>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</si>
  <si>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</si>
  <si>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</si>
  <si>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</si>
  <si>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</si>
  <si>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</si>
  <si>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</si>
  <si>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</si>
  <si>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</si>
  <si>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</si>
  <si>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</si>
  <si>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</si>
  <si>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</si>
  <si>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</si>
  <si>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</si>
  <si>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</si>
  <si>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</si>
  <si>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</si>
  <si>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</si>
  <si>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</si>
  <si>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</si>
  <si>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</si>
  <si>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</si>
  <si>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</si>
  <si>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</si>
  <si>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</si>
  <si>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</si>
  <si>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</si>
  <si>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</si>
  <si>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</si>
  <si>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</si>
  <si>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</si>
  <si>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</si>
  <si>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</si>
  <si>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</si>
  <si>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</si>
  <si>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</si>
  <si>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</si>
  <si>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</si>
  <si>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</si>
  <si>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</si>
  <si>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</si>
  <si>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</si>
  <si>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</si>
  <si>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</si>
  <si>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</si>
  <si>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</si>
  <si>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</si>
  <si>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</si>
  <si>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</si>
  <si>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</si>
  <si>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</si>
  <si>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</si>
  <si>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</si>
  <si>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</si>
  <si>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</si>
  <si>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</si>
  <si>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</si>
  <si>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</si>
  <si>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</si>
  <si>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</si>
  <si>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</si>
  <si>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</si>
  <si>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</si>
  <si>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</si>
  <si>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</si>
  <si>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</si>
  <si>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</si>
  <si>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</si>
  <si>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</si>
  <si>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</si>
  <si>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</si>
  <si>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</si>
  <si>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</si>
  <si>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</si>
  <si>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</si>
  <si>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</si>
  <si>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</si>
  <si>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</si>
  <si>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</si>
  <si>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</si>
  <si>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</si>
  <si>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</si>
  <si>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</si>
  <si>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</si>
  <si>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</si>
  <si>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</si>
  <si>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</si>
  <si>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</si>
  <si>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</si>
  <si>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</si>
  <si>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</si>
  <si>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</si>
  <si>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</si>
  <si>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</si>
  <si>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</si>
  <si>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</si>
  <si>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</si>
  <si>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</si>
  <si>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</si>
  <si>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</si>
  <si>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</si>
  <si>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</si>
  <si>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</si>
  <si>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</si>
  <si>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</si>
  <si>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</si>
  <si>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</si>
  <si>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</si>
  <si>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</si>
  <si>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</si>
  <si>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</si>
  <si>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</si>
  <si>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</si>
  <si>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</si>
  <si>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</si>
  <si>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</si>
  <si>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</si>
  <si>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</si>
  <si>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</si>
  <si>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</si>
  <si>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</si>
  <si>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</si>
  <si>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</si>
  <si>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</si>
  <si>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</si>
  <si>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</si>
  <si>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</si>
  <si>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</si>
  <si>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</si>
  <si>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</si>
  <si>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</si>
  <si>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</si>
  <si>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</si>
  <si>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</si>
  <si>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</si>
  <si>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</si>
  <si>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</si>
  <si>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</si>
  <si>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</si>
  <si>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</si>
  <si>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</si>
  <si>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</si>
  <si>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</si>
  <si>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</si>
  <si>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</si>
  <si>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</si>
  <si>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</si>
  <si>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</si>
  <si>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</si>
  <si>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</si>
  <si>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</si>
  <si>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</si>
  <si>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</si>
  <si>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</si>
  <si>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</si>
  <si>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</si>
  <si>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</si>
  <si>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</si>
  <si>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</si>
  <si>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</si>
  <si>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</si>
  <si>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</si>
  <si>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</si>
  <si>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</si>
  <si>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</si>
  <si>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</si>
  <si>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</si>
  <si>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</si>
  <si>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</si>
  <si>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</si>
  <si>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</si>
  <si>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</si>
  <si>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</si>
  <si>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</si>
  <si>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</si>
  <si>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</si>
  <si>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</si>
  <si>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</si>
  <si>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</si>
  <si>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</si>
  <si>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</si>
  <si>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</si>
  <si>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</si>
  <si>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</si>
  <si>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</si>
  <si>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</si>
  <si>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</si>
  <si>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</si>
  <si>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</si>
  <si>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</si>
  <si>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</si>
  <si>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</si>
  <si>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</si>
  <si>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</si>
  <si>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</si>
  <si>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</si>
  <si>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</si>
  <si>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</si>
  <si>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</si>
  <si>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</si>
  <si>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</si>
  <si>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</si>
  <si>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</si>
  <si>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</si>
  <si>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</si>
  <si>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</si>
  <si>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</si>
  <si>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</si>
  <si>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</si>
  <si>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</si>
  <si>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</si>
  <si>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</si>
  <si>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</si>
  <si>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</si>
  <si>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</si>
  <si>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</si>
  <si>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</si>
  <si>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</si>
  <si>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</si>
  <si>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</si>
  <si>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</si>
  <si>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</si>
  <si>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</si>
  <si>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</si>
  <si>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</si>
  <si>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</si>
  <si>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</si>
  <si>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</si>
  <si>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</si>
  <si>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</si>
  <si>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</si>
  <si>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</si>
  <si>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</si>
  <si>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</si>
  <si>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</si>
  <si>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</si>
  <si>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</si>
  <si>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</si>
  <si>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</si>
  <si>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</si>
  <si>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</si>
  <si>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</si>
  <si>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</si>
  <si>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</si>
  <si>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</si>
  <si>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</si>
  <si>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</si>
  <si>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</si>
  <si>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</si>
  <si>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</si>
  <si>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</si>
  <si>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</si>
  <si>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</si>
  <si>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</si>
  <si>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</si>
  <si>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</si>
  <si>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</si>
  <si>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</si>
  <si>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</si>
  <si>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</si>
  <si>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</si>
  <si>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</si>
  <si>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</si>
  <si>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</si>
  <si>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</si>
  <si>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</si>
  <si>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</si>
  <si>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</si>
  <si>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</si>
  <si>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</si>
  <si>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</si>
  <si>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</si>
  <si>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</si>
  <si>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</si>
  <si>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</si>
  <si>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</si>
  <si>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</si>
  <si>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</si>
  <si>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</si>
  <si>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</si>
  <si>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</si>
  <si>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</si>
  <si>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tplink-rack-macmini-meg</t>
  </si>
  <si>
    <t>template_old_rack_outlet_plug_proxy</t>
  </si>
  <si>
    <t>tplink-rack-outlet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</si>
  <si>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</si>
  <si>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</si>
  <si>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</si>
  <si>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</si>
  <si>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</si>
  <si>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</si>
  <si>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</si>
  <si>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</si>
  <si>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</si>
  <si>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</si>
  <si>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</si>
  <si>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</si>
  <si>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</si>
  <si>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</si>
  <si>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</si>
  <si>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</si>
  <si>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</si>
  <si>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</si>
  <si>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</si>
  <si>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</si>
  <si>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</si>
  <si>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</si>
  <si>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</si>
  <si>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</si>
  <si>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</si>
  <si>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</si>
  <si>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</si>
  <si>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</si>
  <si>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</si>
  <si>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</si>
  <si>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</si>
  <si>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</si>
  <si>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</si>
  <si>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</si>
  <si>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</si>
  <si>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</si>
  <si>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</si>
  <si>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</si>
  <si>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</si>
  <si>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</si>
  <si>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</si>
  <si>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</si>
  <si>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</si>
  <si>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</si>
  <si>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</si>
  <si>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</si>
  <si>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</si>
  <si>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</si>
  <si>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</si>
  <si>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</si>
  <si>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</si>
  <si>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</si>
  <si>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</si>
  <si>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</si>
  <si>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</si>
  <si>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</si>
  <si>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</si>
  <si>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</si>
  <si>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</si>
  <si>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</si>
  <si>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</si>
  <si>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</si>
  <si>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</si>
  <si>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</si>
  <si>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</si>
  <si>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</si>
  <si>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</si>
  <si>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</si>
  <si>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</si>
  <si>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</si>
  <si>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</si>
  <si>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 Water Booster</t>
  </si>
  <si>
    <t>roof_water_booster_power</t>
  </si>
  <si>
    <t>roof_water_booster_energy_daily</t>
  </si>
  <si>
    <t>standby_power: 0.6
fixed:
  power: 1.2</t>
  </si>
  <si>
    <t>standby_power: 0.6
fixed:
  power: 16.2</t>
  </si>
  <si>
    <t>netatmo-ada</t>
  </si>
  <si>
    <t>netatmo-edwin</t>
  </si>
  <si>
    <t>netatmo-parents</t>
  </si>
  <si>
    <t>netatmo-office</t>
  </si>
  <si>
    <t>netatmo-kitchen</t>
  </si>
  <si>
    <t>netatmo-laundry</t>
  </si>
  <si>
    <t>senseme-ada-fan</t>
  </si>
  <si>
    <t>senseme-edwin-fan</t>
  </si>
  <si>
    <t>senseme-parents-fan</t>
  </si>
  <si>
    <t>tplink-kitchen-fan</t>
  </si>
  <si>
    <t>sonoff-kitchen-fan</t>
  </si>
  <si>
    <t>senseme-lounge-fan</t>
  </si>
  <si>
    <t>senseme-deck-east-fan</t>
  </si>
  <si>
    <t>senseme-deck-west-fan</t>
  </si>
  <si>
    <t>ada-lamp</t>
  </si>
  <si>
    <t>ada-lamp-bulb-1</t>
  </si>
  <si>
    <t>edwin-lamp</t>
  </si>
  <si>
    <t>edwin-lamp-bulb-1</t>
  </si>
  <si>
    <t>edwin-night-light</t>
  </si>
  <si>
    <t>edwin-night-light-bulb-1</t>
  </si>
  <si>
    <t>hallway-main</t>
  </si>
  <si>
    <t>hallway-main-bulb-1</t>
  </si>
  <si>
    <t>hallway-main-bulb-2</t>
  </si>
  <si>
    <t>hallway-main-bulb-3</t>
  </si>
  <si>
    <t>hallway-main-bulb-4</t>
  </si>
  <si>
    <t>hallway-sconces</t>
  </si>
  <si>
    <t>hallway-sconces-bulb-1</t>
  </si>
  <si>
    <t>hallway-sconces-bulb-2</t>
  </si>
  <si>
    <t>dining-main</t>
  </si>
  <si>
    <t>dining-main-bulb-1</t>
  </si>
  <si>
    <t>dining-main-bulb-2</t>
  </si>
  <si>
    <t>dining-main-bulb-3</t>
  </si>
  <si>
    <t>dining-main-bulb-4</t>
  </si>
  <si>
    <t>dining-main-bulb-5</t>
  </si>
  <si>
    <t>dining-main-bulb-6</t>
  </si>
  <si>
    <t>lounge-main</t>
  </si>
  <si>
    <t>lounge-main-bulb-1</t>
  </si>
  <si>
    <t>lounge-main-bulb-2</t>
  </si>
  <si>
    <t>lounge-main-bulb-3</t>
  </si>
  <si>
    <t>lounge-lamp</t>
  </si>
  <si>
    <t>lounge-lamp-bulb-1</t>
  </si>
  <si>
    <t>parents-main</t>
  </si>
  <si>
    <t>parents-main-bulb-1</t>
  </si>
  <si>
    <t>parents-main-bulb-2</t>
  </si>
  <si>
    <t>parents-main-bulb-3</t>
  </si>
  <si>
    <t>parents-jane-bedside</t>
  </si>
  <si>
    <t>parents-jane-bedside-bulb-1</t>
  </si>
  <si>
    <t>parents-graham-bedside</t>
  </si>
  <si>
    <t>parents-graham-bedside-bulb-1</t>
  </si>
  <si>
    <t>study-lamp</t>
  </si>
  <si>
    <t>study-lamp-bulb-1</t>
  </si>
  <si>
    <t>kitchen-main</t>
  </si>
  <si>
    <t>kitchen-main-bulb-1</t>
  </si>
  <si>
    <t>kitchen-main-bulb-2</t>
  </si>
  <si>
    <t>kitchen-main-bulb-3</t>
  </si>
  <si>
    <t>kitchen-main-bulb-4</t>
  </si>
  <si>
    <t>tplink-kitchen-downlights</t>
  </si>
  <si>
    <t>sonoff-kitchen-downlights</t>
  </si>
  <si>
    <t>laundry-main</t>
  </si>
  <si>
    <t>laundry-main-bulb-1</t>
  </si>
  <si>
    <t>pantry-main</t>
  </si>
  <si>
    <t>pantry-main-bulb-1</t>
  </si>
  <si>
    <t>office-main</t>
  </si>
  <si>
    <t>office-main-bulb-1</t>
  </si>
  <si>
    <t>bathroom-main</t>
  </si>
  <si>
    <t>bathroom-main-bulb-1</t>
  </si>
  <si>
    <t>bathroom-sconces</t>
  </si>
  <si>
    <t>bathroom-sconces-bulb-1</t>
  </si>
  <si>
    <t>bathroom-sconces-bulb-2</t>
  </si>
  <si>
    <t>ensuite-main</t>
  </si>
  <si>
    <t>ensuite-main-bulb-1</t>
  </si>
  <si>
    <t>ensuite-sconces</t>
  </si>
  <si>
    <t>ensuite-sconces-bulb-1</t>
  </si>
  <si>
    <t>ensuite-sconces-bulb-2</t>
  </si>
  <si>
    <t>ensuite-sconces-bulb-3</t>
  </si>
  <si>
    <t>wardrobe-main</t>
  </si>
  <si>
    <t>wardrobe-main-bulb-1</t>
  </si>
  <si>
    <t>tplink-deck-festoons</t>
  </si>
  <si>
    <t>tplink-landing-festoons</t>
  </si>
  <si>
    <t>garden-pedestals</t>
  </si>
  <si>
    <t>garden-pedestals-bulb-1</t>
  </si>
  <si>
    <t>garden-pedestals-bulb-2</t>
  </si>
  <si>
    <t>garden-pedestals-bulb-3</t>
  </si>
  <si>
    <t>garden-pedestals-bulb-4</t>
  </si>
  <si>
    <t>garden-pedestals-bulb-5</t>
  </si>
  <si>
    <t>garden-pedestals-bulb-6</t>
  </si>
  <si>
    <t>garden-pedestals-bulb-7</t>
  </si>
  <si>
    <t>garden-pedestals-bulb-8</t>
  </si>
  <si>
    <t>tree-spotlights</t>
  </si>
  <si>
    <t>tree-spotlights-bulb-1</t>
  </si>
  <si>
    <t>tree-spotlights-bulb-2</t>
  </si>
  <si>
    <t>tree-spotlights-bulb-3</t>
  </si>
  <si>
    <t>tplink-bathroom-rails</t>
  </si>
  <si>
    <t>sonoff-roof-water-booster</t>
  </si>
  <si>
    <t>tplink-lounge-tv</t>
  </si>
  <si>
    <t>tplink-lounge-sub</t>
  </si>
  <si>
    <t>tplink-study-outlet</t>
  </si>
  <si>
    <t>tplink-office-outlet</t>
  </si>
  <si>
    <t>tplink-kitchen-dish_washer</t>
  </si>
  <si>
    <t>tplink-laundry-clothes-dryer</t>
  </si>
  <si>
    <t>tplink-laundry-washing-machine</t>
  </si>
  <si>
    <t>tplink-kitchen-coffee-machine</t>
  </si>
  <si>
    <t>tplink-kitchen-fridge</t>
  </si>
  <si>
    <t>tplink-deck-freezer</t>
  </si>
  <si>
    <t>tplink-study-battery-charger</t>
  </si>
  <si>
    <t>tplink-laundry-vacuum-charger</t>
  </si>
  <si>
    <t>tplink-lounge-ada-tablet</t>
  </si>
  <si>
    <t>tplink-rack-macbook-flo</t>
  </si>
  <si>
    <t>sonoff-rack-outlet</t>
  </si>
  <si>
    <t>tplink-roof-network-switch</t>
  </si>
  <si>
    <t>tplink-rack-modem</t>
  </si>
  <si>
    <t>sonoff-rack-fans</t>
  </si>
  <si>
    <t>deck-fans-outlet</t>
  </si>
  <si>
    <t>kitchen-fan-outlet</t>
  </si>
  <si>
    <t>edwin-wardrobe-outlet</t>
  </si>
  <si>
    <t>google-ada-home</t>
  </si>
  <si>
    <t>google-edwin-home</t>
  </si>
  <si>
    <t>google-parents-home</t>
  </si>
  <si>
    <t>google-kitchen-home</t>
  </si>
  <si>
    <t>google-office-home</t>
  </si>
  <si>
    <t>google-lounge-home</t>
  </si>
  <si>
    <t>google-ada-tablet</t>
  </si>
  <si>
    <t>lg-lounge-tv</t>
  </si>
  <si>
    <t>apple-parents-tv</t>
  </si>
  <si>
    <t>google-edwin-tablet</t>
  </si>
  <si>
    <t>google-office-tv</t>
  </si>
  <si>
    <t>sonos-lounge-arc</t>
  </si>
  <si>
    <t>sonos-kitchen-move</t>
  </si>
  <si>
    <t>sonos-kitchen-five</t>
  </si>
  <si>
    <t>sonos-parents-move</t>
  </si>
  <si>
    <t>apple-parents-tv-speaker</t>
  </si>
  <si>
    <t>water-booster</t>
  </si>
  <si>
    <t>{ "PowerOnState":0, "StatusRetain":"ON", "TelePeriod":10, "PowerDelta1":25, "PowerDelta2":0, "PowerDelta3":0, "PowerLow":0, "PowerHigh":0, "VoltageLow":0, "VoltageHigh":0, "CurrentLow":0, "CurrentHigh":0 }</t>
  </si>
  <si>
    <t>{ "PowerOnState":1, "StatusRetain":"ON" }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</si>
  <si>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</si>
  <si>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</si>
  <si>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</si>
  <si>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</si>
  <si>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</si>
  <si>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</si>
  <si>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</si>
  <si>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</si>
  <si>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{ "PowerOnState":1, "StatusRetain":"ON", "TelePeriod":10, "PowerDelta1":25, "PowerDelta2":0, "PowerDelta3":0, "PowerLow":0, "PowerHigh":0, "VoltageLow":0, "VoltageHigh":0, "CurrentLow":0, "CurrentHigh":0 }</t>
  </si>
  <si>
    <t>{ "PowerOnState":0, "StatusRetain":"ON"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</si>
</sst>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1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F742" totalsRowShown="0" headerRowDxfId="60" dataDxfId="59" headerRowBorderDxfId="58">
  <autoFilter ref="A3:BF742" xr:uid="{00000000-0009-0000-0100-000002000000}"/>
  <sortState xmlns:xlrd2="http://schemas.microsoft.com/office/spreadsheetml/2017/richdata2" ref="A4:BF742">
    <sortCondition ref="A3:A742"/>
  </sortState>
  <tableColumns count="58">
    <tableColumn id="1" xr3:uid="{00000000-0010-0000-0000-000001000000}" name="index" dataDxfId="57"/>
    <tableColumn id="2" xr3:uid="{00000000-0010-0000-0000-000002000000}" name="entity_status" dataDxfId="56"/>
    <tableColumn id="30" xr3:uid="{9A7EFF98-BFE6-E446-8CFB-C6A8F1F4C72D}" name="device_via_device" dataDxfId="55"/>
    <tableColumn id="3" xr3:uid="{00000000-0010-0000-0000-000003000000}" name="entity_namespace" dataDxfId="54"/>
    <tableColumn id="4" xr3:uid="{00000000-0010-0000-0000-000004000000}" name="unique_id" dataDxfId="3"/>
    <tableColumn id="29" xr3:uid="{C9099E62-9C90-774C-B487-C1E8FC10D09D}" name="name" dataDxfId="1">
      <calculatedColumnFormula>IF(ISBLANK(Table2[[#This Row],[unique_id]]), "", Table2[[#This Row],[unique_id]])</calculatedColumnFormula>
    </tableColumn>
    <tableColumn id="5" xr3:uid="{00000000-0010-0000-0000-000005000000}" name="friendly_name" dataDxfId="53"/>
    <tableColumn id="6" xr3:uid="{00000000-0010-0000-0000-000006000000}" name="entity_domain" dataDxfId="52"/>
    <tableColumn id="7" xr3:uid="{00000000-0010-0000-0000-000007000000}" name="entity_group" dataDxfId="51"/>
    <tableColumn id="27" xr3:uid="{60418A65-0C60-7646-A0ED-ABB0E1A36C63}" name="google_aliases" dataDxfId="50"/>
    <tableColumn id="13" xr3:uid="{B4C4A2D6-C804-F043-B392-3D0AB90153D7}" name="linked_entity" dataDxfId="49"/>
    <tableColumn id="39" xr3:uid="{4CB6C6ED-220F-EA47-A177-F3CF94B4FCB8}" name="linked_service" dataDxfId="48"/>
    <tableColumn id="32" xr3:uid="{9FB83457-10AD-D34A-B0A0-C03B121132D6}" name="haas_display_mode" dataDxfId="47"/>
    <tableColumn id="28" xr3:uid="{0EA9866E-7EBB-1F4E-864B-B4B41A0868C7}" name="haas_display_type" dataDxfId="46"/>
    <tableColumn id="51" xr3:uid="{8DBDF391-07AE-4A4F-903B-5BBD64761C59}" name="powercalc_enable" dataDxfId="45"/>
    <tableColumn id="50" xr3:uid="{07C23DD5-25CE-2A4A-8455-1C159ED44B79}" name="powercalc_group_1" dataDxfId="44"/>
    <tableColumn id="49" xr3:uid="{674D5879-982E-C54E-BB3C-3856904C3F08}" name="powercalc_group_2" dataDxfId="43"/>
    <tableColumn id="48" xr3:uid="{58F1B851-B412-434F-90C1-FC461B06CD87}" name="powercalc_group_3" dataDxfId="42"/>
    <tableColumn id="47" xr3:uid="{B8549644-CEBE-B04C-A925-E1930F8FB34D}" name="powercalc_group_4" dataDxfId="41"/>
    <tableColumn id="46" xr3:uid="{D0327CDA-BCAE-2F44-B16C-849736CDE7F5}" name="powercalc_config" dataDxfId="40"/>
    <tableColumn id="31" xr3:uid="{0D8A1BBE-51B4-E147-A44E-9683CA8C518F}" name="grafana_display_type" dataDxfId="39"/>
    <tableColumn id="14" xr3:uid="{78BFD416-14E2-1346-ABA3-7482F2EF964B}" name="compensation_curve" dataDxfId="38"/>
    <tableColumn id="42" xr3:uid="{89DBF06F-3894-034F-A260-C4F7288ABF85}" name="zigbee_type" dataDxfId="37"/>
    <tableColumn id="43" xr3:uid="{E7D1DC27-417A-B44D-9C67-253D3AEEAC31}" name="zigbee_group" dataDxfId="36"/>
    <tableColumn id="41" xr3:uid="{C2AC9DC2-579C-114D-BD33-47F922A7ECD8}" name="zigbee_config" dataDxfId="35"/>
    <tableColumn id="38" xr3:uid="{26490464-B58E-B747-AFA6-696984DB49F8}" name="zigbee_device_config" dataDxfId="34"/>
    <tableColumn id="53" xr3:uid="{97C0AC03-0E68-C04D-AAB1-394239DA0E93}" name="tasmota_device_config" dataDxfId="33"/>
    <tableColumn id="8" xr3:uid="{00000000-0010-0000-0000-000008000000}" name="state_class" dataDxfId="32"/>
    <tableColumn id="9" xr3:uid="{00000000-0010-0000-0000-000009000000}" name="unit_of_measurement" dataDxfId="31"/>
    <tableColumn id="10" xr3:uid="{00000000-0010-0000-0000-00000A000000}" name="device_class" dataDxfId="30"/>
    <tableColumn id="11" xr3:uid="{00000000-0010-0000-0000-00000B000000}" name="icon" dataDxfId="29"/>
    <tableColumn id="12" xr3:uid="{00000000-0010-0000-0000-00000C000000}" name="sample_period" dataDxfId="28"/>
    <tableColumn id="15" xr3:uid="{00000000-0010-0000-0000-00000F000000}" name="force_update" dataDxfId="27"/>
    <tableColumn id="55" xr3:uid="{A7039A10-DEBB-A944-8FAD-A77F3CF1F429}" name="optimistic" dataDxfId="26"/>
    <tableColumn id="16" xr3:uid="{00000000-0010-0000-0000-000010000000}" name="unique_id_device" dataDxfId="25"/>
    <tableColumn id="17" xr3:uid="{00000000-0010-0000-0000-000011000000}" name="discovery_topic" dataDxfId="24">
      <calculatedColumnFormula>IF(ISBLANK(AI4),  "", _xlfn.CONCAT("haas/entity/sensor/", LOWER(C4), "/", E4, "/config"))</calculatedColumnFormula>
    </tableColumn>
    <tableColumn id="18" xr3:uid="{00000000-0010-0000-0000-000012000000}" name="state_topic" dataDxfId="23">
      <calculatedColumnFormula>IF(ISBLANK(AI4),  "", _xlfn.CONCAT(LOWER(C4), "/", E4))</calculatedColumnFormula>
    </tableColumn>
    <tableColumn id="54" xr3:uid="{07C1F1CD-523C-4A44-98AC-1E70912971C8}" name="command_topic" dataDxfId="22"/>
    <tableColumn id="56" xr3:uid="{256F7B55-FAA5-B74F-8FD2-07EB07120BFC}" name="availability_topic" dataDxfId="21"/>
    <tableColumn id="60" xr3:uid="{879A506D-709C-0C47-A5F6-FF87CE7E643D}" name="payload_on" dataDxfId="20"/>
    <tableColumn id="59" xr3:uid="{5292E359-6C9C-B546-A29E-DEF850DCCA28}" name="payload_off" dataDxfId="19"/>
    <tableColumn id="58" xr3:uid="{DE814105-6A0E-9345-AA8B-97FD58CC76ED}" name="payload_available" dataDxfId="18"/>
    <tableColumn id="57" xr3:uid="{9E11398C-2422-0E41-8975-F1A8C86DE2C4}" name="payload_not_available" dataDxfId="17"/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2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42"/>
  <sheetViews>
    <sheetView tabSelected="1" topLeftCell="A103" zoomScale="120" zoomScaleNormal="120" workbookViewId="0">
      <selection activeCell="F147" sqref="F147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83203125" style="25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173.33203125" style="22" customWidth="1"/>
    <col min="28" max="28" width="18.83203125" style="21" hidden="1" customWidth="1"/>
    <col min="29" max="29" width="32.83203125" style="21" hidden="1" customWidth="1"/>
    <col min="30" max="30" width="45.1640625" style="21" hidden="1" customWidth="1"/>
    <col min="31" max="31" width="27.5" style="21" hidden="1" customWidth="1"/>
    <col min="32" max="32" width="18.33203125" style="21" hidden="1" customWidth="1"/>
    <col min="33" max="33" width="19.5" style="21" hidden="1" customWidth="1"/>
    <col min="34" max="34" width="18.33203125" style="21" hidden="1" customWidth="1"/>
    <col min="35" max="35" width="42.1640625" style="21" hidden="1" customWidth="1"/>
    <col min="36" max="36" width="74.83203125" style="21" hidden="1" customWidth="1"/>
    <col min="37" max="37" width="51.83203125" style="21" hidden="1" customWidth="1"/>
    <col min="38" max="38" width="49.33203125" style="21" hidden="1" customWidth="1"/>
    <col min="39" max="39" width="45.1640625" style="21" hidden="1" customWidth="1"/>
    <col min="40" max="40" width="23" style="21" hidden="1" customWidth="1"/>
    <col min="41" max="41" width="23.33203125" style="21" hidden="1" customWidth="1"/>
    <col min="42" max="42" width="20.5" style="21" hidden="1" customWidth="1"/>
    <col min="43" max="43" width="22.6640625" style="21" hidden="1" customWidth="1"/>
    <col min="44" max="44" width="32.33203125" style="21" hidden="1" customWidth="1"/>
    <col min="45" max="45" width="21.1640625" style="22" hidden="1" customWidth="1"/>
    <col min="46" max="46" width="63.33203125" style="21" hidden="1" customWidth="1"/>
    <col min="47" max="47" width="28.83203125" style="22" bestFit="1" customWidth="1"/>
    <col min="48" max="48" width="20.33203125" style="21" bestFit="1" customWidth="1"/>
    <col min="49" max="49" width="20.5" style="21" bestFit="1" customWidth="1"/>
    <col min="50" max="50" width="20.83203125" style="21" bestFit="1" customWidth="1"/>
    <col min="51" max="51" width="31.83203125" style="21" bestFit="1" customWidth="1"/>
    <col min="52" max="52" width="27" style="21" bestFit="1" customWidth="1"/>
    <col min="53" max="53" width="36.6640625" style="21" bestFit="1" customWidth="1"/>
    <col min="54" max="54" width="31.33203125" style="21" bestFit="1" customWidth="1"/>
    <col min="55" max="55" width="30.6640625" style="21" bestFit="1" customWidth="1"/>
    <col min="56" max="56" width="27" style="22" bestFit="1" customWidth="1"/>
    <col min="57" max="57" width="23.5" style="22" bestFit="1" customWidth="1"/>
    <col min="58" max="58" width="43.6640625" style="21" bestFit="1" customWidth="1"/>
    <col min="59" max="16384" width="10.83203125" style="21"/>
  </cols>
  <sheetData>
    <row r="1" spans="1:58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618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1040</v>
      </c>
      <c r="P1" s="5" t="s">
        <v>1040</v>
      </c>
      <c r="Q1" s="5" t="s">
        <v>1040</v>
      </c>
      <c r="R1" s="5" t="s">
        <v>1040</v>
      </c>
      <c r="S1" s="5" t="s">
        <v>1040</v>
      </c>
      <c r="T1" s="5" t="s">
        <v>1041</v>
      </c>
      <c r="U1" s="5" t="s">
        <v>279</v>
      </c>
      <c r="V1" s="6" t="s">
        <v>279</v>
      </c>
      <c r="W1" s="7" t="s">
        <v>639</v>
      </c>
      <c r="X1" s="7" t="s">
        <v>639</v>
      </c>
      <c r="Y1" s="7" t="s">
        <v>639</v>
      </c>
      <c r="Z1" s="7" t="s">
        <v>719</v>
      </c>
      <c r="AA1" s="7" t="s">
        <v>1240</v>
      </c>
      <c r="AB1" s="7" t="s">
        <v>195</v>
      </c>
      <c r="AC1" s="7" t="s">
        <v>196</v>
      </c>
      <c r="AD1" s="16" t="s">
        <v>197</v>
      </c>
      <c r="AE1" s="16" t="s">
        <v>968</v>
      </c>
      <c r="AF1" s="7" t="s">
        <v>195</v>
      </c>
      <c r="AG1" s="7" t="s">
        <v>195</v>
      </c>
      <c r="AH1" s="7" t="s">
        <v>1241</v>
      </c>
      <c r="AI1" s="7" t="s">
        <v>195</v>
      </c>
      <c r="AJ1" s="7" t="s">
        <v>195</v>
      </c>
      <c r="AK1" s="7" t="s">
        <v>195</v>
      </c>
      <c r="AL1" s="7" t="s">
        <v>1241</v>
      </c>
      <c r="AM1" s="7" t="s">
        <v>1241</v>
      </c>
      <c r="AN1" s="7" t="s">
        <v>1241</v>
      </c>
      <c r="AO1" s="7" t="s">
        <v>1241</v>
      </c>
      <c r="AP1" s="7" t="s">
        <v>1241</v>
      </c>
      <c r="AQ1" s="7" t="s">
        <v>1241</v>
      </c>
      <c r="AR1" s="7" t="s">
        <v>195</v>
      </c>
      <c r="AS1" s="7" t="s">
        <v>195</v>
      </c>
      <c r="AT1" s="7" t="s">
        <v>195</v>
      </c>
      <c r="AU1" s="7" t="s">
        <v>592</v>
      </c>
      <c r="AV1" s="7" t="s">
        <v>592</v>
      </c>
      <c r="AW1" s="7" t="s">
        <v>592</v>
      </c>
      <c r="AX1" s="7" t="s">
        <v>592</v>
      </c>
      <c r="AY1" s="7" t="s">
        <v>592</v>
      </c>
      <c r="AZ1" s="7" t="s">
        <v>1109</v>
      </c>
      <c r="BA1" s="7" t="s">
        <v>592</v>
      </c>
      <c r="BB1" s="7" t="s">
        <v>964</v>
      </c>
      <c r="BC1" s="7" t="s">
        <v>592</v>
      </c>
      <c r="BD1" s="7" t="s">
        <v>960</v>
      </c>
      <c r="BE1" s="7" t="s">
        <v>592</v>
      </c>
      <c r="BF1" s="7" t="s">
        <v>961</v>
      </c>
    </row>
    <row r="2" spans="1:58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623</v>
      </c>
      <c r="K2" s="3" t="s">
        <v>957</v>
      </c>
      <c r="L2" s="3" t="s">
        <v>958</v>
      </c>
      <c r="M2" s="3" t="s">
        <v>616</v>
      </c>
      <c r="N2" s="3" t="s">
        <v>617</v>
      </c>
      <c r="O2" s="17" t="s">
        <v>1095</v>
      </c>
      <c r="P2" s="4" t="s">
        <v>1101</v>
      </c>
      <c r="Q2" s="4" t="s">
        <v>1042</v>
      </c>
      <c r="R2" s="4" t="s">
        <v>1042</v>
      </c>
      <c r="S2" s="4" t="s">
        <v>1043</v>
      </c>
      <c r="T2" s="4" t="s">
        <v>1044</v>
      </c>
      <c r="U2" s="4" t="s">
        <v>619</v>
      </c>
      <c r="V2" s="8" t="s">
        <v>335</v>
      </c>
      <c r="W2" s="8" t="s">
        <v>649</v>
      </c>
      <c r="X2" s="8" t="s">
        <v>650</v>
      </c>
      <c r="Y2" s="13" t="s">
        <v>640</v>
      </c>
      <c r="Z2" s="8" t="s">
        <v>720</v>
      </c>
      <c r="AA2" s="8" t="s">
        <v>1239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1245</v>
      </c>
      <c r="AI2" s="10" t="s">
        <v>161</v>
      </c>
      <c r="AJ2" s="11" t="s">
        <v>162</v>
      </c>
      <c r="AK2" s="10" t="s">
        <v>163</v>
      </c>
      <c r="AL2" s="10" t="s">
        <v>1242</v>
      </c>
      <c r="AM2" s="10" t="s">
        <v>1254</v>
      </c>
      <c r="AN2" s="10" t="s">
        <v>1263</v>
      </c>
      <c r="AO2" s="10" t="s">
        <v>1264</v>
      </c>
      <c r="AP2" s="10" t="s">
        <v>1259</v>
      </c>
      <c r="AQ2" s="10" t="s">
        <v>1260</v>
      </c>
      <c r="AR2" s="9" t="s">
        <v>164</v>
      </c>
      <c r="AS2" s="10" t="s">
        <v>689</v>
      </c>
      <c r="AT2" s="12" t="s">
        <v>170</v>
      </c>
      <c r="AU2" s="10" t="s">
        <v>370</v>
      </c>
      <c r="AV2" s="12" t="s">
        <v>165</v>
      </c>
      <c r="AW2" s="10" t="s">
        <v>166</v>
      </c>
      <c r="AX2" s="10" t="s">
        <v>167</v>
      </c>
      <c r="AY2" s="10" t="s">
        <v>168</v>
      </c>
      <c r="AZ2" s="10" t="s">
        <v>1110</v>
      </c>
      <c r="BA2" s="10" t="s">
        <v>169</v>
      </c>
      <c r="BB2" s="10" t="s">
        <v>965</v>
      </c>
      <c r="BC2" s="10" t="s">
        <v>962</v>
      </c>
      <c r="BD2" s="10" t="s">
        <v>959</v>
      </c>
      <c r="BE2" s="10" t="s">
        <v>369</v>
      </c>
      <c r="BF2" s="12" t="s">
        <v>963</v>
      </c>
    </row>
    <row r="3" spans="1:58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620</v>
      </c>
      <c r="K3" s="57" t="s">
        <v>940</v>
      </c>
      <c r="L3" s="57" t="s">
        <v>941</v>
      </c>
      <c r="M3" s="57" t="s">
        <v>613</v>
      </c>
      <c r="N3" s="57" t="s">
        <v>614</v>
      </c>
      <c r="O3" s="59" t="s">
        <v>1094</v>
      </c>
      <c r="P3" s="58" t="s">
        <v>1045</v>
      </c>
      <c r="Q3" s="58" t="s">
        <v>1046</v>
      </c>
      <c r="R3" s="60" t="s">
        <v>1047</v>
      </c>
      <c r="S3" s="60" t="s">
        <v>1048</v>
      </c>
      <c r="T3" s="58" t="s">
        <v>1038</v>
      </c>
      <c r="U3" s="58" t="s">
        <v>615</v>
      </c>
      <c r="V3" s="1" t="s">
        <v>333</v>
      </c>
      <c r="W3" s="1" t="s">
        <v>715</v>
      </c>
      <c r="X3" s="1" t="s">
        <v>716</v>
      </c>
      <c r="Y3" s="1" t="s">
        <v>717</v>
      </c>
      <c r="Z3" s="1" t="s">
        <v>718</v>
      </c>
      <c r="AA3" s="1" t="s">
        <v>1238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1244</v>
      </c>
      <c r="AI3" s="61" t="s">
        <v>13</v>
      </c>
      <c r="AJ3" s="61" t="s">
        <v>14</v>
      </c>
      <c r="AK3" s="61" t="s">
        <v>15</v>
      </c>
      <c r="AL3" s="61" t="s">
        <v>1243</v>
      </c>
      <c r="AM3" s="61" t="s">
        <v>1253</v>
      </c>
      <c r="AN3" s="61" t="s">
        <v>1261</v>
      </c>
      <c r="AO3" s="61" t="s">
        <v>1262</v>
      </c>
      <c r="AP3" s="61" t="s">
        <v>1255</v>
      </c>
      <c r="AQ3" s="61" t="s">
        <v>1256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1" t="s">
        <v>20</v>
      </c>
      <c r="AX3" s="61" t="s">
        <v>21</v>
      </c>
      <c r="AY3" s="61" t="s">
        <v>22</v>
      </c>
      <c r="AZ3" s="61" t="s">
        <v>1108</v>
      </c>
      <c r="BA3" s="61" t="s">
        <v>23</v>
      </c>
      <c r="BB3" s="61" t="s">
        <v>966</v>
      </c>
      <c r="BC3" s="61" t="s">
        <v>470</v>
      </c>
      <c r="BD3" s="61" t="s">
        <v>367</v>
      </c>
      <c r="BE3" s="61" t="s">
        <v>368</v>
      </c>
      <c r="BF3" s="62" t="s">
        <v>406</v>
      </c>
    </row>
    <row r="4" spans="1:58" s="30" customFormat="1" ht="16" customHeight="1">
      <c r="A4" s="28">
        <v>1000</v>
      </c>
      <c r="B4" s="29" t="s">
        <v>26</v>
      </c>
      <c r="C4" s="29" t="s">
        <v>39</v>
      </c>
      <c r="D4" s="29" t="s">
        <v>27</v>
      </c>
      <c r="E4" s="30" t="s">
        <v>631</v>
      </c>
      <c r="F4" s="30" t="str">
        <f>IF(ISBLANK(Table2[[#This Row],[unique_id]]), "", Table2[[#This Row],[unique_id]])</f>
        <v>roof_temperature</v>
      </c>
      <c r="G4" s="29" t="s">
        <v>38</v>
      </c>
      <c r="H4" s="29" t="s">
        <v>87</v>
      </c>
      <c r="I4" s="29" t="s">
        <v>30</v>
      </c>
      <c r="J4" s="29" t="s">
        <v>87</v>
      </c>
      <c r="K4" s="29"/>
      <c r="L4" s="29"/>
      <c r="M4" s="29"/>
      <c r="N4" s="29"/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 t="s">
        <v>88</v>
      </c>
      <c r="AD4" s="29" t="s">
        <v>89</v>
      </c>
      <c r="AE4" s="29" t="s">
        <v>347</v>
      </c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14"/>
      <c r="AU4" s="29" t="s">
        <v>421</v>
      </c>
      <c r="AV4" s="63">
        <v>3.15</v>
      </c>
      <c r="AW4" s="29" t="s">
        <v>397</v>
      </c>
      <c r="AX4" s="29" t="s">
        <v>36</v>
      </c>
      <c r="AY4" s="29" t="s">
        <v>37</v>
      </c>
      <c r="AZ4" s="29"/>
      <c r="BA4" s="29" t="s">
        <v>38</v>
      </c>
      <c r="BB4" s="29"/>
      <c r="BC4" s="29"/>
      <c r="BD4" s="29"/>
      <c r="BE4" s="29"/>
      <c r="BF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" spans="1:58" s="29" customFormat="1" ht="16" customHeight="1">
      <c r="A5" s="29">
        <v>1001</v>
      </c>
      <c r="B5" s="29" t="s">
        <v>26</v>
      </c>
      <c r="C5" s="29" t="s">
        <v>39</v>
      </c>
      <c r="D5" s="29" t="s">
        <v>27</v>
      </c>
      <c r="E5" s="29" t="s">
        <v>336</v>
      </c>
      <c r="F5" s="30" t="str">
        <f>IF(ISBLANK(Table2[[#This Row],[unique_id]]), "", Table2[[#This Row],[unique_id]])</f>
        <v>compensation_sensor_roof_temperature</v>
      </c>
      <c r="G5" s="29" t="s">
        <v>38</v>
      </c>
      <c r="H5" s="29" t="s">
        <v>87</v>
      </c>
      <c r="I5" s="29" t="s">
        <v>30</v>
      </c>
      <c r="M5" s="29" t="s">
        <v>90</v>
      </c>
      <c r="O5" s="31"/>
      <c r="U5" s="29" t="s">
        <v>576</v>
      </c>
      <c r="V5" s="31" t="s">
        <v>346</v>
      </c>
      <c r="W5" s="31"/>
      <c r="X5" s="31"/>
      <c r="Y5" s="31"/>
      <c r="Z5" s="31"/>
      <c r="AA5" s="31"/>
      <c r="AB5" s="29" t="s">
        <v>31</v>
      </c>
      <c r="AC5" s="29" t="s">
        <v>88</v>
      </c>
      <c r="AD5" s="29" t="s">
        <v>89</v>
      </c>
      <c r="AE5" s="29" t="s">
        <v>347</v>
      </c>
      <c r="AF5" s="29">
        <v>300</v>
      </c>
      <c r="AG5" s="31" t="s">
        <v>34</v>
      </c>
      <c r="AH5" s="31"/>
      <c r="AI5" s="29" t="s">
        <v>91</v>
      </c>
      <c r="AJ5" s="29" t="str">
        <f>IF(ISBLANK(AI5),  "", _xlfn.CONCAT("haas/entity/sensor/", LOWER(C5), "/", E5, "/config"))</f>
        <v>haas/entity/sensor/weewx/compensation_sensor_roof_temperature/config</v>
      </c>
      <c r="AK5" s="29" t="str">
        <f>IF(ISBLANK(AI5),  "", _xlfn.CONCAT(LOWER(C5), "/", E5))</f>
        <v>weewx/compensation_sensor_roof_temperature</v>
      </c>
      <c r="AR5" s="29" t="s">
        <v>311</v>
      </c>
      <c r="AS5" s="29">
        <v>1</v>
      </c>
      <c r="AT5" s="14"/>
      <c r="AU5" s="29" t="s">
        <v>421</v>
      </c>
      <c r="AV5" s="63">
        <v>3.15</v>
      </c>
      <c r="AW5" s="29" t="s">
        <v>397</v>
      </c>
      <c r="AX5" s="29" t="s">
        <v>36</v>
      </c>
      <c r="AY5" s="29" t="s">
        <v>37</v>
      </c>
      <c r="BA5" s="29" t="s">
        <v>38</v>
      </c>
      <c r="BF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" spans="1:58" s="29" customFormat="1" ht="16" customHeight="1">
      <c r="A6" s="28">
        <v>1002</v>
      </c>
      <c r="B6" s="29" t="s">
        <v>26</v>
      </c>
      <c r="C6" s="29" t="s">
        <v>128</v>
      </c>
      <c r="D6" s="29" t="s">
        <v>27</v>
      </c>
      <c r="E6" s="29" t="s">
        <v>829</v>
      </c>
      <c r="F6" s="30" t="str">
        <f>IF(ISBLANK(Table2[[#This Row],[unique_id]]), "", Table2[[#This Row],[unique_id]])</f>
        <v>ada_temperature</v>
      </c>
      <c r="G6" s="29" t="s">
        <v>130</v>
      </c>
      <c r="H6" s="29" t="s">
        <v>87</v>
      </c>
      <c r="I6" s="29" t="s">
        <v>30</v>
      </c>
      <c r="J6" s="29" t="s">
        <v>1022</v>
      </c>
      <c r="O6" s="31"/>
      <c r="V6" s="31"/>
      <c r="W6" s="31"/>
      <c r="X6" s="31"/>
      <c r="Y6" s="31"/>
      <c r="Z6" s="31"/>
      <c r="AA6" s="31"/>
      <c r="AE6" s="29" t="s">
        <v>347</v>
      </c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15"/>
      <c r="AU6" s="29" t="s">
        <v>1356</v>
      </c>
      <c r="AV6" s="63" t="s">
        <v>551</v>
      </c>
      <c r="AW6" s="29" t="s">
        <v>553</v>
      </c>
      <c r="AX6" s="29" t="s">
        <v>549</v>
      </c>
      <c r="AY6" s="29" t="s">
        <v>128</v>
      </c>
      <c r="BA6" s="29" t="s">
        <v>130</v>
      </c>
      <c r="BF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" spans="1:58" s="29" customFormat="1" ht="16" customHeight="1">
      <c r="A7" s="29">
        <v>1003</v>
      </c>
      <c r="B7" s="29" t="s">
        <v>26</v>
      </c>
      <c r="C7" s="29" t="s">
        <v>128</v>
      </c>
      <c r="D7" s="29" t="s">
        <v>27</v>
      </c>
      <c r="E7" s="29" t="s">
        <v>830</v>
      </c>
      <c r="F7" s="30" t="str">
        <f>IF(ISBLANK(Table2[[#This Row],[unique_id]]), "", Table2[[#This Row],[unique_id]])</f>
        <v>compensation_sensor_ada_temperature</v>
      </c>
      <c r="G7" s="29" t="s">
        <v>130</v>
      </c>
      <c r="H7" s="29" t="s">
        <v>87</v>
      </c>
      <c r="I7" s="29" t="s">
        <v>30</v>
      </c>
      <c r="M7" s="29" t="s">
        <v>90</v>
      </c>
      <c r="O7" s="31"/>
      <c r="U7" s="29" t="s">
        <v>576</v>
      </c>
      <c r="V7" s="31" t="s">
        <v>346</v>
      </c>
      <c r="W7" s="31"/>
      <c r="X7" s="31"/>
      <c r="Y7" s="31"/>
      <c r="Z7" s="31"/>
      <c r="AA7" s="31"/>
      <c r="AE7" s="29" t="s">
        <v>347</v>
      </c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15"/>
      <c r="AU7" s="29" t="s">
        <v>1356</v>
      </c>
      <c r="AV7" s="63" t="s">
        <v>551</v>
      </c>
      <c r="AW7" s="29" t="s">
        <v>553</v>
      </c>
      <c r="AX7" s="29" t="s">
        <v>549</v>
      </c>
      <c r="AY7" s="29" t="s">
        <v>128</v>
      </c>
      <c r="BA7" s="29" t="s">
        <v>130</v>
      </c>
      <c r="BC7" s="29" t="s">
        <v>478</v>
      </c>
      <c r="BD7" s="32" t="s">
        <v>559</v>
      </c>
      <c r="BF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"70:ee:50:25:7f:50"]]</v>
      </c>
    </row>
    <row r="8" spans="1:58" s="29" customFormat="1" ht="16" customHeight="1">
      <c r="A8" s="28">
        <v>1004</v>
      </c>
      <c r="B8" s="29" t="s">
        <v>26</v>
      </c>
      <c r="C8" s="29" t="s">
        <v>128</v>
      </c>
      <c r="D8" s="29" t="s">
        <v>27</v>
      </c>
      <c r="E8" s="29" t="s">
        <v>831</v>
      </c>
      <c r="F8" s="30" t="str">
        <f>IF(ISBLANK(Table2[[#This Row],[unique_id]]), "", Table2[[#This Row],[unique_id]])</f>
        <v>edwin_temperature</v>
      </c>
      <c r="G8" s="29" t="s">
        <v>127</v>
      </c>
      <c r="H8" s="29" t="s">
        <v>87</v>
      </c>
      <c r="I8" s="29" t="s">
        <v>30</v>
      </c>
      <c r="J8" s="29" t="s">
        <v>1022</v>
      </c>
      <c r="O8" s="31"/>
      <c r="V8" s="31"/>
      <c r="W8" s="31"/>
      <c r="X8" s="31"/>
      <c r="Y8" s="31"/>
      <c r="Z8" s="31"/>
      <c r="AA8" s="31"/>
      <c r="AE8" s="29" t="s">
        <v>347</v>
      </c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15"/>
      <c r="AU8" s="29" t="s">
        <v>1357</v>
      </c>
      <c r="AV8" s="63" t="s">
        <v>551</v>
      </c>
      <c r="AW8" s="29" t="s">
        <v>553</v>
      </c>
      <c r="AX8" s="29" t="s">
        <v>549</v>
      </c>
      <c r="AY8" s="29" t="s">
        <v>128</v>
      </c>
      <c r="BA8" s="29" t="s">
        <v>127</v>
      </c>
      <c r="BF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" spans="1:58" s="29" customFormat="1" ht="16" customHeight="1">
      <c r="A9" s="29">
        <v>1005</v>
      </c>
      <c r="B9" s="29" t="s">
        <v>26</v>
      </c>
      <c r="C9" s="29" t="s">
        <v>128</v>
      </c>
      <c r="D9" s="29" t="s">
        <v>27</v>
      </c>
      <c r="E9" s="29" t="s">
        <v>832</v>
      </c>
      <c r="F9" s="30" t="str">
        <f>IF(ISBLANK(Table2[[#This Row],[unique_id]]), "", Table2[[#This Row],[unique_id]])</f>
        <v>compensation_sensor_edwin_temperature</v>
      </c>
      <c r="G9" s="29" t="s">
        <v>127</v>
      </c>
      <c r="H9" s="29" t="s">
        <v>87</v>
      </c>
      <c r="I9" s="29" t="s">
        <v>30</v>
      </c>
      <c r="M9" s="29" t="s">
        <v>90</v>
      </c>
      <c r="O9" s="31"/>
      <c r="U9" s="29" t="s">
        <v>576</v>
      </c>
      <c r="V9" s="31" t="s">
        <v>346</v>
      </c>
      <c r="W9" s="31"/>
      <c r="X9" s="31"/>
      <c r="Y9" s="31"/>
      <c r="Z9" s="31"/>
      <c r="AA9" s="31"/>
      <c r="AE9" s="29" t="s">
        <v>347</v>
      </c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15"/>
      <c r="AU9" s="29" t="s">
        <v>1357</v>
      </c>
      <c r="AV9" s="63" t="s">
        <v>551</v>
      </c>
      <c r="AW9" s="29" t="s">
        <v>553</v>
      </c>
      <c r="AX9" s="29" t="s">
        <v>549</v>
      </c>
      <c r="AY9" s="29" t="s">
        <v>128</v>
      </c>
      <c r="BA9" s="29" t="s">
        <v>127</v>
      </c>
      <c r="BC9" s="29" t="s">
        <v>478</v>
      </c>
      <c r="BD9" s="29" t="s">
        <v>558</v>
      </c>
      <c r="BF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"70:ee:50:25:93:90"]]</v>
      </c>
    </row>
    <row r="10" spans="1:58" s="29" customFormat="1" ht="16" customHeight="1">
      <c r="A10" s="28">
        <v>1006</v>
      </c>
      <c r="B10" s="29" t="s">
        <v>26</v>
      </c>
      <c r="C10" s="29" t="s">
        <v>128</v>
      </c>
      <c r="D10" s="29" t="s">
        <v>27</v>
      </c>
      <c r="E10" s="29" t="s">
        <v>833</v>
      </c>
      <c r="F10" s="30" t="str">
        <f>IF(ISBLANK(Table2[[#This Row],[unique_id]]), "", Table2[[#This Row],[unique_id]])</f>
        <v>bertram_2_office_lounge_temperature</v>
      </c>
      <c r="G10" s="29" t="s">
        <v>203</v>
      </c>
      <c r="H10" s="29" t="s">
        <v>87</v>
      </c>
      <c r="I10" s="29" t="s">
        <v>30</v>
      </c>
      <c r="J10" s="29" t="s">
        <v>87</v>
      </c>
      <c r="O10" s="31"/>
      <c r="V10" s="31"/>
      <c r="W10" s="31"/>
      <c r="X10" s="31"/>
      <c r="Y10" s="31"/>
      <c r="Z10" s="31"/>
      <c r="AA10" s="31"/>
      <c r="AE10" s="29" t="s">
        <v>347</v>
      </c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15"/>
      <c r="AU10" s="29" t="s">
        <v>627</v>
      </c>
      <c r="AV10" s="63" t="s">
        <v>552</v>
      </c>
      <c r="AW10" s="29" t="s">
        <v>553</v>
      </c>
      <c r="AX10" s="29" t="s">
        <v>550</v>
      </c>
      <c r="AY10" s="29" t="s">
        <v>128</v>
      </c>
      <c r="BA10" s="29" t="s">
        <v>203</v>
      </c>
      <c r="BF1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" spans="1:58" s="29" customFormat="1" ht="16" customHeight="1">
      <c r="A11" s="29">
        <v>1007</v>
      </c>
      <c r="B11" s="29" t="s">
        <v>26</v>
      </c>
      <c r="C11" s="29" t="s">
        <v>128</v>
      </c>
      <c r="D11" s="29" t="s">
        <v>27</v>
      </c>
      <c r="E11" s="29" t="s">
        <v>834</v>
      </c>
      <c r="F11" s="30" t="str">
        <f>IF(ISBLANK(Table2[[#This Row],[unique_id]]), "", Table2[[#This Row],[unique_id]])</f>
        <v>compensation_sensor_bertram_2_office_lounge_temperature</v>
      </c>
      <c r="G11" s="29" t="s">
        <v>203</v>
      </c>
      <c r="H11" s="29" t="s">
        <v>87</v>
      </c>
      <c r="I11" s="29" t="s">
        <v>30</v>
      </c>
      <c r="M11" s="29" t="s">
        <v>90</v>
      </c>
      <c r="O11" s="31"/>
      <c r="U11" s="29" t="s">
        <v>576</v>
      </c>
      <c r="V11" s="31" t="s">
        <v>346</v>
      </c>
      <c r="W11" s="31"/>
      <c r="X11" s="31"/>
      <c r="Y11" s="31"/>
      <c r="Z11" s="31"/>
      <c r="AA11" s="31"/>
      <c r="AE11" s="29" t="s">
        <v>347</v>
      </c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15"/>
      <c r="AU11" s="29" t="s">
        <v>627</v>
      </c>
      <c r="AV11" s="63" t="s">
        <v>552</v>
      </c>
      <c r="AW11" s="29" t="s">
        <v>553</v>
      </c>
      <c r="AX11" s="29" t="s">
        <v>550</v>
      </c>
      <c r="AY11" s="29" t="s">
        <v>128</v>
      </c>
      <c r="BA11" s="29" t="s">
        <v>203</v>
      </c>
      <c r="BF1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2" spans="1:58" s="29" customFormat="1" ht="16" customHeight="1">
      <c r="A12" s="28">
        <v>1008</v>
      </c>
      <c r="B12" s="29" t="s">
        <v>26</v>
      </c>
      <c r="C12" s="29" t="s">
        <v>128</v>
      </c>
      <c r="D12" s="29" t="s">
        <v>27</v>
      </c>
      <c r="E12" s="29" t="s">
        <v>835</v>
      </c>
      <c r="F12" s="30" t="str">
        <f>IF(ISBLANK(Table2[[#This Row],[unique_id]]), "", Table2[[#This Row],[unique_id]])</f>
        <v>parents_temperature</v>
      </c>
      <c r="G12" s="29" t="s">
        <v>201</v>
      </c>
      <c r="H12" s="29" t="s">
        <v>87</v>
      </c>
      <c r="I12" s="29" t="s">
        <v>30</v>
      </c>
      <c r="J12" s="29" t="s">
        <v>87</v>
      </c>
      <c r="O12" s="31"/>
      <c r="V12" s="31"/>
      <c r="W12" s="31"/>
      <c r="X12" s="31"/>
      <c r="Y12" s="31"/>
      <c r="Z12" s="31"/>
      <c r="AA12" s="31"/>
      <c r="AE12" s="29" t="s">
        <v>347</v>
      </c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15"/>
      <c r="AU12" s="29" t="s">
        <v>1358</v>
      </c>
      <c r="AV12" s="63" t="s">
        <v>551</v>
      </c>
      <c r="AW12" s="29" t="s">
        <v>553</v>
      </c>
      <c r="AX12" s="29" t="s">
        <v>549</v>
      </c>
      <c r="AY12" s="29" t="s">
        <v>128</v>
      </c>
      <c r="BA12" s="29" t="s">
        <v>201</v>
      </c>
      <c r="BF1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3" spans="1:58" s="29" customFormat="1" ht="16" customHeight="1">
      <c r="A13" s="29">
        <v>1009</v>
      </c>
      <c r="B13" s="29" t="s">
        <v>26</v>
      </c>
      <c r="C13" s="29" t="s">
        <v>128</v>
      </c>
      <c r="D13" s="29" t="s">
        <v>27</v>
      </c>
      <c r="E13" s="29" t="s">
        <v>836</v>
      </c>
      <c r="F13" s="30" t="str">
        <f>IF(ISBLANK(Table2[[#This Row],[unique_id]]), "", Table2[[#This Row],[unique_id]])</f>
        <v>compensation_sensor_parents_temperature</v>
      </c>
      <c r="G13" s="29" t="s">
        <v>201</v>
      </c>
      <c r="H13" s="29" t="s">
        <v>87</v>
      </c>
      <c r="I13" s="29" t="s">
        <v>30</v>
      </c>
      <c r="M13" s="29" t="s">
        <v>136</v>
      </c>
      <c r="O13" s="31"/>
      <c r="U13" s="29" t="s">
        <v>576</v>
      </c>
      <c r="V13" s="31" t="s">
        <v>346</v>
      </c>
      <c r="W13" s="31"/>
      <c r="X13" s="31"/>
      <c r="Y13" s="31"/>
      <c r="Z13" s="31"/>
      <c r="AA13" s="31"/>
      <c r="AE13" s="29" t="s">
        <v>347</v>
      </c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15"/>
      <c r="AU13" s="29" t="s">
        <v>1358</v>
      </c>
      <c r="AV13" s="63" t="s">
        <v>551</v>
      </c>
      <c r="AW13" s="29" t="s">
        <v>553</v>
      </c>
      <c r="AX13" s="29" t="s">
        <v>549</v>
      </c>
      <c r="AY13" s="29" t="s">
        <v>128</v>
      </c>
      <c r="BA13" s="29" t="s">
        <v>201</v>
      </c>
      <c r="BC13" s="29" t="s">
        <v>478</v>
      </c>
      <c r="BD13" s="29" t="s">
        <v>554</v>
      </c>
      <c r="BF1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"70:ee:50:25:9c:68"]]</v>
      </c>
    </row>
    <row r="14" spans="1:58" s="29" customFormat="1" ht="16" customHeight="1">
      <c r="A14" s="28">
        <v>1010</v>
      </c>
      <c r="B14" s="29" t="s">
        <v>26</v>
      </c>
      <c r="C14" s="29" t="s">
        <v>128</v>
      </c>
      <c r="D14" s="29" t="s">
        <v>27</v>
      </c>
      <c r="E14" s="29" t="s">
        <v>788</v>
      </c>
      <c r="F14" s="30" t="str">
        <f>IF(ISBLANK(Table2[[#This Row],[unique_id]]), "", Table2[[#This Row],[unique_id]])</f>
        <v>bertram_2_office_temperature</v>
      </c>
      <c r="G14" s="29" t="s">
        <v>222</v>
      </c>
      <c r="H14" s="29" t="s">
        <v>87</v>
      </c>
      <c r="I14" s="29" t="s">
        <v>30</v>
      </c>
      <c r="J14" s="29" t="s">
        <v>87</v>
      </c>
      <c r="O14" s="31"/>
      <c r="V14" s="31"/>
      <c r="W14" s="31"/>
      <c r="X14" s="31"/>
      <c r="Y14" s="31"/>
      <c r="Z14" s="31"/>
      <c r="AA14" s="31"/>
      <c r="AE14" s="29" t="s">
        <v>347</v>
      </c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15"/>
      <c r="AU14" s="29" t="s">
        <v>1359</v>
      </c>
      <c r="AV14" s="63" t="s">
        <v>552</v>
      </c>
      <c r="AW14" s="29" t="s">
        <v>553</v>
      </c>
      <c r="AX14" s="29" t="s">
        <v>550</v>
      </c>
      <c r="AY14" s="29" t="s">
        <v>128</v>
      </c>
      <c r="BA14" s="29" t="s">
        <v>222</v>
      </c>
      <c r="BF1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5" spans="1:58" s="29" customFormat="1" ht="16" customHeight="1">
      <c r="A15" s="29">
        <v>1011</v>
      </c>
      <c r="B15" s="29" t="s">
        <v>26</v>
      </c>
      <c r="C15" s="29" t="s">
        <v>128</v>
      </c>
      <c r="D15" s="29" t="s">
        <v>27</v>
      </c>
      <c r="E15" s="29" t="s">
        <v>789</v>
      </c>
      <c r="F15" s="30" t="str">
        <f>IF(ISBLANK(Table2[[#This Row],[unique_id]]), "", Table2[[#This Row],[unique_id]])</f>
        <v>compensation_sensor_bertram_2_office_temperature</v>
      </c>
      <c r="G15" s="29" t="s">
        <v>222</v>
      </c>
      <c r="H15" s="29" t="s">
        <v>87</v>
      </c>
      <c r="I15" s="29" t="s">
        <v>30</v>
      </c>
      <c r="M15" s="29" t="s">
        <v>136</v>
      </c>
      <c r="O15" s="31"/>
      <c r="U15" s="29" t="s">
        <v>576</v>
      </c>
      <c r="V15" s="31" t="s">
        <v>346</v>
      </c>
      <c r="W15" s="31"/>
      <c r="X15" s="31"/>
      <c r="Y15" s="31"/>
      <c r="Z15" s="31"/>
      <c r="AA15" s="31"/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5"/>
      <c r="AU15" s="29" t="s">
        <v>1359</v>
      </c>
      <c r="AV15" s="63" t="s">
        <v>552</v>
      </c>
      <c r="AW15" s="29" t="s">
        <v>553</v>
      </c>
      <c r="AX15" s="29" t="s">
        <v>550</v>
      </c>
      <c r="AY15" s="29" t="s">
        <v>128</v>
      </c>
      <c r="BA15" s="29" t="s">
        <v>222</v>
      </c>
      <c r="BC15" s="29" t="s">
        <v>478</v>
      </c>
      <c r="BD15" s="29" t="s">
        <v>555</v>
      </c>
      <c r="BF1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"70:ee:50:2b:6a:2c"]]</v>
      </c>
    </row>
    <row r="16" spans="1:58" s="29" customFormat="1" ht="16" customHeight="1">
      <c r="A16" s="28">
        <v>1012</v>
      </c>
      <c r="B16" s="29" t="s">
        <v>26</v>
      </c>
      <c r="C16" s="29" t="s">
        <v>128</v>
      </c>
      <c r="D16" s="29" t="s">
        <v>27</v>
      </c>
      <c r="E16" s="29" t="s">
        <v>790</v>
      </c>
      <c r="F16" s="30" t="str">
        <f>IF(ISBLANK(Table2[[#This Row],[unique_id]]), "", Table2[[#This Row],[unique_id]])</f>
        <v>bertram_2_kitchen_temperature</v>
      </c>
      <c r="G16" s="29" t="s">
        <v>215</v>
      </c>
      <c r="H16" s="29" t="s">
        <v>87</v>
      </c>
      <c r="I16" s="29" t="s">
        <v>30</v>
      </c>
      <c r="J16" s="29" t="s">
        <v>87</v>
      </c>
      <c r="O16" s="31"/>
      <c r="V16" s="31"/>
      <c r="W16" s="31"/>
      <c r="X16" s="31"/>
      <c r="Y16" s="31"/>
      <c r="Z16" s="31"/>
      <c r="AA16" s="31"/>
      <c r="AE16" s="29" t="s">
        <v>347</v>
      </c>
      <c r="AG16" s="31"/>
      <c r="AH16" s="31"/>
      <c r="AJ16" s="29" t="str">
        <f>IF(ISBLANK(AI16),  "", _xlfn.CONCAT("haas/entity/sensor/", LOWER(C16), "/", E16, "/config"))</f>
        <v/>
      </c>
      <c r="AK16" s="29" t="str">
        <f>IF(ISBLANK(AI16),  "", _xlfn.CONCAT(LOWER(C16), "/", E16))</f>
        <v/>
      </c>
      <c r="AT16" s="15"/>
      <c r="AU16" s="29" t="s">
        <v>1360</v>
      </c>
      <c r="AV16" s="63" t="s">
        <v>552</v>
      </c>
      <c r="AW16" s="29" t="s">
        <v>553</v>
      </c>
      <c r="AX16" s="29" t="s">
        <v>550</v>
      </c>
      <c r="AY16" s="29" t="s">
        <v>128</v>
      </c>
      <c r="BA16" s="29" t="s">
        <v>215</v>
      </c>
      <c r="BF1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7" spans="1:58" s="29" customFormat="1" ht="16" customHeight="1">
      <c r="A17" s="29">
        <v>1013</v>
      </c>
      <c r="B17" s="29" t="s">
        <v>26</v>
      </c>
      <c r="C17" s="29" t="s">
        <v>128</v>
      </c>
      <c r="D17" s="29" t="s">
        <v>27</v>
      </c>
      <c r="E17" s="27" t="s">
        <v>791</v>
      </c>
      <c r="F17" s="30" t="str">
        <f>IF(ISBLANK(Table2[[#This Row],[unique_id]]), "", Table2[[#This Row],[unique_id]])</f>
        <v>compensation_sensor_bertram_2_kitchen_temperature</v>
      </c>
      <c r="G17" s="29" t="s">
        <v>215</v>
      </c>
      <c r="H17" s="29" t="s">
        <v>87</v>
      </c>
      <c r="I17" s="29" t="s">
        <v>30</v>
      </c>
      <c r="M17" s="29" t="s">
        <v>136</v>
      </c>
      <c r="O17" s="31"/>
      <c r="U17" s="29" t="s">
        <v>576</v>
      </c>
      <c r="V17" s="31" t="s">
        <v>346</v>
      </c>
      <c r="W17" s="31"/>
      <c r="X17" s="31"/>
      <c r="Y17" s="31"/>
      <c r="Z17" s="31"/>
      <c r="AA17" s="31"/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5"/>
      <c r="AU17" s="29" t="s">
        <v>1360</v>
      </c>
      <c r="AV17" s="63" t="s">
        <v>552</v>
      </c>
      <c r="AW17" s="29" t="s">
        <v>553</v>
      </c>
      <c r="AX17" s="29" t="s">
        <v>550</v>
      </c>
      <c r="AY17" s="29" t="s">
        <v>128</v>
      </c>
      <c r="BA17" s="29" t="s">
        <v>215</v>
      </c>
      <c r="BC17" s="29" t="s">
        <v>478</v>
      </c>
      <c r="BD17" s="29" t="s">
        <v>557</v>
      </c>
      <c r="BF1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"70:ee:50:2c:8d:28"]]</v>
      </c>
    </row>
    <row r="18" spans="1:58" s="29" customFormat="1" ht="16" customHeight="1">
      <c r="A18" s="28">
        <v>1014</v>
      </c>
      <c r="B18" s="29" t="s">
        <v>26</v>
      </c>
      <c r="C18" s="29" t="s">
        <v>128</v>
      </c>
      <c r="D18" s="29" t="s">
        <v>27</v>
      </c>
      <c r="E18" s="27" t="s">
        <v>792</v>
      </c>
      <c r="F18" s="30" t="str">
        <f>IF(ISBLANK(Table2[[#This Row],[unique_id]]), "", Table2[[#This Row],[unique_id]])</f>
        <v>bertram_2_office_pantry_temperature</v>
      </c>
      <c r="G18" s="29" t="s">
        <v>221</v>
      </c>
      <c r="H18" s="29" t="s">
        <v>87</v>
      </c>
      <c r="I18" s="29" t="s">
        <v>30</v>
      </c>
      <c r="J18" s="29" t="s">
        <v>87</v>
      </c>
      <c r="O18" s="31"/>
      <c r="V18" s="31"/>
      <c r="W18" s="31"/>
      <c r="X18" s="31"/>
      <c r="Y18" s="31"/>
      <c r="Z18" s="31"/>
      <c r="AA18" s="31"/>
      <c r="AE18" s="29" t="s">
        <v>347</v>
      </c>
      <c r="AG18" s="31"/>
      <c r="AH18" s="31"/>
      <c r="AJ18" s="29" t="str">
        <f>IF(ISBLANK(AI18),  "", _xlfn.CONCAT("haas/entity/sensor/", LOWER(C18), "/", E18, "/config"))</f>
        <v/>
      </c>
      <c r="AK18" s="29" t="str">
        <f>IF(ISBLANK(AI18),  "", _xlfn.CONCAT(LOWER(C18), "/", E18))</f>
        <v/>
      </c>
      <c r="AT18" s="15"/>
      <c r="AU18" s="29" t="s">
        <v>628</v>
      </c>
      <c r="AV18" s="63" t="s">
        <v>552</v>
      </c>
      <c r="AW18" s="29" t="s">
        <v>553</v>
      </c>
      <c r="AX18" s="29" t="s">
        <v>550</v>
      </c>
      <c r="AY18" s="29" t="s">
        <v>128</v>
      </c>
      <c r="BA18" s="29" t="s">
        <v>221</v>
      </c>
      <c r="BF1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9" spans="1:58" s="29" customFormat="1" ht="16" customHeight="1">
      <c r="A19" s="29">
        <v>1015</v>
      </c>
      <c r="B19" s="29" t="s">
        <v>26</v>
      </c>
      <c r="C19" s="29" t="s">
        <v>128</v>
      </c>
      <c r="D19" s="29" t="s">
        <v>27</v>
      </c>
      <c r="E19" s="27" t="s">
        <v>793</v>
      </c>
      <c r="F19" s="30" t="str">
        <f>IF(ISBLANK(Table2[[#This Row],[unique_id]]), "", Table2[[#This Row],[unique_id]])</f>
        <v>compensation_sensor_bertram_2_office_pantry_temperature</v>
      </c>
      <c r="G19" s="29" t="s">
        <v>221</v>
      </c>
      <c r="H19" s="29" t="s">
        <v>87</v>
      </c>
      <c r="I19" s="29" t="s">
        <v>30</v>
      </c>
      <c r="M19" s="29" t="s">
        <v>136</v>
      </c>
      <c r="O19" s="31"/>
      <c r="U19" s="29" t="s">
        <v>576</v>
      </c>
      <c r="V19" s="31" t="s">
        <v>346</v>
      </c>
      <c r="W19" s="31"/>
      <c r="X19" s="31"/>
      <c r="Y19" s="31"/>
      <c r="Z19" s="31"/>
      <c r="AA19" s="31"/>
      <c r="AE19" s="29" t="s">
        <v>347</v>
      </c>
      <c r="AG19" s="31"/>
      <c r="AH19" s="31"/>
      <c r="AJ19" s="29" t="str">
        <f>IF(ISBLANK(AI19),  "", _xlfn.CONCAT("haas/entity/sensor/", LOWER(C19), "/", E19, "/config"))</f>
        <v/>
      </c>
      <c r="AK19" s="29" t="str">
        <f>IF(ISBLANK(AI19),  "", _xlfn.CONCAT(LOWER(C19), "/", E19))</f>
        <v/>
      </c>
      <c r="AT19" s="15"/>
      <c r="AU19" s="29" t="s">
        <v>628</v>
      </c>
      <c r="AV19" s="63" t="s">
        <v>552</v>
      </c>
      <c r="AW19" s="29" t="s">
        <v>553</v>
      </c>
      <c r="AX19" s="29" t="s">
        <v>550</v>
      </c>
      <c r="AY19" s="29" t="s">
        <v>128</v>
      </c>
      <c r="BA19" s="29" t="s">
        <v>221</v>
      </c>
      <c r="BF1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" spans="1:58" s="29" customFormat="1" ht="16" customHeight="1">
      <c r="A20" s="28">
        <v>1016</v>
      </c>
      <c r="B20" s="29" t="s">
        <v>26</v>
      </c>
      <c r="C20" s="29" t="s">
        <v>128</v>
      </c>
      <c r="D20" s="29" t="s">
        <v>27</v>
      </c>
      <c r="E20" s="27" t="s">
        <v>794</v>
      </c>
      <c r="F20" s="30" t="str">
        <f>IF(ISBLANK(Table2[[#This Row],[unique_id]]), "", Table2[[#This Row],[unique_id]])</f>
        <v>bertram_2_office_dining_temperature</v>
      </c>
      <c r="G20" s="29" t="s">
        <v>202</v>
      </c>
      <c r="H20" s="29" t="s">
        <v>87</v>
      </c>
      <c r="I20" s="29" t="s">
        <v>30</v>
      </c>
      <c r="J20" s="29" t="s">
        <v>87</v>
      </c>
      <c r="O20" s="31"/>
      <c r="V20" s="31"/>
      <c r="W20" s="31"/>
      <c r="X20" s="31"/>
      <c r="Y20" s="31"/>
      <c r="Z20" s="31"/>
      <c r="AA20" s="31"/>
      <c r="AE20" s="29" t="s">
        <v>347</v>
      </c>
      <c r="AG20" s="31"/>
      <c r="AH20" s="31"/>
      <c r="AJ20" s="29" t="str">
        <f>IF(ISBLANK(AI20),  "", _xlfn.CONCAT("haas/entity/sensor/", LOWER(C20), "/", E20, "/config"))</f>
        <v/>
      </c>
      <c r="AK20" s="29" t="str">
        <f>IF(ISBLANK(AI20),  "", _xlfn.CONCAT(LOWER(C20), "/", E20))</f>
        <v/>
      </c>
      <c r="AT20" s="15"/>
      <c r="AU20" s="29" t="s">
        <v>629</v>
      </c>
      <c r="AV20" s="63" t="s">
        <v>552</v>
      </c>
      <c r="AW20" s="29" t="s">
        <v>553</v>
      </c>
      <c r="AX20" s="29" t="s">
        <v>550</v>
      </c>
      <c r="AY20" s="29" t="s">
        <v>128</v>
      </c>
      <c r="BA20" s="29" t="s">
        <v>202</v>
      </c>
      <c r="BF2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" spans="1:58" s="29" customFormat="1" ht="16" customHeight="1">
      <c r="A21" s="29">
        <v>1017</v>
      </c>
      <c r="B21" s="29" t="s">
        <v>26</v>
      </c>
      <c r="C21" s="29" t="s">
        <v>128</v>
      </c>
      <c r="D21" s="29" t="s">
        <v>27</v>
      </c>
      <c r="E21" s="29" t="s">
        <v>795</v>
      </c>
      <c r="F21" s="30" t="str">
        <f>IF(ISBLANK(Table2[[#This Row],[unique_id]]), "", Table2[[#This Row],[unique_id]])</f>
        <v>compensation_sensor_bertram_2_office_dining_temperature</v>
      </c>
      <c r="G21" s="29" t="s">
        <v>202</v>
      </c>
      <c r="H21" s="29" t="s">
        <v>87</v>
      </c>
      <c r="I21" s="29" t="s">
        <v>30</v>
      </c>
      <c r="M21" s="29" t="s">
        <v>136</v>
      </c>
      <c r="O21" s="31"/>
      <c r="U21" s="29" t="s">
        <v>576</v>
      </c>
      <c r="V21" s="31" t="s">
        <v>346</v>
      </c>
      <c r="W21" s="31"/>
      <c r="X21" s="31"/>
      <c r="Y21" s="31"/>
      <c r="Z21" s="31"/>
      <c r="AA21" s="31"/>
      <c r="AE21" s="29" t="s">
        <v>347</v>
      </c>
      <c r="AG21" s="31"/>
      <c r="AH21" s="31"/>
      <c r="AJ21" s="29" t="str">
        <f>IF(ISBLANK(AI21),  "", _xlfn.CONCAT("haas/entity/sensor/", LOWER(C21), "/", E21, "/config"))</f>
        <v/>
      </c>
      <c r="AK21" s="29" t="str">
        <f>IF(ISBLANK(AI21),  "", _xlfn.CONCAT(LOWER(C21), "/", E21))</f>
        <v/>
      </c>
      <c r="AT21" s="15"/>
      <c r="AU21" s="29" t="s">
        <v>629</v>
      </c>
      <c r="AV21" s="63" t="s">
        <v>552</v>
      </c>
      <c r="AW21" s="29" t="s">
        <v>553</v>
      </c>
      <c r="AX21" s="29" t="s">
        <v>550</v>
      </c>
      <c r="AY21" s="29" t="s">
        <v>128</v>
      </c>
      <c r="BA21" s="29" t="s">
        <v>202</v>
      </c>
      <c r="BF2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" spans="1:58" s="29" customFormat="1" ht="16" customHeight="1">
      <c r="A22" s="28">
        <v>1018</v>
      </c>
      <c r="B22" s="29" t="s">
        <v>26</v>
      </c>
      <c r="C22" s="29" t="s">
        <v>128</v>
      </c>
      <c r="D22" s="29" t="s">
        <v>27</v>
      </c>
      <c r="E22" s="29" t="s">
        <v>796</v>
      </c>
      <c r="F22" s="30" t="str">
        <f>IF(ISBLANK(Table2[[#This Row],[unique_id]]), "", Table2[[#This Row],[unique_id]])</f>
        <v>laundry_temperature</v>
      </c>
      <c r="G22" s="29" t="s">
        <v>223</v>
      </c>
      <c r="H22" s="29" t="s">
        <v>87</v>
      </c>
      <c r="I22" s="29" t="s">
        <v>30</v>
      </c>
      <c r="J22" s="29" t="s">
        <v>87</v>
      </c>
      <c r="O22" s="31"/>
      <c r="V22" s="31"/>
      <c r="W22" s="31"/>
      <c r="X22" s="31"/>
      <c r="Y22" s="31"/>
      <c r="Z22" s="31"/>
      <c r="AA22" s="31"/>
      <c r="AE22" s="29" t="s">
        <v>347</v>
      </c>
      <c r="AG22" s="31"/>
      <c r="AH22" s="31"/>
      <c r="AJ22" s="29" t="str">
        <f>IF(ISBLANK(AI22),  "", _xlfn.CONCAT("haas/entity/sensor/", LOWER(C22), "/", E22, "/config"))</f>
        <v/>
      </c>
      <c r="AK22" s="29" t="str">
        <f>IF(ISBLANK(AI22),  "", _xlfn.CONCAT(LOWER(C22), "/", E22))</f>
        <v/>
      </c>
      <c r="AT22" s="15"/>
      <c r="AU22" s="29" t="s">
        <v>1361</v>
      </c>
      <c r="AV22" s="63" t="s">
        <v>551</v>
      </c>
      <c r="AW22" s="29" t="s">
        <v>553</v>
      </c>
      <c r="AX22" s="29" t="s">
        <v>549</v>
      </c>
      <c r="AY22" s="29" t="s">
        <v>128</v>
      </c>
      <c r="BA22" s="29" t="s">
        <v>223</v>
      </c>
      <c r="BF2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" spans="1:58" s="29" customFormat="1" ht="16" customHeight="1">
      <c r="A23" s="29">
        <v>1019</v>
      </c>
      <c r="B23" s="29" t="s">
        <v>26</v>
      </c>
      <c r="C23" s="29" t="s">
        <v>128</v>
      </c>
      <c r="D23" s="29" t="s">
        <v>27</v>
      </c>
      <c r="E23" s="29" t="s">
        <v>797</v>
      </c>
      <c r="F23" s="30" t="str">
        <f>IF(ISBLANK(Table2[[#This Row],[unique_id]]), "", Table2[[#This Row],[unique_id]])</f>
        <v>compensation_sensor_laundry_temperature</v>
      </c>
      <c r="G23" s="29" t="s">
        <v>223</v>
      </c>
      <c r="H23" s="29" t="s">
        <v>87</v>
      </c>
      <c r="I23" s="29" t="s">
        <v>30</v>
      </c>
      <c r="M23" s="29" t="s">
        <v>136</v>
      </c>
      <c r="O23" s="31"/>
      <c r="U23" s="29" t="s">
        <v>576</v>
      </c>
      <c r="V23" s="31" t="s">
        <v>346</v>
      </c>
      <c r="W23" s="31"/>
      <c r="X23" s="31"/>
      <c r="Y23" s="31"/>
      <c r="Z23" s="31"/>
      <c r="AA23" s="31"/>
      <c r="AE23" s="29" t="s">
        <v>347</v>
      </c>
      <c r="AG23" s="31"/>
      <c r="AH23" s="31"/>
      <c r="AJ23" s="29" t="str">
        <f>IF(ISBLANK(AI23),  "", _xlfn.CONCAT("haas/entity/sensor/", LOWER(C23), "/", E23, "/config"))</f>
        <v/>
      </c>
      <c r="AK23" s="29" t="str">
        <f>IF(ISBLANK(AI23),  "", _xlfn.CONCAT(LOWER(C23), "/", E23))</f>
        <v/>
      </c>
      <c r="AT23" s="15"/>
      <c r="AU23" s="29" t="s">
        <v>1361</v>
      </c>
      <c r="AV23" s="63" t="s">
        <v>551</v>
      </c>
      <c r="AW23" s="29" t="s">
        <v>553</v>
      </c>
      <c r="AX23" s="29" t="s">
        <v>549</v>
      </c>
      <c r="AY23" s="29" t="s">
        <v>128</v>
      </c>
      <c r="BA23" s="29" t="s">
        <v>223</v>
      </c>
      <c r="BC23" s="29" t="s">
        <v>478</v>
      </c>
      <c r="BD23" s="32" t="s">
        <v>556</v>
      </c>
      <c r="BF2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"70:ee:50:25:9d:90"]]</v>
      </c>
    </row>
    <row r="24" spans="1:58" s="29" customFormat="1" ht="16" customHeight="1">
      <c r="A24" s="28">
        <v>1020</v>
      </c>
      <c r="B24" s="29" t="s">
        <v>26</v>
      </c>
      <c r="C24" s="29" t="s">
        <v>128</v>
      </c>
      <c r="D24" s="29" t="s">
        <v>27</v>
      </c>
      <c r="E24" s="29" t="s">
        <v>798</v>
      </c>
      <c r="F24" s="30" t="str">
        <f>IF(ISBLANK(Table2[[#This Row],[unique_id]]), "", Table2[[#This Row],[unique_id]])</f>
        <v>bertram_2_office_basement_temperature</v>
      </c>
      <c r="G24" s="29" t="s">
        <v>220</v>
      </c>
      <c r="H24" s="29" t="s">
        <v>87</v>
      </c>
      <c r="I24" s="29" t="s">
        <v>30</v>
      </c>
      <c r="J24" s="29" t="s">
        <v>87</v>
      </c>
      <c r="O24" s="31"/>
      <c r="V24" s="31"/>
      <c r="W24" s="31"/>
      <c r="X24" s="31"/>
      <c r="Y24" s="31"/>
      <c r="Z24" s="31"/>
      <c r="AA24" s="31"/>
      <c r="AE24" s="29" t="s">
        <v>347</v>
      </c>
      <c r="AG24" s="31"/>
      <c r="AH24" s="31"/>
      <c r="AJ24" s="29" t="str">
        <f>IF(ISBLANK(AI24),  "", _xlfn.CONCAT("haas/entity/sensor/", LOWER(C24), "/", E24, "/config"))</f>
        <v/>
      </c>
      <c r="AK24" s="29" t="str">
        <f>IF(ISBLANK(AI24),  "", _xlfn.CONCAT(LOWER(C24), "/", E24))</f>
        <v/>
      </c>
      <c r="AT24" s="15"/>
      <c r="AU24" s="29" t="s">
        <v>630</v>
      </c>
      <c r="AV24" s="63" t="s">
        <v>552</v>
      </c>
      <c r="AW24" s="29" t="s">
        <v>553</v>
      </c>
      <c r="AX24" s="29" t="s">
        <v>550</v>
      </c>
      <c r="AY24" s="29" t="s">
        <v>128</v>
      </c>
      <c r="BA24" s="29" t="s">
        <v>220</v>
      </c>
      <c r="BF2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" spans="1:58" s="29" customFormat="1" ht="16" customHeight="1">
      <c r="A25" s="29">
        <v>1021</v>
      </c>
      <c r="B25" s="29" t="s">
        <v>26</v>
      </c>
      <c r="C25" s="29" t="s">
        <v>128</v>
      </c>
      <c r="D25" s="29" t="s">
        <v>27</v>
      </c>
      <c r="E25" s="29" t="s">
        <v>799</v>
      </c>
      <c r="F25" s="30" t="str">
        <f>IF(ISBLANK(Table2[[#This Row],[unique_id]]), "", Table2[[#This Row],[unique_id]])</f>
        <v>compensation_sensor_bertram_2_office_basement_temperature</v>
      </c>
      <c r="G25" s="29" t="s">
        <v>220</v>
      </c>
      <c r="H25" s="29" t="s">
        <v>87</v>
      </c>
      <c r="I25" s="29" t="s">
        <v>30</v>
      </c>
      <c r="M25" s="29" t="s">
        <v>136</v>
      </c>
      <c r="O25" s="31"/>
      <c r="U25" s="29" t="s">
        <v>576</v>
      </c>
      <c r="V25" s="31" t="s">
        <v>346</v>
      </c>
      <c r="W25" s="31"/>
      <c r="X25" s="31"/>
      <c r="Y25" s="31"/>
      <c r="Z25" s="31"/>
      <c r="AA25" s="31"/>
      <c r="AE25" s="29" t="s">
        <v>347</v>
      </c>
      <c r="AG25" s="31"/>
      <c r="AH25" s="31"/>
      <c r="AJ25" s="29" t="str">
        <f>IF(ISBLANK(AI25),  "", _xlfn.CONCAT("haas/entity/sensor/", LOWER(C25), "/", E25, "/config"))</f>
        <v/>
      </c>
      <c r="AK25" s="29" t="str">
        <f>IF(ISBLANK(AI25),  "", _xlfn.CONCAT(LOWER(C25), "/", E25))</f>
        <v/>
      </c>
      <c r="AT25" s="15"/>
      <c r="AU25" s="29" t="s">
        <v>630</v>
      </c>
      <c r="AV25" s="63" t="s">
        <v>552</v>
      </c>
      <c r="AW25" s="29" t="s">
        <v>553</v>
      </c>
      <c r="AX25" s="29" t="s">
        <v>550</v>
      </c>
      <c r="AY25" s="29" t="s">
        <v>128</v>
      </c>
      <c r="BA25" s="29" t="s">
        <v>220</v>
      </c>
      <c r="BF2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" spans="1:58" s="29" customFormat="1" ht="16" customHeight="1">
      <c r="A26" s="28">
        <v>1022</v>
      </c>
      <c r="B26" s="29" t="s">
        <v>26</v>
      </c>
      <c r="C26" s="29" t="s">
        <v>39</v>
      </c>
      <c r="D26" s="29" t="s">
        <v>27</v>
      </c>
      <c r="E26" s="29" t="s">
        <v>632</v>
      </c>
      <c r="F26" s="30" t="str">
        <f>IF(ISBLANK(Table2[[#This Row],[unique_id]]), "", Table2[[#This Row],[unique_id]])</f>
        <v>rack_temperature</v>
      </c>
      <c r="G26" s="29" t="s">
        <v>28</v>
      </c>
      <c r="H26" s="29" t="s">
        <v>87</v>
      </c>
      <c r="I26" s="29" t="s">
        <v>30</v>
      </c>
      <c r="J26" s="29" t="s">
        <v>87</v>
      </c>
      <c r="O26" s="31"/>
      <c r="V26" s="31"/>
      <c r="W26" s="31"/>
      <c r="X26" s="31"/>
      <c r="Y26" s="31"/>
      <c r="Z26" s="31"/>
      <c r="AA26" s="31"/>
      <c r="AC26" s="29" t="s">
        <v>88</v>
      </c>
      <c r="AD26" s="29" t="s">
        <v>89</v>
      </c>
      <c r="AE26" s="29" t="s">
        <v>347</v>
      </c>
      <c r="AG26" s="31"/>
      <c r="AH26" s="31"/>
      <c r="AJ26" s="29" t="str">
        <f>IF(ISBLANK(AI26),  "", _xlfn.CONCAT("haas/entity/sensor/", LOWER(C26), "/", E26, "/config"))</f>
        <v/>
      </c>
      <c r="AK26" s="29" t="str">
        <f>IF(ISBLANK(AI26),  "", _xlfn.CONCAT(LOWER(C26), "/", E26))</f>
        <v/>
      </c>
      <c r="AT26" s="14"/>
      <c r="AU26" s="29" t="s">
        <v>421</v>
      </c>
      <c r="AV26" s="63">
        <v>3.15</v>
      </c>
      <c r="AW26" s="29" t="s">
        <v>397</v>
      </c>
      <c r="AX26" s="29" t="s">
        <v>36</v>
      </c>
      <c r="AY26" s="29" t="s">
        <v>37</v>
      </c>
      <c r="BA26" s="29" t="s">
        <v>28</v>
      </c>
      <c r="BF2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" spans="1:58" s="29" customFormat="1" ht="16" customHeight="1">
      <c r="A27" s="29">
        <v>1023</v>
      </c>
      <c r="B27" s="29" t="s">
        <v>26</v>
      </c>
      <c r="C27" s="29" t="s">
        <v>39</v>
      </c>
      <c r="D27" s="29" t="s">
        <v>27</v>
      </c>
      <c r="E27" s="29" t="s">
        <v>337</v>
      </c>
      <c r="F27" s="30" t="str">
        <f>IF(ISBLANK(Table2[[#This Row],[unique_id]]), "", Table2[[#This Row],[unique_id]])</f>
        <v>compensation_sensor_rack_temperature</v>
      </c>
      <c r="G27" s="29" t="s">
        <v>28</v>
      </c>
      <c r="H27" s="29" t="s">
        <v>87</v>
      </c>
      <c r="I27" s="29" t="s">
        <v>30</v>
      </c>
      <c r="M27" s="29" t="s">
        <v>136</v>
      </c>
      <c r="O27" s="31"/>
      <c r="V27" s="31" t="s">
        <v>346</v>
      </c>
      <c r="W27" s="31"/>
      <c r="X27" s="31"/>
      <c r="Y27" s="31"/>
      <c r="Z27" s="31"/>
      <c r="AA27" s="31"/>
      <c r="AB27" s="29" t="s">
        <v>31</v>
      </c>
      <c r="AC27" s="29" t="s">
        <v>88</v>
      </c>
      <c r="AD27" s="29" t="s">
        <v>89</v>
      </c>
      <c r="AE27" s="29" t="s">
        <v>347</v>
      </c>
      <c r="AF27" s="29">
        <v>300</v>
      </c>
      <c r="AG27" s="31" t="s">
        <v>34</v>
      </c>
      <c r="AH27" s="31"/>
      <c r="AI27" s="29" t="s">
        <v>176</v>
      </c>
      <c r="AJ27" s="29" t="str">
        <f>IF(ISBLANK(AI27),  "", _xlfn.CONCAT("haas/entity/sensor/", LOWER(C27), "/", E27, "/config"))</f>
        <v>haas/entity/sensor/weewx/compensation_sensor_rack_temperature/config</v>
      </c>
      <c r="AK27" s="29" t="str">
        <f>IF(ISBLANK(AI27),  "", _xlfn.CONCAT(LOWER(C27), "/", E27))</f>
        <v>weewx/compensation_sensor_rack_temperature</v>
      </c>
      <c r="AR27" s="29" t="s">
        <v>311</v>
      </c>
      <c r="AS27" s="29">
        <v>1</v>
      </c>
      <c r="AT27" s="14"/>
      <c r="AU27" s="29" t="s">
        <v>421</v>
      </c>
      <c r="AV27" s="63">
        <v>3.15</v>
      </c>
      <c r="AW27" s="29" t="s">
        <v>397</v>
      </c>
      <c r="AX27" s="29" t="s">
        <v>36</v>
      </c>
      <c r="AY27" s="29" t="s">
        <v>37</v>
      </c>
      <c r="BA27" s="29" t="s">
        <v>28</v>
      </c>
      <c r="BF2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" spans="1:58" s="29" customFormat="1" ht="16" customHeight="1">
      <c r="A28" s="28">
        <v>1024</v>
      </c>
      <c r="B28" s="29" t="s">
        <v>26</v>
      </c>
      <c r="C28" s="29" t="s">
        <v>39</v>
      </c>
      <c r="D28" s="29" t="s">
        <v>27</v>
      </c>
      <c r="E28" s="29" t="s">
        <v>338</v>
      </c>
      <c r="F28" s="30" t="str">
        <f>IF(ISBLANK(Table2[[#This Row],[unique_id]]), "", Table2[[#This Row],[unique_id]])</f>
        <v>compensation_sensor_roof_apparent_temperature</v>
      </c>
      <c r="G28" s="29" t="s">
        <v>92</v>
      </c>
      <c r="H28" s="29" t="s">
        <v>87</v>
      </c>
      <c r="I28" s="29" t="s">
        <v>30</v>
      </c>
      <c r="O28" s="31"/>
      <c r="V28" s="31" t="s">
        <v>346</v>
      </c>
      <c r="W28" s="31"/>
      <c r="X28" s="31"/>
      <c r="Y28" s="31"/>
      <c r="Z28" s="31"/>
      <c r="AA28" s="31"/>
      <c r="AB28" s="29" t="s">
        <v>31</v>
      </c>
      <c r="AC28" s="29" t="s">
        <v>88</v>
      </c>
      <c r="AD28" s="29" t="s">
        <v>89</v>
      </c>
      <c r="AE28" s="29" t="s">
        <v>347</v>
      </c>
      <c r="AF28" s="29">
        <v>300</v>
      </c>
      <c r="AG28" s="31" t="s">
        <v>34</v>
      </c>
      <c r="AH28" s="31"/>
      <c r="AI28" s="29" t="s">
        <v>93</v>
      </c>
      <c r="AJ28" s="29" t="str">
        <f>IF(ISBLANK(AI28),  "", _xlfn.CONCAT("haas/entity/sensor/", LOWER(C28), "/", E28, "/config"))</f>
        <v>haas/entity/sensor/weewx/compensation_sensor_roof_apparent_temperature/config</v>
      </c>
      <c r="AK28" s="29" t="str">
        <f>IF(ISBLANK(AI28),  "", _xlfn.CONCAT(LOWER(C28), "/", E28))</f>
        <v>weewx/compensation_sensor_roof_apparent_temperature</v>
      </c>
      <c r="AR28" s="29" t="s">
        <v>311</v>
      </c>
      <c r="AS28" s="29">
        <v>1</v>
      </c>
      <c r="AT28" s="14"/>
      <c r="AU28" s="29" t="s">
        <v>421</v>
      </c>
      <c r="AV28" s="63">
        <v>3.15</v>
      </c>
      <c r="AW28" s="29" t="s">
        <v>397</v>
      </c>
      <c r="AX28" s="29" t="s">
        <v>36</v>
      </c>
      <c r="AY28" s="29" t="s">
        <v>37</v>
      </c>
      <c r="BA28" s="29" t="s">
        <v>38</v>
      </c>
      <c r="BF2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" spans="1:58" s="29" customFormat="1" ht="16" customHeight="1">
      <c r="A29" s="29">
        <v>1025</v>
      </c>
      <c r="B29" s="29" t="s">
        <v>26</v>
      </c>
      <c r="C29" s="29" t="s">
        <v>39</v>
      </c>
      <c r="D29" s="29" t="s">
        <v>27</v>
      </c>
      <c r="E29" s="29" t="s">
        <v>339</v>
      </c>
      <c r="F29" s="30" t="str">
        <f>IF(ISBLANK(Table2[[#This Row],[unique_id]]), "", Table2[[#This Row],[unique_id]])</f>
        <v>compensation_sensor_roof_dew_point</v>
      </c>
      <c r="G29" s="29" t="s">
        <v>94</v>
      </c>
      <c r="H29" s="29" t="s">
        <v>87</v>
      </c>
      <c r="I29" s="29" t="s">
        <v>30</v>
      </c>
      <c r="O29" s="31"/>
      <c r="V29" s="31" t="s">
        <v>346</v>
      </c>
      <c r="W29" s="31"/>
      <c r="X29" s="31"/>
      <c r="Y29" s="31"/>
      <c r="Z29" s="31"/>
      <c r="AA29" s="31"/>
      <c r="AB29" s="29" t="s">
        <v>31</v>
      </c>
      <c r="AC29" s="29" t="s">
        <v>88</v>
      </c>
      <c r="AD29" s="29" t="s">
        <v>89</v>
      </c>
      <c r="AE29" s="29" t="s">
        <v>347</v>
      </c>
      <c r="AF29" s="29">
        <v>300</v>
      </c>
      <c r="AG29" s="31" t="s">
        <v>34</v>
      </c>
      <c r="AH29" s="31"/>
      <c r="AI29" s="29" t="s">
        <v>95</v>
      </c>
      <c r="AJ29" s="29" t="str">
        <f>IF(ISBLANK(AI29),  "", _xlfn.CONCAT("haas/entity/sensor/", LOWER(C29), "/", E29, "/config"))</f>
        <v>haas/entity/sensor/weewx/compensation_sensor_roof_dew_point/config</v>
      </c>
      <c r="AK29" s="29" t="str">
        <f>IF(ISBLANK(AI29),  "", _xlfn.CONCAT(LOWER(C29), "/", E29))</f>
        <v>weewx/compensation_sensor_roof_dew_point</v>
      </c>
      <c r="AR29" s="29" t="s">
        <v>311</v>
      </c>
      <c r="AS29" s="29">
        <v>1</v>
      </c>
      <c r="AT29" s="14"/>
      <c r="AU29" s="29" t="s">
        <v>421</v>
      </c>
      <c r="AV29" s="63">
        <v>3.15</v>
      </c>
      <c r="AW29" s="29" t="s">
        <v>397</v>
      </c>
      <c r="AX29" s="29" t="s">
        <v>36</v>
      </c>
      <c r="AY29" s="29" t="s">
        <v>37</v>
      </c>
      <c r="BA29" s="29" t="s">
        <v>38</v>
      </c>
      <c r="BF2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" spans="1:58" s="29" customFormat="1" ht="16" customHeight="1">
      <c r="A30" s="28">
        <v>1026</v>
      </c>
      <c r="B30" s="29" t="s">
        <v>26</v>
      </c>
      <c r="C30" s="29" t="s">
        <v>39</v>
      </c>
      <c r="D30" s="29" t="s">
        <v>27</v>
      </c>
      <c r="E30" s="29" t="s">
        <v>340</v>
      </c>
      <c r="F30" s="30" t="str">
        <f>IF(ISBLANK(Table2[[#This Row],[unique_id]]), "", Table2[[#This Row],[unique_id]])</f>
        <v>compensation_sensor_roof_heat_index</v>
      </c>
      <c r="G30" s="29" t="s">
        <v>96</v>
      </c>
      <c r="H30" s="29" t="s">
        <v>87</v>
      </c>
      <c r="I30" s="29" t="s">
        <v>30</v>
      </c>
      <c r="O30" s="31"/>
      <c r="V30" s="31" t="s">
        <v>346</v>
      </c>
      <c r="W30" s="31"/>
      <c r="X30" s="31"/>
      <c r="Y30" s="31"/>
      <c r="Z30" s="31"/>
      <c r="AA30" s="31"/>
      <c r="AB30" s="29" t="s">
        <v>31</v>
      </c>
      <c r="AC30" s="29" t="s">
        <v>88</v>
      </c>
      <c r="AD30" s="29" t="s">
        <v>89</v>
      </c>
      <c r="AE30" s="29" t="s">
        <v>347</v>
      </c>
      <c r="AF30" s="29">
        <v>300</v>
      </c>
      <c r="AG30" s="31" t="s">
        <v>34</v>
      </c>
      <c r="AH30" s="31"/>
      <c r="AI30" s="29" t="s">
        <v>97</v>
      </c>
      <c r="AJ30" s="29" t="str">
        <f>IF(ISBLANK(AI30),  "", _xlfn.CONCAT("haas/entity/sensor/", LOWER(C30), "/", E30, "/config"))</f>
        <v>haas/entity/sensor/weewx/compensation_sensor_roof_heat_index/config</v>
      </c>
      <c r="AK30" s="29" t="str">
        <f>IF(ISBLANK(AI30),  "", _xlfn.CONCAT(LOWER(C30), "/", E30))</f>
        <v>weewx/compensation_sensor_roof_heat_index</v>
      </c>
      <c r="AR30" s="29" t="s">
        <v>311</v>
      </c>
      <c r="AS30" s="29">
        <v>1</v>
      </c>
      <c r="AT30" s="14"/>
      <c r="AU30" s="29" t="s">
        <v>421</v>
      </c>
      <c r="AV30" s="63">
        <v>3.15</v>
      </c>
      <c r="AW30" s="29" t="s">
        <v>397</v>
      </c>
      <c r="AX30" s="29" t="s">
        <v>36</v>
      </c>
      <c r="AY30" s="29" t="s">
        <v>37</v>
      </c>
      <c r="BA30" s="29" t="s">
        <v>38</v>
      </c>
      <c r="BF3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" spans="1:58" s="29" customFormat="1" ht="16" customHeight="1">
      <c r="A31" s="29">
        <v>1027</v>
      </c>
      <c r="B31" s="29" t="s">
        <v>26</v>
      </c>
      <c r="C31" s="29" t="s">
        <v>39</v>
      </c>
      <c r="D31" s="29" t="s">
        <v>27</v>
      </c>
      <c r="E31" s="29" t="s">
        <v>341</v>
      </c>
      <c r="F31" s="30" t="str">
        <f>IF(ISBLANK(Table2[[#This Row],[unique_id]]), "", Table2[[#This Row],[unique_id]])</f>
        <v>compensation_sensor_roof_humidity_index</v>
      </c>
      <c r="G31" s="29" t="s">
        <v>98</v>
      </c>
      <c r="H31" s="29" t="s">
        <v>87</v>
      </c>
      <c r="I31" s="29" t="s">
        <v>30</v>
      </c>
      <c r="O31" s="31"/>
      <c r="V31" s="31" t="s">
        <v>346</v>
      </c>
      <c r="W31" s="31"/>
      <c r="X31" s="31"/>
      <c r="Y31" s="31"/>
      <c r="Z31" s="31"/>
      <c r="AA31" s="31"/>
      <c r="AB31" s="29" t="s">
        <v>31</v>
      </c>
      <c r="AC31" s="29" t="s">
        <v>88</v>
      </c>
      <c r="AD31" s="29" t="s">
        <v>89</v>
      </c>
      <c r="AE31" s="29" t="s">
        <v>347</v>
      </c>
      <c r="AF31" s="29">
        <v>300</v>
      </c>
      <c r="AG31" s="31" t="s">
        <v>34</v>
      </c>
      <c r="AH31" s="31"/>
      <c r="AI31" s="29" t="s">
        <v>99</v>
      </c>
      <c r="AJ31" s="29" t="str">
        <f>IF(ISBLANK(AI31),  "", _xlfn.CONCAT("haas/entity/sensor/", LOWER(C31), "/", E31, "/config"))</f>
        <v>haas/entity/sensor/weewx/compensation_sensor_roof_humidity_index/config</v>
      </c>
      <c r="AK31" s="29" t="str">
        <f>IF(ISBLANK(AI31),  "", _xlfn.CONCAT(LOWER(C31), "/", E31))</f>
        <v>weewx/compensation_sensor_roof_humidity_index</v>
      </c>
      <c r="AR31" s="29" t="s">
        <v>311</v>
      </c>
      <c r="AS31" s="29">
        <v>1</v>
      </c>
      <c r="AT31" s="14"/>
      <c r="AU31" s="29" t="s">
        <v>421</v>
      </c>
      <c r="AV31" s="63">
        <v>3.15</v>
      </c>
      <c r="AW31" s="29" t="s">
        <v>397</v>
      </c>
      <c r="AX31" s="29" t="s">
        <v>36</v>
      </c>
      <c r="AY31" s="29" t="s">
        <v>37</v>
      </c>
      <c r="BA31" s="29" t="s">
        <v>38</v>
      </c>
      <c r="BF3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2" spans="1:58" s="29" customFormat="1" ht="16" customHeight="1">
      <c r="A32" s="28">
        <v>1028</v>
      </c>
      <c r="B32" s="29" t="s">
        <v>26</v>
      </c>
      <c r="C32" s="29" t="s">
        <v>39</v>
      </c>
      <c r="D32" s="29" t="s">
        <v>27</v>
      </c>
      <c r="E32" s="29" t="s">
        <v>342</v>
      </c>
      <c r="F32" s="30" t="str">
        <f>IF(ISBLANK(Table2[[#This Row],[unique_id]]), "", Table2[[#This Row],[unique_id]])</f>
        <v>compensation_sensor_rack_dew_point</v>
      </c>
      <c r="G32" s="29" t="s">
        <v>100</v>
      </c>
      <c r="H32" s="29" t="s">
        <v>87</v>
      </c>
      <c r="I32" s="29" t="s">
        <v>30</v>
      </c>
      <c r="O32" s="31"/>
      <c r="V32" s="31" t="s">
        <v>346</v>
      </c>
      <c r="W32" s="31"/>
      <c r="X32" s="31"/>
      <c r="Y32" s="31"/>
      <c r="Z32" s="31"/>
      <c r="AA32" s="31"/>
      <c r="AB32" s="29" t="s">
        <v>31</v>
      </c>
      <c r="AC32" s="29" t="s">
        <v>88</v>
      </c>
      <c r="AD32" s="29" t="s">
        <v>89</v>
      </c>
      <c r="AE32" s="29" t="s">
        <v>347</v>
      </c>
      <c r="AF32" s="29">
        <v>300</v>
      </c>
      <c r="AG32" s="31" t="s">
        <v>34</v>
      </c>
      <c r="AH32" s="31"/>
      <c r="AI32" s="29" t="s">
        <v>101</v>
      </c>
      <c r="AJ32" s="29" t="str">
        <f>IF(ISBLANK(AI32),  "", _xlfn.CONCAT("haas/entity/sensor/", LOWER(C32), "/", E32, "/config"))</f>
        <v>haas/entity/sensor/weewx/compensation_sensor_rack_dew_point/config</v>
      </c>
      <c r="AK32" s="29" t="str">
        <f>IF(ISBLANK(AI32),  "", _xlfn.CONCAT(LOWER(C32), "/", E32))</f>
        <v>weewx/compensation_sensor_rack_dew_point</v>
      </c>
      <c r="AR32" s="29" t="s">
        <v>311</v>
      </c>
      <c r="AS32" s="29">
        <v>1</v>
      </c>
      <c r="AT32" s="14"/>
      <c r="AU32" s="29" t="s">
        <v>421</v>
      </c>
      <c r="AV32" s="63">
        <v>3.15</v>
      </c>
      <c r="AW32" s="29" t="s">
        <v>397</v>
      </c>
      <c r="AX32" s="29" t="s">
        <v>36</v>
      </c>
      <c r="AY32" s="29" t="s">
        <v>37</v>
      </c>
      <c r="BA32" s="29" t="s">
        <v>28</v>
      </c>
      <c r="BF3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" spans="1:58" s="29" customFormat="1" ht="16" customHeight="1">
      <c r="A33" s="29">
        <v>1029</v>
      </c>
      <c r="B33" s="29" t="s">
        <v>26</v>
      </c>
      <c r="C33" s="29" t="s">
        <v>39</v>
      </c>
      <c r="D33" s="29" t="s">
        <v>27</v>
      </c>
      <c r="E33" s="29" t="s">
        <v>343</v>
      </c>
      <c r="F33" s="30" t="str">
        <f>IF(ISBLANK(Table2[[#This Row],[unique_id]]), "", Table2[[#This Row],[unique_id]])</f>
        <v>compensation_sensor_roof_wind_chill_temperature</v>
      </c>
      <c r="G33" s="29" t="s">
        <v>102</v>
      </c>
      <c r="H33" s="29" t="s">
        <v>87</v>
      </c>
      <c r="I33" s="29" t="s">
        <v>30</v>
      </c>
      <c r="O33" s="31"/>
      <c r="V33" s="31" t="s">
        <v>346</v>
      </c>
      <c r="W33" s="31"/>
      <c r="X33" s="31"/>
      <c r="Y33" s="31"/>
      <c r="Z33" s="31"/>
      <c r="AA33" s="31"/>
      <c r="AB33" s="29" t="s">
        <v>31</v>
      </c>
      <c r="AC33" s="29" t="s">
        <v>88</v>
      </c>
      <c r="AD33" s="29" t="s">
        <v>89</v>
      </c>
      <c r="AE33" s="29" t="s">
        <v>347</v>
      </c>
      <c r="AF33" s="29">
        <v>300</v>
      </c>
      <c r="AG33" s="31" t="s">
        <v>34</v>
      </c>
      <c r="AH33" s="31"/>
      <c r="AI33" s="29" t="s">
        <v>103</v>
      </c>
      <c r="AJ33" s="29" t="str">
        <f>IF(ISBLANK(AI33),  "", _xlfn.CONCAT("haas/entity/sensor/", LOWER(C33), "/", E33, "/config"))</f>
        <v>haas/entity/sensor/weewx/compensation_sensor_roof_wind_chill_temperature/config</v>
      </c>
      <c r="AK33" s="29" t="str">
        <f>IF(ISBLANK(AI33),  "", _xlfn.CONCAT(LOWER(C33), "/", E33))</f>
        <v>weewx/compensation_sensor_roof_wind_chill_temperature</v>
      </c>
      <c r="AR33" s="29" t="s">
        <v>311</v>
      </c>
      <c r="AS33" s="29">
        <v>1</v>
      </c>
      <c r="AT33" s="14"/>
      <c r="AU33" s="29" t="s">
        <v>421</v>
      </c>
      <c r="AV33" s="63">
        <v>3.15</v>
      </c>
      <c r="AW33" s="29" t="s">
        <v>397</v>
      </c>
      <c r="AX33" s="29" t="s">
        <v>36</v>
      </c>
      <c r="AY33" s="29" t="s">
        <v>37</v>
      </c>
      <c r="BA33" s="29" t="s">
        <v>38</v>
      </c>
      <c r="BF3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" spans="1:58" s="29" customFormat="1" ht="16" customHeight="1">
      <c r="A34" s="28">
        <v>1030</v>
      </c>
      <c r="B34" s="29" t="s">
        <v>26</v>
      </c>
      <c r="C34" s="29" t="s">
        <v>580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BF3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" spans="1:58" s="29" customFormat="1" ht="16" customHeight="1">
      <c r="A35" s="29">
        <v>1040</v>
      </c>
      <c r="B35" s="29" t="s">
        <v>26</v>
      </c>
      <c r="C35" s="29" t="s">
        <v>593</v>
      </c>
      <c r="D35" s="29" t="s">
        <v>27</v>
      </c>
      <c r="E35" s="29" t="s">
        <v>597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596</v>
      </c>
      <c r="I35" s="29" t="s">
        <v>30</v>
      </c>
      <c r="M35" s="29" t="s">
        <v>90</v>
      </c>
      <c r="O35" s="31"/>
      <c r="U35" s="29" t="s">
        <v>576</v>
      </c>
      <c r="V35" s="31"/>
      <c r="W35" s="31"/>
      <c r="X35" s="31"/>
      <c r="Y35" s="31"/>
      <c r="Z35" s="31"/>
      <c r="AA35" s="31"/>
      <c r="AE35" s="29" t="s">
        <v>599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BF3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6" spans="1:58" s="29" customFormat="1" ht="16" customHeight="1">
      <c r="A36" s="29">
        <v>1041</v>
      </c>
      <c r="B36" s="29" t="s">
        <v>26</v>
      </c>
      <c r="C36" s="29" t="s">
        <v>593</v>
      </c>
      <c r="D36" s="29" t="s">
        <v>27</v>
      </c>
      <c r="E36" s="29" t="s">
        <v>698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596</v>
      </c>
      <c r="I36" s="29" t="s">
        <v>30</v>
      </c>
      <c r="M36" s="29" t="s">
        <v>90</v>
      </c>
      <c r="O36" s="31"/>
      <c r="U36" s="29" t="s">
        <v>576</v>
      </c>
      <c r="V36" s="31"/>
      <c r="W36" s="31"/>
      <c r="X36" s="31"/>
      <c r="Y36" s="31"/>
      <c r="Z36" s="31"/>
      <c r="AA36" s="31"/>
      <c r="AE36" s="29" t="s">
        <v>599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BF3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" spans="1:58" s="29" customFormat="1" ht="16" customHeight="1">
      <c r="A37" s="29">
        <v>1042</v>
      </c>
      <c r="B37" s="29" t="s">
        <v>26</v>
      </c>
      <c r="C37" s="29" t="s">
        <v>580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596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599</v>
      </c>
      <c r="AK37" s="29" t="str">
        <f>IF(ISBLANK(AI37),  "", _xlfn.CONCAT(LOWER(C37), "/", E37))</f>
        <v/>
      </c>
      <c r="AT37" s="33"/>
      <c r="AV37" s="31"/>
      <c r="BF3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" spans="1:58" s="29" customFormat="1" ht="16" customHeight="1">
      <c r="A38" s="29">
        <v>1050</v>
      </c>
      <c r="B38" s="29" t="s">
        <v>26</v>
      </c>
      <c r="C38" s="29" t="s">
        <v>39</v>
      </c>
      <c r="D38" s="29" t="s">
        <v>27</v>
      </c>
      <c r="E38" s="29" t="s">
        <v>344</v>
      </c>
      <c r="F38" s="30" t="str">
        <f>IF(ISBLANK(Table2[[#This Row],[unique_id]]), "", Table2[[#This Row],[unique_id]])</f>
        <v>compensation_sensor_roof_humidity</v>
      </c>
      <c r="G38" s="29" t="s">
        <v>38</v>
      </c>
      <c r="H38" s="29" t="s">
        <v>29</v>
      </c>
      <c r="I38" s="29" t="s">
        <v>30</v>
      </c>
      <c r="M38" s="29" t="s">
        <v>90</v>
      </c>
      <c r="O38" s="31"/>
      <c r="U38" s="29" t="s">
        <v>576</v>
      </c>
      <c r="V38" s="31" t="s">
        <v>346</v>
      </c>
      <c r="W38" s="31"/>
      <c r="X38" s="31"/>
      <c r="Y38" s="31"/>
      <c r="Z38" s="31"/>
      <c r="AA38" s="31"/>
      <c r="AB38" s="29" t="s">
        <v>31</v>
      </c>
      <c r="AC38" s="29" t="s">
        <v>32</v>
      </c>
      <c r="AD38" s="29" t="s">
        <v>33</v>
      </c>
      <c r="AE38" s="29" t="s">
        <v>349</v>
      </c>
      <c r="AF38" s="29">
        <v>300</v>
      </c>
      <c r="AG38" s="31" t="s">
        <v>34</v>
      </c>
      <c r="AH38" s="31"/>
      <c r="AI38" s="29" t="s">
        <v>40</v>
      </c>
      <c r="AJ38" s="29" t="str">
        <f>IF(ISBLANK(AI38),  "", _xlfn.CONCAT("haas/entity/sensor/", LOWER(C38), "/", E38, "/config"))</f>
        <v>haas/entity/sensor/weewx/compensation_sensor_roof_humidity/config</v>
      </c>
      <c r="AK38" s="29" t="str">
        <f>IF(ISBLANK(AI38),  "", _xlfn.CONCAT(LOWER(C38), "/", E38))</f>
        <v>weewx/compensation_sensor_roof_humidity</v>
      </c>
      <c r="AR38" s="29" t="s">
        <v>312</v>
      </c>
      <c r="AS38" s="29">
        <v>1</v>
      </c>
      <c r="AT38" s="14"/>
      <c r="AU38" s="29" t="s">
        <v>421</v>
      </c>
      <c r="AV38" s="63">
        <v>3.15</v>
      </c>
      <c r="AW38" s="29" t="s">
        <v>397</v>
      </c>
      <c r="AX38" s="29" t="s">
        <v>36</v>
      </c>
      <c r="AY38" s="29" t="s">
        <v>37</v>
      </c>
      <c r="BA38" s="29" t="s">
        <v>38</v>
      </c>
      <c r="BF3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" spans="1:58" s="29" customFormat="1" ht="16" customHeight="1">
      <c r="A39" s="29">
        <v>1051</v>
      </c>
      <c r="B39" s="29" t="s">
        <v>26</v>
      </c>
      <c r="C39" s="29" t="s">
        <v>128</v>
      </c>
      <c r="D39" s="29" t="s">
        <v>27</v>
      </c>
      <c r="E39" s="29" t="s">
        <v>800</v>
      </c>
      <c r="F39" s="30" t="str">
        <f>IF(ISBLANK(Table2[[#This Row],[unique_id]]), "", Table2[[#This Row],[unique_id]])</f>
        <v>compensation_sensor_ada_humidity</v>
      </c>
      <c r="G39" s="29" t="s">
        <v>130</v>
      </c>
      <c r="H39" s="29" t="s">
        <v>29</v>
      </c>
      <c r="I39" s="29" t="s">
        <v>30</v>
      </c>
      <c r="M39" s="29" t="s">
        <v>90</v>
      </c>
      <c r="O39" s="31"/>
      <c r="U39" s="29" t="s">
        <v>576</v>
      </c>
      <c r="V39" s="31" t="s">
        <v>346</v>
      </c>
      <c r="W39" s="31"/>
      <c r="X39" s="31"/>
      <c r="Y39" s="31"/>
      <c r="Z39" s="31"/>
      <c r="AA39" s="31"/>
      <c r="AE39" s="29" t="s">
        <v>349</v>
      </c>
      <c r="AG39" s="31"/>
      <c r="AH39" s="31"/>
      <c r="AJ39" s="29" t="str">
        <f>IF(ISBLANK(AI39),  "", _xlfn.CONCAT("haas/entity/sensor/", LOWER(C39), "/", E39, "/config"))</f>
        <v/>
      </c>
      <c r="AK39" s="29" t="str">
        <f>IF(ISBLANK(AI39),  "", _xlfn.CONCAT(LOWER(C39), "/", E39))</f>
        <v/>
      </c>
      <c r="AT39" s="15"/>
      <c r="AU39" s="29" t="s">
        <v>1356</v>
      </c>
      <c r="AV39" s="63" t="s">
        <v>551</v>
      </c>
      <c r="AW39" s="29" t="s">
        <v>553</v>
      </c>
      <c r="AX39" s="29" t="s">
        <v>549</v>
      </c>
      <c r="AY39" s="29" t="s">
        <v>128</v>
      </c>
      <c r="BA39" s="29" t="s">
        <v>130</v>
      </c>
      <c r="BF3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0" spans="1:58" s="29" customFormat="1" ht="16" customHeight="1">
      <c r="A40" s="29">
        <v>1052</v>
      </c>
      <c r="B40" s="29" t="s">
        <v>26</v>
      </c>
      <c r="C40" s="29" t="s">
        <v>128</v>
      </c>
      <c r="D40" s="29" t="s">
        <v>27</v>
      </c>
      <c r="E40" s="29" t="s">
        <v>801</v>
      </c>
      <c r="F40" s="30" t="str">
        <f>IF(ISBLANK(Table2[[#This Row],[unique_id]]), "", Table2[[#This Row],[unique_id]])</f>
        <v>compensation_sensor_edwin_humidity</v>
      </c>
      <c r="G40" s="29" t="s">
        <v>127</v>
      </c>
      <c r="H40" s="29" t="s">
        <v>29</v>
      </c>
      <c r="I40" s="29" t="s">
        <v>30</v>
      </c>
      <c r="M40" s="29" t="s">
        <v>90</v>
      </c>
      <c r="O40" s="31"/>
      <c r="U40" s="29" t="s">
        <v>576</v>
      </c>
      <c r="V40" s="31" t="s">
        <v>346</v>
      </c>
      <c r="W40" s="31"/>
      <c r="X40" s="31"/>
      <c r="Y40" s="31"/>
      <c r="Z40" s="31"/>
      <c r="AA40" s="31"/>
      <c r="AE40" s="29" t="s">
        <v>349</v>
      </c>
      <c r="AG40" s="31"/>
      <c r="AH40" s="31"/>
      <c r="AJ40" s="29" t="str">
        <f>IF(ISBLANK(AI40),  "", _xlfn.CONCAT("haas/entity/sensor/", LOWER(C40), "/", E40, "/config"))</f>
        <v/>
      </c>
      <c r="AK40" s="29" t="str">
        <f>IF(ISBLANK(AI40),  "", _xlfn.CONCAT(LOWER(C40), "/", E40))</f>
        <v/>
      </c>
      <c r="AT40" s="15"/>
      <c r="AU40" s="29" t="s">
        <v>1357</v>
      </c>
      <c r="AV40" s="63" t="s">
        <v>551</v>
      </c>
      <c r="AW40" s="29" t="s">
        <v>553</v>
      </c>
      <c r="AX40" s="29" t="s">
        <v>549</v>
      </c>
      <c r="AY40" s="29" t="s">
        <v>128</v>
      </c>
      <c r="BA40" s="29" t="s">
        <v>127</v>
      </c>
      <c r="BF4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1" spans="1:58" s="29" customFormat="1" ht="16" customHeight="1">
      <c r="A41" s="29">
        <v>1053</v>
      </c>
      <c r="B41" s="29" t="s">
        <v>26</v>
      </c>
      <c r="C41" s="29" t="s">
        <v>128</v>
      </c>
      <c r="D41" s="29" t="s">
        <v>27</v>
      </c>
      <c r="E41" s="29" t="s">
        <v>802</v>
      </c>
      <c r="F41" s="30" t="str">
        <f>IF(ISBLANK(Table2[[#This Row],[unique_id]]), "", Table2[[#This Row],[unique_id]])</f>
        <v>compensation_sensor_bertram_2_office_lounge_humidity</v>
      </c>
      <c r="G41" s="29" t="s">
        <v>203</v>
      </c>
      <c r="H41" s="29" t="s">
        <v>29</v>
      </c>
      <c r="I41" s="29" t="s">
        <v>30</v>
      </c>
      <c r="M41" s="29" t="s">
        <v>90</v>
      </c>
      <c r="O41" s="31"/>
      <c r="U41" s="29" t="s">
        <v>576</v>
      </c>
      <c r="V41" s="31" t="s">
        <v>346</v>
      </c>
      <c r="W41" s="31"/>
      <c r="X41" s="31"/>
      <c r="Y41" s="31"/>
      <c r="Z41" s="31"/>
      <c r="AA41" s="31"/>
      <c r="AE41" s="29" t="s">
        <v>349</v>
      </c>
      <c r="AG41" s="31"/>
      <c r="AH41" s="31"/>
      <c r="AJ41" s="29" t="str">
        <f>IF(ISBLANK(AI41),  "", _xlfn.CONCAT("haas/entity/sensor/", LOWER(C41), "/", E41, "/config"))</f>
        <v/>
      </c>
      <c r="AK41" s="29" t="str">
        <f>IF(ISBLANK(AI41),  "", _xlfn.CONCAT(LOWER(C41), "/", E41))</f>
        <v/>
      </c>
      <c r="AT41" s="15"/>
      <c r="AU41" s="29" t="s">
        <v>627</v>
      </c>
      <c r="AV41" s="63" t="s">
        <v>552</v>
      </c>
      <c r="AW41" s="29" t="s">
        <v>553</v>
      </c>
      <c r="AX41" s="29" t="s">
        <v>550</v>
      </c>
      <c r="AY41" s="29" t="s">
        <v>128</v>
      </c>
      <c r="BA41" s="29" t="s">
        <v>203</v>
      </c>
      <c r="BF4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" spans="1:58" s="29" customFormat="1" ht="16" customHeight="1">
      <c r="A42" s="29">
        <v>1054</v>
      </c>
      <c r="B42" s="29" t="s">
        <v>26</v>
      </c>
      <c r="C42" s="29" t="s">
        <v>128</v>
      </c>
      <c r="D42" s="29" t="s">
        <v>27</v>
      </c>
      <c r="E42" s="29" t="s">
        <v>803</v>
      </c>
      <c r="F42" s="30" t="str">
        <f>IF(ISBLANK(Table2[[#This Row],[unique_id]]), "", Table2[[#This Row],[unique_id]])</f>
        <v>compensation_sensor_parents_humidity</v>
      </c>
      <c r="G42" s="29" t="s">
        <v>201</v>
      </c>
      <c r="H42" s="29" t="s">
        <v>29</v>
      </c>
      <c r="I42" s="29" t="s">
        <v>30</v>
      </c>
      <c r="M42" s="29" t="s">
        <v>136</v>
      </c>
      <c r="O42" s="31"/>
      <c r="U42" s="29" t="s">
        <v>576</v>
      </c>
      <c r="V42" s="31" t="s">
        <v>346</v>
      </c>
      <c r="W42" s="31"/>
      <c r="X42" s="31"/>
      <c r="Y42" s="31"/>
      <c r="Z42" s="31"/>
      <c r="AA42" s="31"/>
      <c r="AE42" s="29" t="s">
        <v>349</v>
      </c>
      <c r="AG42" s="31"/>
      <c r="AH42" s="31"/>
      <c r="AJ42" s="29" t="str">
        <f>IF(ISBLANK(AI42),  "", _xlfn.CONCAT("haas/entity/sensor/", LOWER(C42), "/", E42, "/config"))</f>
        <v/>
      </c>
      <c r="AK42" s="29" t="str">
        <f>IF(ISBLANK(AI42),  "", _xlfn.CONCAT(LOWER(C42), "/", E42))</f>
        <v/>
      </c>
      <c r="AT42" s="15"/>
      <c r="AU42" s="29" t="s">
        <v>1358</v>
      </c>
      <c r="AV42" s="63" t="s">
        <v>551</v>
      </c>
      <c r="AW42" s="29" t="s">
        <v>553</v>
      </c>
      <c r="AX42" s="29" t="s">
        <v>549</v>
      </c>
      <c r="AY42" s="29" t="s">
        <v>128</v>
      </c>
      <c r="BA42" s="29" t="s">
        <v>201</v>
      </c>
      <c r="BF4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" spans="1:58" s="29" customFormat="1" ht="16" customHeight="1">
      <c r="A43" s="29">
        <v>1055</v>
      </c>
      <c r="B43" s="29" t="s">
        <v>26</v>
      </c>
      <c r="C43" s="29" t="s">
        <v>128</v>
      </c>
      <c r="D43" s="29" t="s">
        <v>27</v>
      </c>
      <c r="E43" s="29" t="s">
        <v>804</v>
      </c>
      <c r="F43" s="30" t="str">
        <f>IF(ISBLANK(Table2[[#This Row],[unique_id]]), "", Table2[[#This Row],[unique_id]])</f>
        <v>compensation_sensor_bertram_2_office_humidity</v>
      </c>
      <c r="G43" s="29" t="s">
        <v>222</v>
      </c>
      <c r="H43" s="29" t="s">
        <v>29</v>
      </c>
      <c r="I43" s="29" t="s">
        <v>30</v>
      </c>
      <c r="M43" s="29" t="s">
        <v>136</v>
      </c>
      <c r="O43" s="31"/>
      <c r="U43" s="29" t="s">
        <v>576</v>
      </c>
      <c r="V43" s="31" t="s">
        <v>346</v>
      </c>
      <c r="W43" s="31"/>
      <c r="X43" s="31"/>
      <c r="Y43" s="31"/>
      <c r="Z43" s="31"/>
      <c r="AA43" s="31"/>
      <c r="AE43" s="29" t="s">
        <v>349</v>
      </c>
      <c r="AG43" s="31"/>
      <c r="AH43" s="31"/>
      <c r="AJ43" s="29" t="str">
        <f>IF(ISBLANK(AI43),  "", _xlfn.CONCAT("haas/entity/sensor/", LOWER(C43), "/", E43, "/config"))</f>
        <v/>
      </c>
      <c r="AK43" s="29" t="str">
        <f>IF(ISBLANK(AI43),  "", _xlfn.CONCAT(LOWER(C43), "/", E43))</f>
        <v/>
      </c>
      <c r="AT43" s="15"/>
      <c r="AU43" s="29" t="s">
        <v>1359</v>
      </c>
      <c r="AV43" s="63" t="s">
        <v>552</v>
      </c>
      <c r="AW43" s="29" t="s">
        <v>553</v>
      </c>
      <c r="AX43" s="29" t="s">
        <v>550</v>
      </c>
      <c r="AY43" s="29" t="s">
        <v>128</v>
      </c>
      <c r="BA43" s="29" t="s">
        <v>222</v>
      </c>
      <c r="BF4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" spans="1:58" s="29" customFormat="1" ht="16" customHeight="1">
      <c r="A44" s="29">
        <v>1056</v>
      </c>
      <c r="B44" s="29" t="s">
        <v>26</v>
      </c>
      <c r="C44" s="29" t="s">
        <v>128</v>
      </c>
      <c r="D44" s="29" t="s">
        <v>27</v>
      </c>
      <c r="E44" s="29" t="s">
        <v>805</v>
      </c>
      <c r="F44" s="30" t="str">
        <f>IF(ISBLANK(Table2[[#This Row],[unique_id]]), "", Table2[[#This Row],[unique_id]])</f>
        <v>compensation_sensor_bertram_2_kitchen_humidity</v>
      </c>
      <c r="G44" s="29" t="s">
        <v>215</v>
      </c>
      <c r="H44" s="29" t="s">
        <v>29</v>
      </c>
      <c r="I44" s="29" t="s">
        <v>30</v>
      </c>
      <c r="M44" s="29" t="s">
        <v>136</v>
      </c>
      <c r="O44" s="31"/>
      <c r="U44" s="29" t="s">
        <v>576</v>
      </c>
      <c r="V44" s="31" t="s">
        <v>346</v>
      </c>
      <c r="W44" s="31"/>
      <c r="X44" s="31"/>
      <c r="Y44" s="31"/>
      <c r="Z44" s="31"/>
      <c r="AA44" s="31"/>
      <c r="AE44" s="29" t="s">
        <v>349</v>
      </c>
      <c r="AG44" s="31"/>
      <c r="AH44" s="31"/>
      <c r="AJ44" s="29" t="str">
        <f>IF(ISBLANK(AI44),  "", _xlfn.CONCAT("haas/entity/sensor/", LOWER(C44), "/", E44, "/config"))</f>
        <v/>
      </c>
      <c r="AK44" s="29" t="str">
        <f>IF(ISBLANK(AI44),  "", _xlfn.CONCAT(LOWER(C44), "/", E44))</f>
        <v/>
      </c>
      <c r="AT44" s="15"/>
      <c r="AU44" s="29" t="s">
        <v>1360</v>
      </c>
      <c r="AV44" s="63" t="s">
        <v>552</v>
      </c>
      <c r="AW44" s="29" t="s">
        <v>553</v>
      </c>
      <c r="AX44" s="29" t="s">
        <v>550</v>
      </c>
      <c r="AY44" s="29" t="s">
        <v>128</v>
      </c>
      <c r="BA44" s="29" t="s">
        <v>215</v>
      </c>
      <c r="BF4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" spans="1:58" s="29" customFormat="1" ht="16" customHeight="1">
      <c r="A45" s="29">
        <v>1057</v>
      </c>
      <c r="B45" s="29" t="s">
        <v>26</v>
      </c>
      <c r="C45" s="29" t="s">
        <v>128</v>
      </c>
      <c r="D45" s="29" t="s">
        <v>27</v>
      </c>
      <c r="E45" s="29" t="s">
        <v>806</v>
      </c>
      <c r="F45" s="30" t="str">
        <f>IF(ISBLANK(Table2[[#This Row],[unique_id]]), "", Table2[[#This Row],[unique_id]])</f>
        <v>compensation_sensor_bertram_2_office_pantry_humidity</v>
      </c>
      <c r="G45" s="29" t="s">
        <v>221</v>
      </c>
      <c r="H45" s="29" t="s">
        <v>29</v>
      </c>
      <c r="I45" s="29" t="s">
        <v>30</v>
      </c>
      <c r="M45" s="29" t="s">
        <v>136</v>
      </c>
      <c r="O45" s="31"/>
      <c r="U45" s="29" t="s">
        <v>576</v>
      </c>
      <c r="V45" s="31" t="s">
        <v>346</v>
      </c>
      <c r="W45" s="31"/>
      <c r="X45" s="31"/>
      <c r="Y45" s="31"/>
      <c r="Z45" s="31"/>
      <c r="AA45" s="31"/>
      <c r="AE45" s="29" t="s">
        <v>349</v>
      </c>
      <c r="AG45" s="31"/>
      <c r="AH45" s="31"/>
      <c r="AJ45" s="29" t="str">
        <f>IF(ISBLANK(AI45),  "", _xlfn.CONCAT("haas/entity/sensor/", LOWER(C45), "/", E45, "/config"))</f>
        <v/>
      </c>
      <c r="AK45" s="29" t="str">
        <f>IF(ISBLANK(AI45),  "", _xlfn.CONCAT(LOWER(C45), "/", E45))</f>
        <v/>
      </c>
      <c r="AT45" s="15"/>
      <c r="AU45" s="29" t="s">
        <v>628</v>
      </c>
      <c r="AV45" s="63" t="s">
        <v>552</v>
      </c>
      <c r="AW45" s="29" t="s">
        <v>553</v>
      </c>
      <c r="AX45" s="29" t="s">
        <v>550</v>
      </c>
      <c r="AY45" s="29" t="s">
        <v>128</v>
      </c>
      <c r="BA45" s="29" t="s">
        <v>221</v>
      </c>
      <c r="BF4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" spans="1:58" s="29" customFormat="1" ht="16" customHeight="1">
      <c r="A46" s="29">
        <v>1058</v>
      </c>
      <c r="B46" s="29" t="s">
        <v>26</v>
      </c>
      <c r="C46" s="29" t="s">
        <v>128</v>
      </c>
      <c r="D46" s="29" t="s">
        <v>27</v>
      </c>
      <c r="E46" s="29" t="s">
        <v>807</v>
      </c>
      <c r="F46" s="30" t="str">
        <f>IF(ISBLANK(Table2[[#This Row],[unique_id]]), "", Table2[[#This Row],[unique_id]])</f>
        <v>compensation_sensor_bertram_2_office_dining_humidity</v>
      </c>
      <c r="G46" s="29" t="s">
        <v>202</v>
      </c>
      <c r="H46" s="29" t="s">
        <v>29</v>
      </c>
      <c r="I46" s="29" t="s">
        <v>30</v>
      </c>
      <c r="M46" s="29" t="s">
        <v>136</v>
      </c>
      <c r="O46" s="31"/>
      <c r="U46" s="29" t="s">
        <v>576</v>
      </c>
      <c r="V46" s="31" t="s">
        <v>346</v>
      </c>
      <c r="W46" s="31"/>
      <c r="X46" s="31"/>
      <c r="Y46" s="31"/>
      <c r="Z46" s="31"/>
      <c r="AA46" s="31"/>
      <c r="AE46" s="29" t="s">
        <v>349</v>
      </c>
      <c r="AG46" s="31"/>
      <c r="AH46" s="31"/>
      <c r="AJ46" s="29" t="str">
        <f>IF(ISBLANK(AI46),  "", _xlfn.CONCAT("haas/entity/sensor/", LOWER(C46), "/", E46, "/config"))</f>
        <v/>
      </c>
      <c r="AK46" s="29" t="str">
        <f>IF(ISBLANK(AI46),  "", _xlfn.CONCAT(LOWER(C46), "/", E46))</f>
        <v/>
      </c>
      <c r="AT46" s="15"/>
      <c r="AU46" s="29" t="s">
        <v>629</v>
      </c>
      <c r="AV46" s="63" t="s">
        <v>552</v>
      </c>
      <c r="AW46" s="29" t="s">
        <v>553</v>
      </c>
      <c r="AX46" s="29" t="s">
        <v>550</v>
      </c>
      <c r="AY46" s="29" t="s">
        <v>128</v>
      </c>
      <c r="BA46" s="29" t="s">
        <v>202</v>
      </c>
      <c r="BF4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" spans="1:58" s="29" customFormat="1" ht="16" customHeight="1">
      <c r="A47" s="29">
        <v>1059</v>
      </c>
      <c r="B47" s="29" t="s">
        <v>26</v>
      </c>
      <c r="C47" s="29" t="s">
        <v>128</v>
      </c>
      <c r="D47" s="29" t="s">
        <v>27</v>
      </c>
      <c r="E47" s="29" t="s">
        <v>808</v>
      </c>
      <c r="F47" s="30" t="str">
        <f>IF(ISBLANK(Table2[[#This Row],[unique_id]]), "", Table2[[#This Row],[unique_id]])</f>
        <v>compensation_sensor_laundry_humidity</v>
      </c>
      <c r="G47" s="29" t="s">
        <v>223</v>
      </c>
      <c r="H47" s="29" t="s">
        <v>29</v>
      </c>
      <c r="I47" s="29" t="s">
        <v>30</v>
      </c>
      <c r="M47" s="29" t="s">
        <v>136</v>
      </c>
      <c r="O47" s="31"/>
      <c r="U47" s="29" t="s">
        <v>576</v>
      </c>
      <c r="V47" s="31" t="s">
        <v>346</v>
      </c>
      <c r="W47" s="31"/>
      <c r="X47" s="31"/>
      <c r="Y47" s="31"/>
      <c r="Z47" s="31"/>
      <c r="AA47" s="31"/>
      <c r="AE47" s="29" t="s">
        <v>349</v>
      </c>
      <c r="AG47" s="31"/>
      <c r="AH47" s="31"/>
      <c r="AJ47" s="29" t="str">
        <f>IF(ISBLANK(AI47),  "", _xlfn.CONCAT("haas/entity/sensor/", LOWER(C47), "/", E47, "/config"))</f>
        <v/>
      </c>
      <c r="AK47" s="29" t="str">
        <f>IF(ISBLANK(AI47),  "", _xlfn.CONCAT(LOWER(C47), "/", E47))</f>
        <v/>
      </c>
      <c r="AT47" s="15"/>
      <c r="AU47" s="29" t="s">
        <v>1361</v>
      </c>
      <c r="AV47" s="63" t="s">
        <v>551</v>
      </c>
      <c r="AW47" s="29" t="s">
        <v>553</v>
      </c>
      <c r="AX47" s="29" t="s">
        <v>549</v>
      </c>
      <c r="AY47" s="29" t="s">
        <v>128</v>
      </c>
      <c r="BA47" s="29" t="s">
        <v>223</v>
      </c>
      <c r="BF4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" spans="1:58" s="29" customFormat="1" ht="16" customHeight="1">
      <c r="A48" s="29">
        <v>1060</v>
      </c>
      <c r="B48" s="29" t="s">
        <v>26</v>
      </c>
      <c r="C48" s="29" t="s">
        <v>128</v>
      </c>
      <c r="D48" s="29" t="s">
        <v>27</v>
      </c>
      <c r="E48" s="29" t="s">
        <v>809</v>
      </c>
      <c r="F48" s="30" t="str">
        <f>IF(ISBLANK(Table2[[#This Row],[unique_id]]), "", Table2[[#This Row],[unique_id]])</f>
        <v>compensation_sensor_bertram_2_office_basement_humidity</v>
      </c>
      <c r="G48" s="29" t="s">
        <v>220</v>
      </c>
      <c r="H48" s="29" t="s">
        <v>29</v>
      </c>
      <c r="I48" s="29" t="s">
        <v>30</v>
      </c>
      <c r="M48" s="29" t="s">
        <v>136</v>
      </c>
      <c r="O48" s="31"/>
      <c r="U48" s="29" t="s">
        <v>576</v>
      </c>
      <c r="V48" s="31" t="s">
        <v>346</v>
      </c>
      <c r="W48" s="31"/>
      <c r="X48" s="31"/>
      <c r="Y48" s="31"/>
      <c r="Z48" s="31"/>
      <c r="AA48" s="31"/>
      <c r="AE48" s="29" t="s">
        <v>349</v>
      </c>
      <c r="AG48" s="31"/>
      <c r="AH48" s="31"/>
      <c r="AJ48" s="29" t="str">
        <f>IF(ISBLANK(AI48),  "", _xlfn.CONCAT("haas/entity/sensor/", LOWER(C48), "/", E48, "/config"))</f>
        <v/>
      </c>
      <c r="AK48" s="29" t="str">
        <f>IF(ISBLANK(AI48),  "", _xlfn.CONCAT(LOWER(C48), "/", E48))</f>
        <v/>
      </c>
      <c r="AT48" s="15"/>
      <c r="AU48" s="29" t="s">
        <v>630</v>
      </c>
      <c r="AV48" s="63" t="s">
        <v>552</v>
      </c>
      <c r="AW48" s="29" t="s">
        <v>553</v>
      </c>
      <c r="AX48" s="29" t="s">
        <v>550</v>
      </c>
      <c r="AY48" s="29" t="s">
        <v>128</v>
      </c>
      <c r="BA48" s="29" t="s">
        <v>220</v>
      </c>
      <c r="BF4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" spans="1:58" s="29" customFormat="1" ht="16" customHeight="1">
      <c r="A49" s="29">
        <v>1061</v>
      </c>
      <c r="B49" s="29" t="s">
        <v>26</v>
      </c>
      <c r="C49" s="29" t="s">
        <v>39</v>
      </c>
      <c r="D49" s="29" t="s">
        <v>27</v>
      </c>
      <c r="E49" s="29" t="s">
        <v>345</v>
      </c>
      <c r="F49" s="30" t="str">
        <f>IF(ISBLANK(Table2[[#This Row],[unique_id]]), "", Table2[[#This Row],[unique_id]])</f>
        <v>compensation_sensor_rack_humidity</v>
      </c>
      <c r="G49" s="29" t="s">
        <v>28</v>
      </c>
      <c r="H49" s="29" t="s">
        <v>29</v>
      </c>
      <c r="I49" s="29" t="s">
        <v>30</v>
      </c>
      <c r="M49" s="29" t="s">
        <v>136</v>
      </c>
      <c r="O49" s="31"/>
      <c r="V49" s="31" t="s">
        <v>346</v>
      </c>
      <c r="W49" s="31"/>
      <c r="X49" s="31"/>
      <c r="Y49" s="31"/>
      <c r="Z49" s="31"/>
      <c r="AA49" s="31"/>
      <c r="AB49" s="29" t="s">
        <v>31</v>
      </c>
      <c r="AC49" s="29" t="s">
        <v>32</v>
      </c>
      <c r="AD49" s="29" t="s">
        <v>33</v>
      </c>
      <c r="AE49" s="29" t="s">
        <v>349</v>
      </c>
      <c r="AF49" s="29">
        <v>300</v>
      </c>
      <c r="AG49" s="31" t="s">
        <v>34</v>
      </c>
      <c r="AH49" s="31"/>
      <c r="AI49" s="29" t="s">
        <v>35</v>
      </c>
      <c r="AJ49" s="29" t="str">
        <f>IF(ISBLANK(AI49),  "", _xlfn.CONCAT("haas/entity/sensor/", LOWER(C49), "/", E49, "/config"))</f>
        <v>haas/entity/sensor/weewx/compensation_sensor_rack_humidity/config</v>
      </c>
      <c r="AK49" s="29" t="str">
        <f>IF(ISBLANK(AI49),  "", _xlfn.CONCAT(LOWER(C49), "/", E49))</f>
        <v>weewx/compensation_sensor_rack_humidity</v>
      </c>
      <c r="AR49" s="29" t="s">
        <v>312</v>
      </c>
      <c r="AS49" s="29">
        <v>1</v>
      </c>
      <c r="AT49" s="14"/>
      <c r="AU49" s="29" t="s">
        <v>421</v>
      </c>
      <c r="AV49" s="63">
        <v>3.15</v>
      </c>
      <c r="AW49" s="29" t="s">
        <v>397</v>
      </c>
      <c r="AX49" s="29" t="s">
        <v>36</v>
      </c>
      <c r="AY49" s="29" t="s">
        <v>37</v>
      </c>
      <c r="BA49" s="29" t="s">
        <v>28</v>
      </c>
      <c r="BF4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" spans="1:58" s="29" customFormat="1" ht="16" customHeight="1">
      <c r="A50" s="29">
        <v>1062</v>
      </c>
      <c r="B50" s="29" t="s">
        <v>26</v>
      </c>
      <c r="C50" s="29" t="s">
        <v>580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BF5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" spans="1:58" s="29" customFormat="1" ht="16" customHeight="1">
      <c r="A51" s="29">
        <v>1100</v>
      </c>
      <c r="B51" s="29" t="s">
        <v>26</v>
      </c>
      <c r="C51" s="29" t="s">
        <v>128</v>
      </c>
      <c r="D51" s="29" t="s">
        <v>27</v>
      </c>
      <c r="E51" s="29" t="s">
        <v>810</v>
      </c>
      <c r="F51" s="30" t="str">
        <f>IF(ISBLANK(Table2[[#This Row],[unique_id]]), "", Table2[[#This Row],[unique_id]])</f>
        <v>compensation_sensor_ada_co2</v>
      </c>
      <c r="G51" s="29" t="s">
        <v>130</v>
      </c>
      <c r="H51" s="29" t="s">
        <v>185</v>
      </c>
      <c r="I51" s="29" t="s">
        <v>30</v>
      </c>
      <c r="O51" s="31"/>
      <c r="V51" s="31" t="s">
        <v>346</v>
      </c>
      <c r="W51" s="31"/>
      <c r="X51" s="31"/>
      <c r="Y51" s="31"/>
      <c r="Z51" s="31"/>
      <c r="AA51" s="31"/>
      <c r="AE51" s="29" t="s">
        <v>253</v>
      </c>
      <c r="AG51" s="31"/>
      <c r="AH51" s="31"/>
      <c r="AJ51" s="29" t="str">
        <f>IF(ISBLANK(AI51),  "", _xlfn.CONCAT("haas/entity/sensor/", LOWER(C51), "/", E51, "/config"))</f>
        <v/>
      </c>
      <c r="AK51" s="29" t="str">
        <f>IF(ISBLANK(AI51),  "", _xlfn.CONCAT(LOWER(C51), "/", E51))</f>
        <v/>
      </c>
      <c r="AT51" s="15"/>
      <c r="AU51" s="29" t="s">
        <v>1356</v>
      </c>
      <c r="AV51" s="63" t="s">
        <v>551</v>
      </c>
      <c r="AW51" s="29" t="s">
        <v>553</v>
      </c>
      <c r="AX51" s="29" t="s">
        <v>549</v>
      </c>
      <c r="AY51" s="29" t="s">
        <v>128</v>
      </c>
      <c r="BA51" s="29" t="s">
        <v>130</v>
      </c>
      <c r="BF5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" spans="1:58" s="29" customFormat="1" ht="16" customHeight="1">
      <c r="A52" s="29">
        <v>1101</v>
      </c>
      <c r="B52" s="29" t="s">
        <v>26</v>
      </c>
      <c r="C52" s="29" t="s">
        <v>128</v>
      </c>
      <c r="D52" s="29" t="s">
        <v>27</v>
      </c>
      <c r="E52" s="29" t="s">
        <v>811</v>
      </c>
      <c r="F52" s="30" t="str">
        <f>IF(ISBLANK(Table2[[#This Row],[unique_id]]), "", Table2[[#This Row],[unique_id]])</f>
        <v>compensation_sensor_edwin_co2</v>
      </c>
      <c r="G52" s="29" t="s">
        <v>127</v>
      </c>
      <c r="H52" s="29" t="s">
        <v>185</v>
      </c>
      <c r="I52" s="29" t="s">
        <v>30</v>
      </c>
      <c r="M52" s="29" t="s">
        <v>90</v>
      </c>
      <c r="O52" s="31"/>
      <c r="U52" s="29" t="s">
        <v>576</v>
      </c>
      <c r="V52" s="31" t="s">
        <v>346</v>
      </c>
      <c r="W52" s="31"/>
      <c r="X52" s="31"/>
      <c r="Y52" s="31"/>
      <c r="Z52" s="31"/>
      <c r="AA52" s="31"/>
      <c r="AE52" s="29" t="s">
        <v>253</v>
      </c>
      <c r="AJ52" s="29" t="str">
        <f>IF(ISBLANK(AI52),  "", _xlfn.CONCAT("haas/entity/sensor/", LOWER(C52), "/", E52, "/config"))</f>
        <v/>
      </c>
      <c r="AK52" s="29" t="str">
        <f>IF(ISBLANK(AI52),  "", _xlfn.CONCAT(LOWER(C52), "/", E52))</f>
        <v/>
      </c>
      <c r="AT52" s="33"/>
      <c r="AU52" s="29" t="s">
        <v>1357</v>
      </c>
      <c r="AV52" s="63" t="s">
        <v>551</v>
      </c>
      <c r="AW52" s="29" t="s">
        <v>553</v>
      </c>
      <c r="AX52" s="29" t="s">
        <v>549</v>
      </c>
      <c r="AY52" s="29" t="s">
        <v>128</v>
      </c>
      <c r="BA52" s="29" t="s">
        <v>127</v>
      </c>
      <c r="BF5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" spans="1:58" s="29" customFormat="1" ht="16" customHeight="1">
      <c r="A53" s="29">
        <v>1102</v>
      </c>
      <c r="B53" s="29" t="s">
        <v>26</v>
      </c>
      <c r="C53" s="29" t="s">
        <v>128</v>
      </c>
      <c r="D53" s="29" t="s">
        <v>27</v>
      </c>
      <c r="E53" s="29" t="s">
        <v>812</v>
      </c>
      <c r="F53" s="30" t="str">
        <f>IF(ISBLANK(Table2[[#This Row],[unique_id]]), "", Table2[[#This Row],[unique_id]])</f>
        <v>compensation_sensor_parents_co2</v>
      </c>
      <c r="G53" s="29" t="s">
        <v>201</v>
      </c>
      <c r="H53" s="29" t="s">
        <v>185</v>
      </c>
      <c r="I53" s="29" t="s">
        <v>30</v>
      </c>
      <c r="M53" s="29" t="s">
        <v>90</v>
      </c>
      <c r="O53" s="31"/>
      <c r="U53" s="29" t="s">
        <v>576</v>
      </c>
      <c r="V53" s="31" t="s">
        <v>334</v>
      </c>
      <c r="W53" s="31"/>
      <c r="X53" s="31"/>
      <c r="Y53" s="31"/>
      <c r="Z53" s="31"/>
      <c r="AA53" s="31"/>
      <c r="AE53" s="29" t="s">
        <v>253</v>
      </c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">
        <v>1358</v>
      </c>
      <c r="AV53" s="63" t="s">
        <v>551</v>
      </c>
      <c r="AW53" s="29" t="s">
        <v>553</v>
      </c>
      <c r="AX53" s="29" t="s">
        <v>549</v>
      </c>
      <c r="AY53" s="29" t="s">
        <v>128</v>
      </c>
      <c r="BA53" s="29" t="s">
        <v>201</v>
      </c>
      <c r="BF5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" spans="1:58" s="29" customFormat="1" ht="16" customHeight="1">
      <c r="A54" s="29">
        <v>1103</v>
      </c>
      <c r="B54" s="29" t="s">
        <v>26</v>
      </c>
      <c r="C54" s="29" t="s">
        <v>128</v>
      </c>
      <c r="D54" s="29" t="s">
        <v>27</v>
      </c>
      <c r="E54" s="29" t="s">
        <v>813</v>
      </c>
      <c r="F54" s="30" t="str">
        <f>IF(ISBLANK(Table2[[#This Row],[unique_id]]), "", Table2[[#This Row],[unique_id]])</f>
        <v>compensation_sensor_bertram_2_office_co2</v>
      </c>
      <c r="G54" s="29" t="s">
        <v>222</v>
      </c>
      <c r="H54" s="29" t="s">
        <v>185</v>
      </c>
      <c r="I54" s="29" t="s">
        <v>30</v>
      </c>
      <c r="M54" s="29" t="s">
        <v>90</v>
      </c>
      <c r="O54" s="31"/>
      <c r="U54" s="29" t="s">
        <v>576</v>
      </c>
      <c r="V54" s="31" t="s">
        <v>346</v>
      </c>
      <c r="W54" s="31"/>
      <c r="X54" s="31"/>
      <c r="Y54" s="31"/>
      <c r="Z54" s="31"/>
      <c r="AA54" s="31"/>
      <c r="AE54" s="29" t="s">
        <v>253</v>
      </c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">
        <v>1359</v>
      </c>
      <c r="AV54" s="63" t="s">
        <v>552</v>
      </c>
      <c r="AW54" s="29" t="s">
        <v>553</v>
      </c>
      <c r="AX54" s="29" t="s">
        <v>550</v>
      </c>
      <c r="AY54" s="29" t="s">
        <v>128</v>
      </c>
      <c r="BA54" s="29" t="s">
        <v>222</v>
      </c>
      <c r="BF5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" spans="1:58" s="29" customFormat="1" ht="16" customHeight="1">
      <c r="A55" s="29">
        <v>1104</v>
      </c>
      <c r="B55" s="29" t="s">
        <v>26</v>
      </c>
      <c r="C55" s="29" t="s">
        <v>128</v>
      </c>
      <c r="D55" s="29" t="s">
        <v>27</v>
      </c>
      <c r="E55" s="29" t="s">
        <v>814</v>
      </c>
      <c r="F55" s="30" t="str">
        <f>IF(ISBLANK(Table2[[#This Row],[unique_id]]), "", Table2[[#This Row],[unique_id]])</f>
        <v>compensation_sensor_bertram_2_office_lounge_co2</v>
      </c>
      <c r="G55" s="29" t="s">
        <v>203</v>
      </c>
      <c r="H55" s="29" t="s">
        <v>185</v>
      </c>
      <c r="I55" s="29" t="s">
        <v>30</v>
      </c>
      <c r="M55" s="29" t="s">
        <v>90</v>
      </c>
      <c r="O55" s="31"/>
      <c r="U55" s="29" t="s">
        <v>576</v>
      </c>
      <c r="V55" s="31" t="s">
        <v>346</v>
      </c>
      <c r="W55" s="31"/>
      <c r="X55" s="31"/>
      <c r="Y55" s="31"/>
      <c r="Z55" s="31"/>
      <c r="AA55" s="31"/>
      <c r="AE55" s="29" t="s">
        <v>253</v>
      </c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">
        <v>627</v>
      </c>
      <c r="AV55" s="63" t="s">
        <v>552</v>
      </c>
      <c r="AW55" s="29" t="s">
        <v>553</v>
      </c>
      <c r="AX55" s="29" t="s">
        <v>550</v>
      </c>
      <c r="AY55" s="29" t="s">
        <v>128</v>
      </c>
      <c r="BA55" s="29" t="s">
        <v>203</v>
      </c>
      <c r="BF5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" spans="1:58" s="29" customFormat="1" ht="16" customHeight="1">
      <c r="A56" s="29">
        <v>1105</v>
      </c>
      <c r="B56" s="29" t="s">
        <v>26</v>
      </c>
      <c r="C56" s="29" t="s">
        <v>128</v>
      </c>
      <c r="D56" s="29" t="s">
        <v>27</v>
      </c>
      <c r="E56" s="29" t="s">
        <v>815</v>
      </c>
      <c r="F56" s="30" t="str">
        <f>IF(ISBLANK(Table2[[#This Row],[unique_id]]), "", Table2[[#This Row],[unique_id]])</f>
        <v>compensation_sensor_bertram_2_kitchen_co2</v>
      </c>
      <c r="G56" s="29" t="s">
        <v>215</v>
      </c>
      <c r="H56" s="29" t="s">
        <v>185</v>
      </c>
      <c r="I56" s="29" t="s">
        <v>30</v>
      </c>
      <c r="M56" s="29" t="s">
        <v>136</v>
      </c>
      <c r="O56" s="31"/>
      <c r="U56" s="29" t="s">
        <v>576</v>
      </c>
      <c r="V56" s="31" t="s">
        <v>346</v>
      </c>
      <c r="W56" s="31"/>
      <c r="X56" s="31"/>
      <c r="Y56" s="31"/>
      <c r="Z56" s="31"/>
      <c r="AA56" s="31"/>
      <c r="AE56" s="29" t="s">
        <v>253</v>
      </c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">
        <v>1360</v>
      </c>
      <c r="AV56" s="63" t="s">
        <v>552</v>
      </c>
      <c r="AW56" s="29" t="s">
        <v>553</v>
      </c>
      <c r="AX56" s="29" t="s">
        <v>550</v>
      </c>
      <c r="AY56" s="29" t="s">
        <v>128</v>
      </c>
      <c r="BA56" s="29" t="s">
        <v>215</v>
      </c>
      <c r="BF5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" spans="1:58" s="29" customFormat="1" ht="16" customHeight="1">
      <c r="A57" s="29">
        <v>1106</v>
      </c>
      <c r="B57" s="29" t="s">
        <v>26</v>
      </c>
      <c r="C57" s="29" t="s">
        <v>128</v>
      </c>
      <c r="D57" s="29" t="s">
        <v>27</v>
      </c>
      <c r="E57" s="29" t="s">
        <v>816</v>
      </c>
      <c r="F57" s="30" t="str">
        <f>IF(ISBLANK(Table2[[#This Row],[unique_id]]), "", Table2[[#This Row],[unique_id]])</f>
        <v>compensation_sensor_bertram_2_office_pantry_co2</v>
      </c>
      <c r="G57" s="29" t="s">
        <v>221</v>
      </c>
      <c r="H57" s="29" t="s">
        <v>185</v>
      </c>
      <c r="I57" s="29" t="s">
        <v>30</v>
      </c>
      <c r="M57" s="29" t="s">
        <v>136</v>
      </c>
      <c r="O57" s="31"/>
      <c r="U57" s="29" t="s">
        <v>576</v>
      </c>
      <c r="V57" s="31" t="s">
        <v>346</v>
      </c>
      <c r="W57" s="31"/>
      <c r="X57" s="31"/>
      <c r="Y57" s="31"/>
      <c r="Z57" s="31"/>
      <c r="AA57" s="31"/>
      <c r="AE57" s="29" t="s">
        <v>253</v>
      </c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">
        <v>628</v>
      </c>
      <c r="AV57" s="63" t="s">
        <v>552</v>
      </c>
      <c r="AW57" s="29" t="s">
        <v>553</v>
      </c>
      <c r="AX57" s="29" t="s">
        <v>550</v>
      </c>
      <c r="AY57" s="29" t="s">
        <v>128</v>
      </c>
      <c r="BA57" s="29" t="s">
        <v>221</v>
      </c>
      <c r="BF5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" spans="1:58" s="29" customFormat="1" ht="16" customHeight="1">
      <c r="A58" s="29">
        <v>1107</v>
      </c>
      <c r="B58" s="29" t="s">
        <v>26</v>
      </c>
      <c r="C58" s="29" t="s">
        <v>128</v>
      </c>
      <c r="D58" s="29" t="s">
        <v>27</v>
      </c>
      <c r="E58" s="29" t="s">
        <v>817</v>
      </c>
      <c r="F58" s="30" t="str">
        <f>IF(ISBLANK(Table2[[#This Row],[unique_id]]), "", Table2[[#This Row],[unique_id]])</f>
        <v>compensation_sensor_bertram_2_office_dining_co2</v>
      </c>
      <c r="G58" s="29" t="s">
        <v>202</v>
      </c>
      <c r="H58" s="29" t="s">
        <v>185</v>
      </c>
      <c r="I58" s="29" t="s">
        <v>30</v>
      </c>
      <c r="M58" s="29" t="s">
        <v>136</v>
      </c>
      <c r="O58" s="31"/>
      <c r="U58" s="29" t="s">
        <v>576</v>
      </c>
      <c r="V58" s="31" t="s">
        <v>346</v>
      </c>
      <c r="W58" s="31"/>
      <c r="X58" s="31"/>
      <c r="Y58" s="31"/>
      <c r="Z58" s="31"/>
      <c r="AA58" s="31"/>
      <c r="AE58" s="29" t="s">
        <v>253</v>
      </c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">
        <v>629</v>
      </c>
      <c r="AV58" s="63" t="s">
        <v>552</v>
      </c>
      <c r="AW58" s="29" t="s">
        <v>553</v>
      </c>
      <c r="AX58" s="29" t="s">
        <v>550</v>
      </c>
      <c r="AY58" s="29" t="s">
        <v>128</v>
      </c>
      <c r="BA58" s="29" t="s">
        <v>202</v>
      </c>
      <c r="BF5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" spans="1:58" s="29" customFormat="1" ht="16" customHeight="1">
      <c r="A59" s="29">
        <v>1108</v>
      </c>
      <c r="B59" s="29" t="s">
        <v>26</v>
      </c>
      <c r="C59" s="29" t="s">
        <v>128</v>
      </c>
      <c r="D59" s="29" t="s">
        <v>27</v>
      </c>
      <c r="E59" s="29" t="s">
        <v>818</v>
      </c>
      <c r="F59" s="30" t="str">
        <f>IF(ISBLANK(Table2[[#This Row],[unique_id]]), "", Table2[[#This Row],[unique_id]])</f>
        <v>compensation_sensor_laundry_co2</v>
      </c>
      <c r="G59" s="29" t="s">
        <v>223</v>
      </c>
      <c r="H59" s="29" t="s">
        <v>185</v>
      </c>
      <c r="I59" s="29" t="s">
        <v>30</v>
      </c>
      <c r="O59" s="31"/>
      <c r="V59" s="31" t="s">
        <v>346</v>
      </c>
      <c r="W59" s="31"/>
      <c r="X59" s="31"/>
      <c r="Y59" s="31"/>
      <c r="Z59" s="31"/>
      <c r="AA59" s="31"/>
      <c r="AE59" s="29" t="s">
        <v>253</v>
      </c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">
        <v>1361</v>
      </c>
      <c r="AV59" s="63" t="s">
        <v>551</v>
      </c>
      <c r="AW59" s="29" t="s">
        <v>553</v>
      </c>
      <c r="AX59" s="29" t="s">
        <v>549</v>
      </c>
      <c r="AY59" s="29" t="s">
        <v>128</v>
      </c>
      <c r="BA59" s="29" t="s">
        <v>223</v>
      </c>
      <c r="BF5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" spans="1:58" s="29" customFormat="1" ht="16" customHeight="1">
      <c r="A60" s="29">
        <v>1109</v>
      </c>
      <c r="B60" s="29" t="s">
        <v>26</v>
      </c>
      <c r="C60" s="29" t="s">
        <v>580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BF6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" spans="1:58" s="29" customFormat="1" ht="16" customHeight="1">
      <c r="A61" s="29">
        <v>1150</v>
      </c>
      <c r="B61" s="29" t="s">
        <v>26</v>
      </c>
      <c r="C61" s="29" t="s">
        <v>128</v>
      </c>
      <c r="D61" s="29" t="s">
        <v>27</v>
      </c>
      <c r="E61" s="29" t="s">
        <v>819</v>
      </c>
      <c r="F61" s="30" t="str">
        <f>IF(ISBLANK(Table2[[#This Row],[unique_id]]), "", Table2[[#This Row],[unique_id]])</f>
        <v>compensation_sensor_ada_noise</v>
      </c>
      <c r="G61" s="29" t="s">
        <v>130</v>
      </c>
      <c r="H61" s="29" t="s">
        <v>186</v>
      </c>
      <c r="I61" s="29" t="s">
        <v>30</v>
      </c>
      <c r="M61" s="29" t="s">
        <v>90</v>
      </c>
      <c r="O61" s="31"/>
      <c r="U61" s="29" t="s">
        <v>576</v>
      </c>
      <c r="V61" s="31" t="s">
        <v>346</v>
      </c>
      <c r="W61" s="31"/>
      <c r="X61" s="31"/>
      <c r="Y61" s="31"/>
      <c r="Z61" s="31"/>
      <c r="AA61" s="31"/>
      <c r="AE61" s="29" t="s">
        <v>348</v>
      </c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">
        <v>1356</v>
      </c>
      <c r="AV61" s="63" t="s">
        <v>551</v>
      </c>
      <c r="AW61" s="29" t="s">
        <v>553</v>
      </c>
      <c r="AX61" s="29" t="s">
        <v>549</v>
      </c>
      <c r="AY61" s="29" t="s">
        <v>128</v>
      </c>
      <c r="BA61" s="29" t="s">
        <v>130</v>
      </c>
      <c r="BF6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" spans="1:58" s="29" customFormat="1" ht="16" customHeight="1">
      <c r="A62" s="29">
        <v>1151</v>
      </c>
      <c r="B62" s="29" t="s">
        <v>26</v>
      </c>
      <c r="C62" s="29" t="s">
        <v>128</v>
      </c>
      <c r="D62" s="29" t="s">
        <v>27</v>
      </c>
      <c r="E62" s="29" t="s">
        <v>820</v>
      </c>
      <c r="F62" s="30" t="str">
        <f>IF(ISBLANK(Table2[[#This Row],[unique_id]]), "", Table2[[#This Row],[unique_id]])</f>
        <v>compensation_sensor_edwin_noise</v>
      </c>
      <c r="G62" s="29" t="s">
        <v>127</v>
      </c>
      <c r="H62" s="29" t="s">
        <v>186</v>
      </c>
      <c r="I62" s="29" t="s">
        <v>30</v>
      </c>
      <c r="M62" s="29" t="s">
        <v>90</v>
      </c>
      <c r="O62" s="31"/>
      <c r="U62" s="29" t="s">
        <v>576</v>
      </c>
      <c r="V62" s="31" t="s">
        <v>346</v>
      </c>
      <c r="W62" s="31"/>
      <c r="X62" s="31"/>
      <c r="Y62" s="31"/>
      <c r="Z62" s="31"/>
      <c r="AA62" s="31"/>
      <c r="AE62" s="29" t="s">
        <v>348</v>
      </c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">
        <v>1357</v>
      </c>
      <c r="AV62" s="63" t="s">
        <v>551</v>
      </c>
      <c r="AW62" s="29" t="s">
        <v>553</v>
      </c>
      <c r="AX62" s="29" t="s">
        <v>549</v>
      </c>
      <c r="AY62" s="29" t="s">
        <v>128</v>
      </c>
      <c r="BA62" s="29" t="s">
        <v>127</v>
      </c>
      <c r="BF6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" spans="1:58" s="29" customFormat="1" ht="16" customHeight="1">
      <c r="A63" s="29">
        <v>1152</v>
      </c>
      <c r="B63" s="29" t="s">
        <v>26</v>
      </c>
      <c r="C63" s="29" t="s">
        <v>128</v>
      </c>
      <c r="D63" s="29" t="s">
        <v>27</v>
      </c>
      <c r="E63" s="29" t="s">
        <v>821</v>
      </c>
      <c r="F63" s="30" t="str">
        <f>IF(ISBLANK(Table2[[#This Row],[unique_id]]), "", Table2[[#This Row],[unique_id]])</f>
        <v>compensation_sensor_parents_noise</v>
      </c>
      <c r="G63" s="29" t="s">
        <v>201</v>
      </c>
      <c r="H63" s="29" t="s">
        <v>186</v>
      </c>
      <c r="I63" s="29" t="s">
        <v>30</v>
      </c>
      <c r="M63" s="29" t="s">
        <v>90</v>
      </c>
      <c r="O63" s="31"/>
      <c r="U63" s="29" t="s">
        <v>576</v>
      </c>
      <c r="V63" s="31" t="s">
        <v>346</v>
      </c>
      <c r="W63" s="31"/>
      <c r="X63" s="31"/>
      <c r="Y63" s="31"/>
      <c r="Z63" s="31"/>
      <c r="AA63" s="31"/>
      <c r="AE63" s="29" t="s">
        <v>348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">
        <v>1358</v>
      </c>
      <c r="AV63" s="63" t="s">
        <v>551</v>
      </c>
      <c r="AW63" s="29" t="s">
        <v>553</v>
      </c>
      <c r="AX63" s="29" t="s">
        <v>549</v>
      </c>
      <c r="AY63" s="29" t="s">
        <v>128</v>
      </c>
      <c r="BA63" s="29" t="s">
        <v>201</v>
      </c>
      <c r="BF6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" spans="1:58" s="29" customFormat="1" ht="16" customHeight="1">
      <c r="A64" s="29">
        <v>1153</v>
      </c>
      <c r="B64" s="29" t="s">
        <v>26</v>
      </c>
      <c r="C64" s="29" t="s">
        <v>128</v>
      </c>
      <c r="D64" s="29" t="s">
        <v>27</v>
      </c>
      <c r="E64" s="29" t="s">
        <v>822</v>
      </c>
      <c r="F64" s="30" t="str">
        <f>IF(ISBLANK(Table2[[#This Row],[unique_id]]), "", Table2[[#This Row],[unique_id]])</f>
        <v>compensation_sensor_bertram_2_office_noise</v>
      </c>
      <c r="G64" s="29" t="s">
        <v>222</v>
      </c>
      <c r="H64" s="29" t="s">
        <v>186</v>
      </c>
      <c r="I64" s="29" t="s">
        <v>30</v>
      </c>
      <c r="M64" s="29" t="s">
        <v>90</v>
      </c>
      <c r="O64" s="31"/>
      <c r="U64" s="29" t="s">
        <v>576</v>
      </c>
      <c r="V64" s="31" t="s">
        <v>346</v>
      </c>
      <c r="W64" s="31"/>
      <c r="X64" s="31"/>
      <c r="Y64" s="31"/>
      <c r="Z64" s="31"/>
      <c r="AA64" s="31"/>
      <c r="AE64" s="29" t="s">
        <v>348</v>
      </c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">
        <v>1359</v>
      </c>
      <c r="AV64" s="63" t="s">
        <v>552</v>
      </c>
      <c r="AW64" s="29" t="s">
        <v>553</v>
      </c>
      <c r="AX64" s="29" t="s">
        <v>550</v>
      </c>
      <c r="AY64" s="29" t="s">
        <v>128</v>
      </c>
      <c r="BA64" s="29" t="s">
        <v>222</v>
      </c>
      <c r="BF6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" spans="1:58" s="29" customFormat="1" ht="16" customHeight="1">
      <c r="A65" s="29">
        <v>1154</v>
      </c>
      <c r="B65" s="29" t="s">
        <v>26</v>
      </c>
      <c r="C65" s="29" t="s">
        <v>128</v>
      </c>
      <c r="D65" s="29" t="s">
        <v>27</v>
      </c>
      <c r="E65" s="29" t="s">
        <v>823</v>
      </c>
      <c r="F65" s="30" t="str">
        <f>IF(ISBLANK(Table2[[#This Row],[unique_id]]), "", Table2[[#This Row],[unique_id]])</f>
        <v>compensation_sensor_bertram_2_kitchen_noise</v>
      </c>
      <c r="G65" s="29" t="s">
        <v>215</v>
      </c>
      <c r="H65" s="29" t="s">
        <v>186</v>
      </c>
      <c r="I65" s="29" t="s">
        <v>30</v>
      </c>
      <c r="M65" s="29" t="s">
        <v>136</v>
      </c>
      <c r="O65" s="31"/>
      <c r="U65" s="29" t="s">
        <v>576</v>
      </c>
      <c r="V65" s="31" t="s">
        <v>346</v>
      </c>
      <c r="W65" s="31"/>
      <c r="X65" s="31"/>
      <c r="Y65" s="31"/>
      <c r="Z65" s="31"/>
      <c r="AA65" s="31"/>
      <c r="AE65" s="29" t="s">
        <v>348</v>
      </c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">
        <v>1360</v>
      </c>
      <c r="AV65" s="63" t="s">
        <v>552</v>
      </c>
      <c r="AW65" s="29" t="s">
        <v>553</v>
      </c>
      <c r="AX65" s="29" t="s">
        <v>550</v>
      </c>
      <c r="AY65" s="29" t="s">
        <v>128</v>
      </c>
      <c r="BA65" s="29" t="s">
        <v>215</v>
      </c>
      <c r="BF6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" spans="1:58" s="29" customFormat="1" ht="16" customHeight="1">
      <c r="A66" s="29">
        <v>1155</v>
      </c>
      <c r="B66" s="29" t="s">
        <v>26</v>
      </c>
      <c r="C66" s="29" t="s">
        <v>128</v>
      </c>
      <c r="D66" s="29" t="s">
        <v>27</v>
      </c>
      <c r="E66" s="29" t="s">
        <v>824</v>
      </c>
      <c r="F66" s="30" t="str">
        <f>IF(ISBLANK(Table2[[#This Row],[unique_id]]), "", Table2[[#This Row],[unique_id]])</f>
        <v>compensation_sensor_laundry_noise</v>
      </c>
      <c r="G66" s="29" t="s">
        <v>223</v>
      </c>
      <c r="H66" s="29" t="s">
        <v>186</v>
      </c>
      <c r="I66" s="29" t="s">
        <v>30</v>
      </c>
      <c r="M66" s="29" t="s">
        <v>136</v>
      </c>
      <c r="O66" s="31"/>
      <c r="U66" s="29" t="s">
        <v>576</v>
      </c>
      <c r="V66" s="31" t="s">
        <v>346</v>
      </c>
      <c r="W66" s="31"/>
      <c r="X66" s="31"/>
      <c r="Y66" s="31"/>
      <c r="Z66" s="31"/>
      <c r="AA66" s="31"/>
      <c r="AE66" s="29" t="s">
        <v>348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">
        <v>1361</v>
      </c>
      <c r="AV66" s="63" t="s">
        <v>551</v>
      </c>
      <c r="AW66" s="29" t="s">
        <v>553</v>
      </c>
      <c r="AX66" s="29" t="s">
        <v>549</v>
      </c>
      <c r="AY66" s="29" t="s">
        <v>128</v>
      </c>
      <c r="BA66" s="29" t="s">
        <v>223</v>
      </c>
      <c r="BF6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" spans="1:58" s="29" customFormat="1" ht="16" customHeight="1">
      <c r="A67" s="29">
        <v>1200</v>
      </c>
      <c r="B67" s="29" t="s">
        <v>26</v>
      </c>
      <c r="C67" s="29" t="s">
        <v>39</v>
      </c>
      <c r="D67" s="29" t="s">
        <v>27</v>
      </c>
      <c r="E67" s="29" t="s">
        <v>41</v>
      </c>
      <c r="F67" s="30" t="str">
        <f>IF(ISBLANK(Table2[[#This Row],[unique_id]]), "", Table2[[#This Row],[unique_id]])</f>
        <v>roof_cloud_base</v>
      </c>
      <c r="G67" s="29" t="s">
        <v>42</v>
      </c>
      <c r="H67" s="29" t="s">
        <v>43</v>
      </c>
      <c r="I67" s="29" t="s">
        <v>30</v>
      </c>
      <c r="O67" s="31"/>
      <c r="V67" s="31"/>
      <c r="W67" s="31"/>
      <c r="X67" s="31"/>
      <c r="Y67" s="31"/>
      <c r="Z67" s="31"/>
      <c r="AA67" s="31"/>
      <c r="AB67" s="29" t="s">
        <v>31</v>
      </c>
      <c r="AC67" s="29" t="s">
        <v>44</v>
      </c>
      <c r="AE67" s="29" t="s">
        <v>180</v>
      </c>
      <c r="AF67" s="29">
        <v>300</v>
      </c>
      <c r="AG67" s="31" t="s">
        <v>34</v>
      </c>
      <c r="AH67" s="31"/>
      <c r="AI67" s="29" t="s">
        <v>45</v>
      </c>
      <c r="AJ67" s="29" t="str">
        <f>IF(ISBLANK(AI67),  "", _xlfn.CONCAT("haas/entity/sensor/", LOWER(C67), "/", E67, "/config"))</f>
        <v>haas/entity/sensor/weewx/roof_cloud_base/config</v>
      </c>
      <c r="AK67" s="29" t="str">
        <f>IF(ISBLANK(AI67),  "", _xlfn.CONCAT(LOWER(C67), "/", E67))</f>
        <v>weewx/roof_cloud_base</v>
      </c>
      <c r="AR67" s="29" t="s">
        <v>312</v>
      </c>
      <c r="AS67" s="29">
        <v>1</v>
      </c>
      <c r="AT67" s="14"/>
      <c r="AU67" s="29" t="s">
        <v>421</v>
      </c>
      <c r="AV67" s="63">
        <v>3.15</v>
      </c>
      <c r="AW67" s="29" t="s">
        <v>397</v>
      </c>
      <c r="AX67" s="29" t="s">
        <v>36</v>
      </c>
      <c r="AY67" s="29" t="s">
        <v>37</v>
      </c>
      <c r="BA67" s="29" t="s">
        <v>38</v>
      </c>
      <c r="BF6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" spans="1:58" s="29" customFormat="1" ht="16" customHeight="1">
      <c r="A68" s="29">
        <v>1201</v>
      </c>
      <c r="B68" s="29" t="s">
        <v>26</v>
      </c>
      <c r="C68" s="29" t="s">
        <v>39</v>
      </c>
      <c r="D68" s="29" t="s">
        <v>27</v>
      </c>
      <c r="E68" s="29" t="s">
        <v>46</v>
      </c>
      <c r="F68" s="30" t="str">
        <f>IF(ISBLANK(Table2[[#This Row],[unique_id]]), "", Table2[[#This Row],[unique_id]])</f>
        <v>roof_max_solar_radiation</v>
      </c>
      <c r="G68" s="29" t="s">
        <v>47</v>
      </c>
      <c r="H68" s="29" t="s">
        <v>43</v>
      </c>
      <c r="I68" s="29" t="s">
        <v>30</v>
      </c>
      <c r="O68" s="31"/>
      <c r="V68" s="31"/>
      <c r="W68" s="31"/>
      <c r="X68" s="31"/>
      <c r="Y68" s="31"/>
      <c r="Z68" s="31"/>
      <c r="AA68" s="31"/>
      <c r="AB68" s="29" t="s">
        <v>31</v>
      </c>
      <c r="AC68" s="29" t="s">
        <v>48</v>
      </c>
      <c r="AE68" s="29" t="s">
        <v>181</v>
      </c>
      <c r="AF68" s="29">
        <v>300</v>
      </c>
      <c r="AG68" s="31" t="s">
        <v>34</v>
      </c>
      <c r="AH68" s="31"/>
      <c r="AI68" s="29" t="s">
        <v>49</v>
      </c>
      <c r="AJ68" s="29" t="str">
        <f>IF(ISBLANK(AI68),  "", _xlfn.CONCAT("haas/entity/sensor/", LOWER(C68), "/", E68, "/config"))</f>
        <v>haas/entity/sensor/weewx/roof_max_solar_radiation/config</v>
      </c>
      <c r="AK68" s="29" t="str">
        <f>IF(ISBLANK(AI68),  "", _xlfn.CONCAT(LOWER(C68), "/", E68))</f>
        <v>weewx/roof_max_solar_radiation</v>
      </c>
      <c r="AR68" s="29" t="s">
        <v>312</v>
      </c>
      <c r="AS68" s="29">
        <v>1</v>
      </c>
      <c r="AT68" s="14"/>
      <c r="AU68" s="29" t="s">
        <v>421</v>
      </c>
      <c r="AV68" s="63">
        <v>3.15</v>
      </c>
      <c r="AW68" s="29" t="s">
        <v>397</v>
      </c>
      <c r="AX68" s="29" t="s">
        <v>36</v>
      </c>
      <c r="AY68" s="29" t="s">
        <v>37</v>
      </c>
      <c r="BA68" s="29" t="s">
        <v>38</v>
      </c>
      <c r="BF6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" spans="1:58" s="29" customFormat="1" ht="16" customHeight="1">
      <c r="A69" s="29">
        <v>1250</v>
      </c>
      <c r="B69" s="29" t="s">
        <v>26</v>
      </c>
      <c r="C69" s="29" t="s">
        <v>39</v>
      </c>
      <c r="D69" s="29" t="s">
        <v>27</v>
      </c>
      <c r="E69" s="29" t="s">
        <v>53</v>
      </c>
      <c r="F69" s="30" t="str">
        <f>IF(ISBLANK(Table2[[#This Row],[unique_id]]), "", Table2[[#This Row],[unique_id]])</f>
        <v>roof_barometer_pressure</v>
      </c>
      <c r="G69" s="29" t="s">
        <v>54</v>
      </c>
      <c r="H69" s="29" t="s">
        <v>50</v>
      </c>
      <c r="I69" s="29" t="s">
        <v>30</v>
      </c>
      <c r="O69" s="31"/>
      <c r="V69" s="31"/>
      <c r="W69" s="31"/>
      <c r="X69" s="31"/>
      <c r="Y69" s="31"/>
      <c r="Z69" s="31"/>
      <c r="AA69" s="31"/>
      <c r="AB69" s="29" t="s">
        <v>31</v>
      </c>
      <c r="AC69" s="29" t="s">
        <v>51</v>
      </c>
      <c r="AD69" s="29" t="s">
        <v>52</v>
      </c>
      <c r="AF69" s="29">
        <v>300</v>
      </c>
      <c r="AG69" s="31" t="s">
        <v>34</v>
      </c>
      <c r="AH69" s="31"/>
      <c r="AI69" s="29" t="s">
        <v>55</v>
      </c>
      <c r="AJ69" s="29" t="str">
        <f>IF(ISBLANK(AI69),  "", _xlfn.CONCAT("haas/entity/sensor/", LOWER(C69), "/", E69, "/config"))</f>
        <v>haas/entity/sensor/weewx/roof_barometer_pressure/config</v>
      </c>
      <c r="AK69" s="29" t="str">
        <f>IF(ISBLANK(AI69),  "", _xlfn.CONCAT(LOWER(C69), "/", E69))</f>
        <v>weewx/roof_barometer_pressure</v>
      </c>
      <c r="AR69" s="29" t="s">
        <v>312</v>
      </c>
      <c r="AS69" s="29">
        <v>1</v>
      </c>
      <c r="AT69" s="14"/>
      <c r="AU69" s="29" t="s">
        <v>421</v>
      </c>
      <c r="AV69" s="63">
        <v>3.15</v>
      </c>
      <c r="AW69" s="29" t="s">
        <v>397</v>
      </c>
      <c r="AX69" s="29" t="s">
        <v>36</v>
      </c>
      <c r="AY69" s="29" t="s">
        <v>37</v>
      </c>
      <c r="BA69" s="29" t="s">
        <v>38</v>
      </c>
      <c r="BF6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" spans="1:58" s="29" customFormat="1" ht="16" customHeight="1">
      <c r="A70" s="29">
        <v>1251</v>
      </c>
      <c r="B70" s="29" t="s">
        <v>26</v>
      </c>
      <c r="C70" s="29" t="s">
        <v>39</v>
      </c>
      <c r="D70" s="29" t="s">
        <v>27</v>
      </c>
      <c r="E70" s="29" t="s">
        <v>56</v>
      </c>
      <c r="F70" s="30" t="str">
        <f>IF(ISBLANK(Table2[[#This Row],[unique_id]]), "", Table2[[#This Row],[unique_id]])</f>
        <v>roof_pressure</v>
      </c>
      <c r="G70" s="29" t="s">
        <v>38</v>
      </c>
      <c r="H70" s="29" t="s">
        <v>50</v>
      </c>
      <c r="I70" s="29" t="s">
        <v>30</v>
      </c>
      <c r="O70" s="31"/>
      <c r="V70" s="31"/>
      <c r="W70" s="31"/>
      <c r="X70" s="31"/>
      <c r="Y70" s="31"/>
      <c r="Z70" s="31"/>
      <c r="AA70" s="31"/>
      <c r="AB70" s="29" t="s">
        <v>31</v>
      </c>
      <c r="AC70" s="29" t="s">
        <v>51</v>
      </c>
      <c r="AD70" s="29" t="s">
        <v>52</v>
      </c>
      <c r="AF70" s="29">
        <v>300</v>
      </c>
      <c r="AG70" s="31" t="s">
        <v>34</v>
      </c>
      <c r="AH70" s="31"/>
      <c r="AI70" s="29" t="s">
        <v>52</v>
      </c>
      <c r="AJ70" s="29" t="str">
        <f>IF(ISBLANK(AI70),  "", _xlfn.CONCAT("haas/entity/sensor/", LOWER(C70), "/", E70, "/config"))</f>
        <v>haas/entity/sensor/weewx/roof_pressure/config</v>
      </c>
      <c r="AK70" s="29" t="str">
        <f>IF(ISBLANK(AI70),  "", _xlfn.CONCAT(LOWER(C70), "/", E70))</f>
        <v>weewx/roof_pressure</v>
      </c>
      <c r="AR70" s="29" t="s">
        <v>312</v>
      </c>
      <c r="AS70" s="29">
        <v>1</v>
      </c>
      <c r="AT70" s="14"/>
      <c r="AU70" s="29" t="s">
        <v>421</v>
      </c>
      <c r="AV70" s="63">
        <v>3.15</v>
      </c>
      <c r="AW70" s="29" t="s">
        <v>397</v>
      </c>
      <c r="AX70" s="29" t="s">
        <v>36</v>
      </c>
      <c r="AY70" s="29" t="s">
        <v>37</v>
      </c>
      <c r="BA70" s="29" t="s">
        <v>38</v>
      </c>
      <c r="BF7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" spans="1:58" s="29" customFormat="1" ht="16" customHeight="1">
      <c r="A71" s="29">
        <v>1300</v>
      </c>
      <c r="B71" s="29" t="s">
        <v>26</v>
      </c>
      <c r="C71" s="29" t="s">
        <v>39</v>
      </c>
      <c r="D71" s="29" t="s">
        <v>27</v>
      </c>
      <c r="E71" s="29" t="s">
        <v>107</v>
      </c>
      <c r="F71" s="30" t="str">
        <f>IF(ISBLANK(Table2[[#This Row],[unique_id]]), "", Table2[[#This Row],[unique_id]])</f>
        <v>roof_wind_direction</v>
      </c>
      <c r="G71" s="29" t="s">
        <v>108</v>
      </c>
      <c r="H71" s="29" t="s">
        <v>109</v>
      </c>
      <c r="I71" s="29" t="s">
        <v>30</v>
      </c>
      <c r="O71" s="31"/>
      <c r="V71" s="31"/>
      <c r="W71" s="31"/>
      <c r="X71" s="31"/>
      <c r="Y71" s="31"/>
      <c r="Z71" s="31"/>
      <c r="AA71" s="31"/>
      <c r="AB71" s="29" t="s">
        <v>31</v>
      </c>
      <c r="AC71" s="29" t="s">
        <v>174</v>
      </c>
      <c r="AE71" s="29" t="s">
        <v>183</v>
      </c>
      <c r="AF71" s="29">
        <v>300</v>
      </c>
      <c r="AG71" s="31" t="s">
        <v>34</v>
      </c>
      <c r="AH71" s="31"/>
      <c r="AI71" s="29" t="s">
        <v>110</v>
      </c>
      <c r="AJ71" s="29" t="str">
        <f>IF(ISBLANK(AI71),  "", _xlfn.CONCAT("haas/entity/sensor/", LOWER(C71), "/", E71, "/config"))</f>
        <v>haas/entity/sensor/weewx/roof_wind_direction/config</v>
      </c>
      <c r="AK71" s="29" t="str">
        <f>IF(ISBLANK(AI71),  "", _xlfn.CONCAT(LOWER(C71), "/", E71))</f>
        <v>weewx/roof_wind_direction</v>
      </c>
      <c r="AR71" s="29" t="s">
        <v>312</v>
      </c>
      <c r="AS71" s="29">
        <v>1</v>
      </c>
      <c r="AT71" s="14"/>
      <c r="AU71" s="29" t="s">
        <v>421</v>
      </c>
      <c r="AV71" s="63">
        <v>3.15</v>
      </c>
      <c r="AW71" s="29" t="s">
        <v>397</v>
      </c>
      <c r="AX71" s="29" t="s">
        <v>36</v>
      </c>
      <c r="AY71" s="29" t="s">
        <v>37</v>
      </c>
      <c r="BA71" s="29" t="s">
        <v>38</v>
      </c>
      <c r="BF7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" spans="1:58" s="29" customFormat="1" ht="16" customHeight="1">
      <c r="A72" s="29">
        <v>1301</v>
      </c>
      <c r="B72" s="29" t="s">
        <v>26</v>
      </c>
      <c r="C72" s="29" t="s">
        <v>39</v>
      </c>
      <c r="D72" s="29" t="s">
        <v>27</v>
      </c>
      <c r="E72" s="29" t="s">
        <v>111</v>
      </c>
      <c r="F72" s="30" t="str">
        <f>IF(ISBLANK(Table2[[#This Row],[unique_id]]), "", Table2[[#This Row],[unique_id]])</f>
        <v>roof_wind_gust_direction</v>
      </c>
      <c r="G72" s="29" t="s">
        <v>112</v>
      </c>
      <c r="H72" s="29" t="s">
        <v>109</v>
      </c>
      <c r="I72" s="29" t="s">
        <v>30</v>
      </c>
      <c r="O72" s="31"/>
      <c r="V72" s="31"/>
      <c r="W72" s="31"/>
      <c r="X72" s="31"/>
      <c r="Y72" s="31"/>
      <c r="Z72" s="31"/>
      <c r="AA72" s="31"/>
      <c r="AB72" s="29" t="s">
        <v>31</v>
      </c>
      <c r="AC72" s="29" t="s">
        <v>174</v>
      </c>
      <c r="AE72" s="29" t="s">
        <v>183</v>
      </c>
      <c r="AF72" s="29">
        <v>300</v>
      </c>
      <c r="AG72" s="31" t="s">
        <v>34</v>
      </c>
      <c r="AH72" s="31"/>
      <c r="AI72" s="29" t="s">
        <v>113</v>
      </c>
      <c r="AJ72" s="29" t="str">
        <f>IF(ISBLANK(AI72),  "", _xlfn.CONCAT("haas/entity/sensor/", LOWER(C72), "/", E72, "/config"))</f>
        <v>haas/entity/sensor/weewx/roof_wind_gust_direction/config</v>
      </c>
      <c r="AK72" s="29" t="str">
        <f>IF(ISBLANK(AI72),  "", _xlfn.CONCAT(LOWER(C72), "/", E72))</f>
        <v>weewx/roof_wind_gust_direction</v>
      </c>
      <c r="AR72" s="29" t="s">
        <v>312</v>
      </c>
      <c r="AS72" s="29">
        <v>1</v>
      </c>
      <c r="AT72" s="14"/>
      <c r="AU72" s="29" t="s">
        <v>421</v>
      </c>
      <c r="AV72" s="63">
        <v>3.15</v>
      </c>
      <c r="AW72" s="29" t="s">
        <v>397</v>
      </c>
      <c r="AX72" s="29" t="s">
        <v>36</v>
      </c>
      <c r="AY72" s="29" t="s">
        <v>37</v>
      </c>
      <c r="BA72" s="29" t="s">
        <v>38</v>
      </c>
      <c r="BF7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" spans="1:58" s="29" customFormat="1" ht="16" customHeight="1">
      <c r="A73" s="29">
        <v>1302</v>
      </c>
      <c r="B73" s="29" t="s">
        <v>26</v>
      </c>
      <c r="C73" s="29" t="s">
        <v>39</v>
      </c>
      <c r="D73" s="29" t="s">
        <v>27</v>
      </c>
      <c r="E73" s="29" t="s">
        <v>114</v>
      </c>
      <c r="F73" s="30" t="str">
        <f>IF(ISBLANK(Table2[[#This Row],[unique_id]]), "", Table2[[#This Row],[unique_id]])</f>
        <v>roof_wind_gust_speed</v>
      </c>
      <c r="G73" s="29" t="s">
        <v>115</v>
      </c>
      <c r="H73" s="29" t="s">
        <v>109</v>
      </c>
      <c r="I73" s="29" t="s">
        <v>30</v>
      </c>
      <c r="O73" s="31"/>
      <c r="V73" s="31"/>
      <c r="W73" s="31"/>
      <c r="X73" s="31"/>
      <c r="Y73" s="31"/>
      <c r="Z73" s="31"/>
      <c r="AA73" s="31"/>
      <c r="AB73" s="29" t="s">
        <v>31</v>
      </c>
      <c r="AC73" s="29" t="s">
        <v>175</v>
      </c>
      <c r="AE73" s="29" t="s">
        <v>183</v>
      </c>
      <c r="AF73" s="29">
        <v>300</v>
      </c>
      <c r="AG73" s="31" t="s">
        <v>34</v>
      </c>
      <c r="AH73" s="31"/>
      <c r="AI73" s="29" t="s">
        <v>116</v>
      </c>
      <c r="AJ73" s="29" t="str">
        <f>IF(ISBLANK(AI73),  "", _xlfn.CONCAT("haas/entity/sensor/", LOWER(C73), "/", E73, "/config"))</f>
        <v>haas/entity/sensor/weewx/roof_wind_gust_speed/config</v>
      </c>
      <c r="AK73" s="29" t="str">
        <f>IF(ISBLANK(AI73),  "", _xlfn.CONCAT(LOWER(C73), "/", E73))</f>
        <v>weewx/roof_wind_gust_speed</v>
      </c>
      <c r="AR73" s="29" t="s">
        <v>311</v>
      </c>
      <c r="AS73" s="29">
        <v>1</v>
      </c>
      <c r="AT73" s="14"/>
      <c r="AU73" s="29" t="s">
        <v>421</v>
      </c>
      <c r="AV73" s="63">
        <v>3.15</v>
      </c>
      <c r="AW73" s="29" t="s">
        <v>397</v>
      </c>
      <c r="AX73" s="29" t="s">
        <v>36</v>
      </c>
      <c r="AY73" s="29" t="s">
        <v>37</v>
      </c>
      <c r="BA73" s="29" t="s">
        <v>38</v>
      </c>
      <c r="BF7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4" spans="1:58" s="29" customFormat="1" ht="16" customHeight="1">
      <c r="A74" s="29">
        <v>1303</v>
      </c>
      <c r="B74" s="29" t="s">
        <v>26</v>
      </c>
      <c r="C74" s="29" t="s">
        <v>39</v>
      </c>
      <c r="D74" s="29" t="s">
        <v>27</v>
      </c>
      <c r="E74" s="29" t="s">
        <v>117</v>
      </c>
      <c r="F74" s="30" t="str">
        <f>IF(ISBLANK(Table2[[#This Row],[unique_id]]), "", Table2[[#This Row],[unique_id]])</f>
        <v>roof_wind_speed_10min</v>
      </c>
      <c r="G74" s="29" t="s">
        <v>118</v>
      </c>
      <c r="H74" s="29" t="s">
        <v>109</v>
      </c>
      <c r="I74" s="29" t="s">
        <v>30</v>
      </c>
      <c r="O74" s="31"/>
      <c r="V74" s="31"/>
      <c r="W74" s="31"/>
      <c r="X74" s="31"/>
      <c r="Y74" s="31"/>
      <c r="Z74" s="31"/>
      <c r="AA74" s="31"/>
      <c r="AB74" s="29" t="s">
        <v>31</v>
      </c>
      <c r="AC74" s="29" t="s">
        <v>175</v>
      </c>
      <c r="AE74" s="29" t="s">
        <v>183</v>
      </c>
      <c r="AF74" s="29">
        <v>300</v>
      </c>
      <c r="AG74" s="31" t="s">
        <v>34</v>
      </c>
      <c r="AH74" s="31"/>
      <c r="AI74" s="29" t="s">
        <v>119</v>
      </c>
      <c r="AJ74" s="29" t="str">
        <f>IF(ISBLANK(AI74),  "", _xlfn.CONCAT("haas/entity/sensor/", LOWER(C74), "/", E74, "/config"))</f>
        <v>haas/entity/sensor/weewx/roof_wind_speed_10min/config</v>
      </c>
      <c r="AK74" s="29" t="str">
        <f>IF(ISBLANK(AI74),  "", _xlfn.CONCAT(LOWER(C74), "/", E74))</f>
        <v>weewx/roof_wind_speed_10min</v>
      </c>
      <c r="AR74" s="29" t="s">
        <v>311</v>
      </c>
      <c r="AS74" s="29">
        <v>1</v>
      </c>
      <c r="AT74" s="14"/>
      <c r="AU74" s="29" t="s">
        <v>421</v>
      </c>
      <c r="AV74" s="63">
        <v>3.15</v>
      </c>
      <c r="AW74" s="29" t="s">
        <v>397</v>
      </c>
      <c r="AX74" s="29" t="s">
        <v>36</v>
      </c>
      <c r="AY74" s="29" t="s">
        <v>37</v>
      </c>
      <c r="BA74" s="29" t="s">
        <v>38</v>
      </c>
      <c r="BF7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5" spans="1:58" s="29" customFormat="1" ht="16" customHeight="1">
      <c r="A75" s="29">
        <v>1304</v>
      </c>
      <c r="B75" s="29" t="s">
        <v>26</v>
      </c>
      <c r="C75" s="29" t="s">
        <v>39</v>
      </c>
      <c r="D75" s="29" t="s">
        <v>27</v>
      </c>
      <c r="E75" s="29" t="s">
        <v>120</v>
      </c>
      <c r="F75" s="30" t="str">
        <f>IF(ISBLANK(Table2[[#This Row],[unique_id]]), "", Table2[[#This Row],[unique_id]])</f>
        <v>roof_wind_samples</v>
      </c>
      <c r="G75" s="29" t="s">
        <v>121</v>
      </c>
      <c r="H75" s="29" t="s">
        <v>109</v>
      </c>
      <c r="I75" s="29" t="s">
        <v>30</v>
      </c>
      <c r="O75" s="31"/>
      <c r="V75" s="31"/>
      <c r="W75" s="31"/>
      <c r="X75" s="31"/>
      <c r="Y75" s="31"/>
      <c r="Z75" s="31"/>
      <c r="AA75" s="31"/>
      <c r="AB75" s="29" t="s">
        <v>31</v>
      </c>
      <c r="AE75" s="29" t="s">
        <v>183</v>
      </c>
      <c r="AF75" s="29">
        <v>300</v>
      </c>
      <c r="AG75" s="31" t="s">
        <v>34</v>
      </c>
      <c r="AH75" s="31"/>
      <c r="AI75" s="29" t="s">
        <v>122</v>
      </c>
      <c r="AJ75" s="29" t="str">
        <f>IF(ISBLANK(AI75),  "", _xlfn.CONCAT("haas/entity/sensor/", LOWER(C75), "/", E75, "/config"))</f>
        <v>haas/entity/sensor/weewx/roof_wind_samples/config</v>
      </c>
      <c r="AK75" s="29" t="str">
        <f>IF(ISBLANK(AI75),  "", _xlfn.CONCAT(LOWER(C75), "/", E75))</f>
        <v>weewx/roof_wind_samples</v>
      </c>
      <c r="AR75" s="29" t="s">
        <v>313</v>
      </c>
      <c r="AS75" s="29">
        <v>1</v>
      </c>
      <c r="AT75" s="14"/>
      <c r="AU75" s="29" t="s">
        <v>421</v>
      </c>
      <c r="AV75" s="63">
        <v>3.15</v>
      </c>
      <c r="AW75" s="29" t="s">
        <v>397</v>
      </c>
      <c r="AX75" s="29" t="s">
        <v>36</v>
      </c>
      <c r="AY75" s="29" t="s">
        <v>37</v>
      </c>
      <c r="BA75" s="29" t="s">
        <v>38</v>
      </c>
      <c r="BF7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6" spans="1:58" s="29" customFormat="1" ht="16" customHeight="1">
      <c r="A76" s="29">
        <v>1305</v>
      </c>
      <c r="B76" s="29" t="s">
        <v>26</v>
      </c>
      <c r="C76" s="29" t="s">
        <v>39</v>
      </c>
      <c r="D76" s="29" t="s">
        <v>27</v>
      </c>
      <c r="E76" s="29" t="s">
        <v>123</v>
      </c>
      <c r="F76" s="30" t="str">
        <f>IF(ISBLANK(Table2[[#This Row],[unique_id]]), "", Table2[[#This Row],[unique_id]])</f>
        <v>roof_wind_run</v>
      </c>
      <c r="G76" s="29" t="s">
        <v>124</v>
      </c>
      <c r="H76" s="29" t="s">
        <v>109</v>
      </c>
      <c r="I76" s="29" t="s">
        <v>30</v>
      </c>
      <c r="O76" s="31"/>
      <c r="V76" s="31"/>
      <c r="W76" s="31"/>
      <c r="X76" s="31"/>
      <c r="Y76" s="31"/>
      <c r="Z76" s="31"/>
      <c r="AA76" s="31"/>
      <c r="AB76" s="29" t="s">
        <v>31</v>
      </c>
      <c r="AC76" s="29" t="s">
        <v>125</v>
      </c>
      <c r="AE76" s="29" t="s">
        <v>183</v>
      </c>
      <c r="AF76" s="29">
        <v>300</v>
      </c>
      <c r="AG76" s="31" t="s">
        <v>34</v>
      </c>
      <c r="AH76" s="31"/>
      <c r="AI76" s="29" t="s">
        <v>126</v>
      </c>
      <c r="AJ76" s="29" t="str">
        <f>IF(ISBLANK(AI76),  "", _xlfn.CONCAT("haas/entity/sensor/", LOWER(C76), "/", E76, "/config"))</f>
        <v>haas/entity/sensor/weewx/roof_wind_run/config</v>
      </c>
      <c r="AK76" s="29" t="str">
        <f>IF(ISBLANK(AI76),  "", _xlfn.CONCAT(LOWER(C76), "/", E76))</f>
        <v>weewx/roof_wind_run</v>
      </c>
      <c r="AR76" s="29" t="s">
        <v>311</v>
      </c>
      <c r="AS76" s="29">
        <v>1</v>
      </c>
      <c r="AT76" s="14"/>
      <c r="AU76" s="29" t="s">
        <v>421</v>
      </c>
      <c r="AV76" s="63">
        <v>3.15</v>
      </c>
      <c r="AW76" s="29" t="s">
        <v>397</v>
      </c>
      <c r="AX76" s="29" t="s">
        <v>36</v>
      </c>
      <c r="AY76" s="29" t="s">
        <v>37</v>
      </c>
      <c r="BA76" s="29" t="s">
        <v>38</v>
      </c>
      <c r="BF7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7" spans="1:58" s="29" customFormat="1" ht="16" customHeight="1">
      <c r="A77" s="29">
        <v>1306</v>
      </c>
      <c r="B77" s="29" t="s">
        <v>26</v>
      </c>
      <c r="C77" s="29" t="s">
        <v>39</v>
      </c>
      <c r="D77" s="29" t="s">
        <v>27</v>
      </c>
      <c r="E77" s="29" t="s">
        <v>104</v>
      </c>
      <c r="F77" s="30" t="str">
        <f>IF(ISBLANK(Table2[[#This Row],[unique_id]]), "", Table2[[#This Row],[unique_id]])</f>
        <v>roof_wind_speed</v>
      </c>
      <c r="G77" s="29" t="s">
        <v>105</v>
      </c>
      <c r="H77" s="29" t="s">
        <v>109</v>
      </c>
      <c r="I77" s="29" t="s">
        <v>30</v>
      </c>
      <c r="O77" s="31"/>
      <c r="V77" s="31"/>
      <c r="W77" s="31"/>
      <c r="X77" s="31"/>
      <c r="Y77" s="31"/>
      <c r="Z77" s="31"/>
      <c r="AA77" s="31"/>
      <c r="AB77" s="29" t="s">
        <v>31</v>
      </c>
      <c r="AC77" s="27" t="s">
        <v>175</v>
      </c>
      <c r="AE77" s="29" t="s">
        <v>183</v>
      </c>
      <c r="AF77" s="29">
        <v>300</v>
      </c>
      <c r="AG77" s="31" t="s">
        <v>34</v>
      </c>
      <c r="AH77" s="31"/>
      <c r="AI77" s="29" t="s">
        <v>106</v>
      </c>
      <c r="AJ77" s="29" t="str">
        <f>IF(ISBLANK(AI77),  "", _xlfn.CONCAT("haas/entity/sensor/", LOWER(C77), "/", E77, "/config"))</f>
        <v>haas/entity/sensor/weewx/roof_wind_speed/config</v>
      </c>
      <c r="AK77" s="29" t="str">
        <f>IF(ISBLANK(AI77),  "", _xlfn.CONCAT(LOWER(C77), "/", E77))</f>
        <v>weewx/roof_wind_speed</v>
      </c>
      <c r="AR77" s="29" t="s">
        <v>311</v>
      </c>
      <c r="AS77" s="29">
        <v>1</v>
      </c>
      <c r="AT77" s="14"/>
      <c r="AU77" s="29" t="s">
        <v>421</v>
      </c>
      <c r="AV77" s="63">
        <v>3.15</v>
      </c>
      <c r="AW77" s="29" t="s">
        <v>397</v>
      </c>
      <c r="AX77" s="29" t="s">
        <v>36</v>
      </c>
      <c r="AY77" s="29" t="s">
        <v>37</v>
      </c>
      <c r="BA77" s="29" t="s">
        <v>38</v>
      </c>
      <c r="BF7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8" spans="1:58" s="29" customFormat="1" ht="16" customHeight="1">
      <c r="A78" s="29">
        <v>1350</v>
      </c>
      <c r="B78" s="29" t="s">
        <v>26</v>
      </c>
      <c r="C78" s="29" t="s">
        <v>39</v>
      </c>
      <c r="D78" s="29" t="s">
        <v>27</v>
      </c>
      <c r="E78" s="29" t="s">
        <v>71</v>
      </c>
      <c r="F78" s="30" t="str">
        <f>IF(ISBLANK(Table2[[#This Row],[unique_id]]), "", Table2[[#This Row],[unique_id]])</f>
        <v>roof_rain_rate</v>
      </c>
      <c r="G78" s="29" t="s">
        <v>72</v>
      </c>
      <c r="H78" s="29" t="s">
        <v>59</v>
      </c>
      <c r="I78" s="29" t="s">
        <v>190</v>
      </c>
      <c r="M78" s="29" t="s">
        <v>90</v>
      </c>
      <c r="O78" s="31"/>
      <c r="V78" s="31"/>
      <c r="W78" s="31"/>
      <c r="X78" s="31"/>
      <c r="Y78" s="31"/>
      <c r="Z78" s="31"/>
      <c r="AA78" s="31"/>
      <c r="AB78" s="29" t="s">
        <v>31</v>
      </c>
      <c r="AC78" s="29" t="s">
        <v>226</v>
      </c>
      <c r="AE78" s="29" t="s">
        <v>182</v>
      </c>
      <c r="AF78" s="29">
        <v>300</v>
      </c>
      <c r="AG78" s="31" t="s">
        <v>34</v>
      </c>
      <c r="AH78" s="31"/>
      <c r="AI78" s="29" t="s">
        <v>73</v>
      </c>
      <c r="AJ78" s="29" t="str">
        <f>IF(ISBLANK(AI78),  "", _xlfn.CONCAT("haas/entity/sensor/", LOWER(C78), "/", E78, "/config"))</f>
        <v>haas/entity/sensor/weewx/roof_rain_rate/config</v>
      </c>
      <c r="AK78" s="29" t="str">
        <f>IF(ISBLANK(AI78),  "", _xlfn.CONCAT(LOWER(C78), "/", E78))</f>
        <v>weewx/roof_rain_rate</v>
      </c>
      <c r="AR78" s="29" t="s">
        <v>572</v>
      </c>
      <c r="AS78" s="29">
        <v>1</v>
      </c>
      <c r="AT78" s="14"/>
      <c r="AU78" s="29" t="s">
        <v>421</v>
      </c>
      <c r="AV78" s="63">
        <v>3.15</v>
      </c>
      <c r="AW78" s="29" t="s">
        <v>397</v>
      </c>
      <c r="AX78" s="29" t="s">
        <v>36</v>
      </c>
      <c r="AY78" s="29" t="s">
        <v>37</v>
      </c>
      <c r="BA78" s="29" t="s">
        <v>38</v>
      </c>
      <c r="BF7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9" spans="1:58" s="29" customFormat="1" ht="16" customHeight="1">
      <c r="A79" s="29">
        <v>1351</v>
      </c>
      <c r="B79" s="29" t="s">
        <v>26</v>
      </c>
      <c r="C79" s="29" t="s">
        <v>39</v>
      </c>
      <c r="D79" s="29" t="s">
        <v>27</v>
      </c>
      <c r="E79" s="29" t="s">
        <v>63</v>
      </c>
      <c r="F79" s="30" t="str">
        <f>IF(ISBLANK(Table2[[#This Row],[unique_id]]), "", Table2[[#This Row],[unique_id]])</f>
        <v>roof_hourly_rain</v>
      </c>
      <c r="G79" s="29" t="s">
        <v>64</v>
      </c>
      <c r="H79" s="29" t="s">
        <v>59</v>
      </c>
      <c r="I79" s="29" t="s">
        <v>190</v>
      </c>
      <c r="M79" s="29" t="s">
        <v>136</v>
      </c>
      <c r="O79" s="31"/>
      <c r="U79" s="29" t="s">
        <v>576</v>
      </c>
      <c r="V79" s="31"/>
      <c r="W79" s="31"/>
      <c r="X79" s="31"/>
      <c r="Y79" s="31"/>
      <c r="Z79" s="31"/>
      <c r="AA79" s="31"/>
      <c r="AB79" s="29" t="s">
        <v>60</v>
      </c>
      <c r="AC79" s="29" t="s">
        <v>246</v>
      </c>
      <c r="AE79" s="29" t="s">
        <v>182</v>
      </c>
      <c r="AF79" s="29">
        <v>300</v>
      </c>
      <c r="AG79" s="31" t="s">
        <v>34</v>
      </c>
      <c r="AH79" s="31"/>
      <c r="AI79" s="29" t="s">
        <v>65</v>
      </c>
      <c r="AJ79" s="29" t="str">
        <f>IF(ISBLANK(AI79),  "", _xlfn.CONCAT("haas/entity/sensor/", LOWER(C79), "/", E79, "/config"))</f>
        <v>haas/entity/sensor/weewx/roof_hourly_rain/config</v>
      </c>
      <c r="AK79" s="29" t="str">
        <f>IF(ISBLANK(AI79),  "", _xlfn.CONCAT(LOWER(C79), "/", E79))</f>
        <v>weewx/roof_hourly_rain</v>
      </c>
      <c r="AR79" s="29" t="s">
        <v>572</v>
      </c>
      <c r="AS79" s="29">
        <v>1</v>
      </c>
      <c r="AT79" s="14"/>
      <c r="AU79" s="29" t="s">
        <v>421</v>
      </c>
      <c r="AV79" s="63">
        <v>3.15</v>
      </c>
      <c r="AW79" s="29" t="s">
        <v>397</v>
      </c>
      <c r="AX79" s="29" t="s">
        <v>36</v>
      </c>
      <c r="AY79" s="29" t="s">
        <v>37</v>
      </c>
      <c r="BA79" s="29" t="s">
        <v>38</v>
      </c>
      <c r="BF7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0" spans="1:58" s="29" customFormat="1" ht="16" customHeight="1">
      <c r="A80" s="29">
        <v>1352</v>
      </c>
      <c r="B80" s="29" t="s">
        <v>26</v>
      </c>
      <c r="C80" s="29" t="s">
        <v>580</v>
      </c>
      <c r="D80" s="29" t="s">
        <v>364</v>
      </c>
      <c r="E80" s="29" t="s">
        <v>578</v>
      </c>
      <c r="F80" s="30" t="str">
        <f>IF(ISBLANK(Table2[[#This Row],[unique_id]]), "", Table2[[#This Row],[unique_id]])</f>
        <v>graph_break</v>
      </c>
      <c r="G80" s="29" t="s">
        <v>579</v>
      </c>
      <c r="H80" s="29" t="s">
        <v>59</v>
      </c>
      <c r="I80" s="29" t="s">
        <v>190</v>
      </c>
      <c r="O80" s="31"/>
      <c r="U80" s="29" t="s">
        <v>576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BF8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1" spans="1:58" s="29" customFormat="1" ht="16" customHeight="1">
      <c r="A81" s="29">
        <v>1353</v>
      </c>
      <c r="B81" s="29" t="s">
        <v>26</v>
      </c>
      <c r="C81" s="29" t="s">
        <v>39</v>
      </c>
      <c r="D81" s="29" t="s">
        <v>27</v>
      </c>
      <c r="E81" s="29" t="s">
        <v>57</v>
      </c>
      <c r="F81" s="30" t="str">
        <f>IF(ISBLANK(Table2[[#This Row],[unique_id]]), "", Table2[[#This Row],[unique_id]])</f>
        <v>roof_daily_rain</v>
      </c>
      <c r="G81" s="29" t="s">
        <v>58</v>
      </c>
      <c r="H81" s="29" t="s">
        <v>59</v>
      </c>
      <c r="I81" s="29" t="s">
        <v>190</v>
      </c>
      <c r="M81" s="29" t="s">
        <v>136</v>
      </c>
      <c r="O81" s="31"/>
      <c r="U81" s="29" t="s">
        <v>576</v>
      </c>
      <c r="V81" s="31"/>
      <c r="W81" s="31"/>
      <c r="X81" s="31"/>
      <c r="Y81" s="31"/>
      <c r="Z81" s="31"/>
      <c r="AA81" s="31"/>
      <c r="AB81" s="29" t="s">
        <v>60</v>
      </c>
      <c r="AC81" s="29" t="s">
        <v>246</v>
      </c>
      <c r="AE81" s="29" t="s">
        <v>182</v>
      </c>
      <c r="AF81" s="29">
        <v>300</v>
      </c>
      <c r="AG81" s="31" t="s">
        <v>34</v>
      </c>
      <c r="AH81" s="31"/>
      <c r="AI81" s="29" t="s">
        <v>62</v>
      </c>
      <c r="AJ81" s="29" t="str">
        <f>IF(ISBLANK(AI81),  "", _xlfn.CONCAT("haas/entity/sensor/", LOWER(C81), "/", E81, "/config"))</f>
        <v>haas/entity/sensor/weewx/roof_daily_rain/config</v>
      </c>
      <c r="AK81" s="29" t="str">
        <f>IF(ISBLANK(AI81),  "", _xlfn.CONCAT(LOWER(C81), "/", E81))</f>
        <v>weewx/roof_daily_rain</v>
      </c>
      <c r="AR81" s="29" t="s">
        <v>572</v>
      </c>
      <c r="AS81" s="29">
        <v>1</v>
      </c>
      <c r="AT81" s="14"/>
      <c r="AU81" s="29" t="s">
        <v>421</v>
      </c>
      <c r="AV81" s="63">
        <v>3.15</v>
      </c>
      <c r="AW81" s="29" t="s">
        <v>397</v>
      </c>
      <c r="AX81" s="29" t="s">
        <v>36</v>
      </c>
      <c r="AY81" s="29" t="s">
        <v>37</v>
      </c>
      <c r="BA81" s="29" t="s">
        <v>38</v>
      </c>
      <c r="BF8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2" spans="1:58" s="29" customFormat="1" ht="16" customHeight="1">
      <c r="A82" s="29">
        <v>1354</v>
      </c>
      <c r="B82" s="29" t="s">
        <v>26</v>
      </c>
      <c r="C82" s="29" t="s">
        <v>39</v>
      </c>
      <c r="D82" s="29" t="s">
        <v>27</v>
      </c>
      <c r="E82" s="29" t="s">
        <v>179</v>
      </c>
      <c r="F82" s="30" t="str">
        <f>IF(ISBLANK(Table2[[#This Row],[unique_id]]), "", Table2[[#This Row],[unique_id]])</f>
        <v>roof_24hour_rain</v>
      </c>
      <c r="G82" s="29" t="s">
        <v>69</v>
      </c>
      <c r="H82" s="29" t="s">
        <v>59</v>
      </c>
      <c r="I82" s="29" t="s">
        <v>190</v>
      </c>
      <c r="O82" s="31"/>
      <c r="V82" s="31"/>
      <c r="W82" s="31"/>
      <c r="X82" s="31"/>
      <c r="Y82" s="31"/>
      <c r="Z82" s="31"/>
      <c r="AA82" s="31"/>
      <c r="AB82" s="29" t="s">
        <v>60</v>
      </c>
      <c r="AC82" s="29" t="s">
        <v>246</v>
      </c>
      <c r="AE82" s="29" t="s">
        <v>182</v>
      </c>
      <c r="AF82" s="29">
        <v>300</v>
      </c>
      <c r="AG82" s="31" t="s">
        <v>34</v>
      </c>
      <c r="AH82" s="31"/>
      <c r="AI82" s="29" t="s">
        <v>70</v>
      </c>
      <c r="AJ82" s="29" t="str">
        <f>IF(ISBLANK(AI82),  "", _xlfn.CONCAT("haas/entity/sensor/", LOWER(C82), "/", E82, "/config"))</f>
        <v>haas/entity/sensor/weewx/roof_24hour_rain/config</v>
      </c>
      <c r="AK82" s="29" t="str">
        <f>IF(ISBLANK(AI82),  "", _xlfn.CONCAT(LOWER(C82), "/", E82))</f>
        <v>weewx/roof_24hour_rain</v>
      </c>
      <c r="AR82" s="29" t="s">
        <v>572</v>
      </c>
      <c r="AS82" s="29">
        <v>1</v>
      </c>
      <c r="AT82" s="14"/>
      <c r="AU82" s="29" t="s">
        <v>421</v>
      </c>
      <c r="AV82" s="63">
        <v>3.15</v>
      </c>
      <c r="AW82" s="29" t="s">
        <v>397</v>
      </c>
      <c r="AX82" s="29" t="s">
        <v>36</v>
      </c>
      <c r="AY82" s="29" t="s">
        <v>37</v>
      </c>
      <c r="BA82" s="29" t="s">
        <v>38</v>
      </c>
      <c r="BF8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3" spans="1:58" s="29" customFormat="1" ht="16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BF8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4" spans="1:58" s="29" customFormat="1" ht="16" customHeight="1">
      <c r="A84" s="29">
        <v>1356</v>
      </c>
      <c r="B84" s="29" t="s">
        <v>26</v>
      </c>
      <c r="C84" s="29" t="s">
        <v>39</v>
      </c>
      <c r="D84" s="29" t="s">
        <v>27</v>
      </c>
      <c r="E84" s="29" t="s">
        <v>66</v>
      </c>
      <c r="F84" s="30" t="str">
        <f>IF(ISBLANK(Table2[[#This Row],[unique_id]]), "", Table2[[#This Row],[unique_id]])</f>
        <v>roof_monthly_rain</v>
      </c>
      <c r="G84" s="29" t="s">
        <v>67</v>
      </c>
      <c r="H84" s="29" t="s">
        <v>59</v>
      </c>
      <c r="I84" s="29" t="s">
        <v>190</v>
      </c>
      <c r="M84" s="29" t="s">
        <v>136</v>
      </c>
      <c r="O84" s="31"/>
      <c r="V84" s="31"/>
      <c r="W84" s="31"/>
      <c r="X84" s="31"/>
      <c r="Y84" s="31"/>
      <c r="Z84" s="31"/>
      <c r="AA84" s="31"/>
      <c r="AB84" s="29" t="s">
        <v>60</v>
      </c>
      <c r="AC84" s="29" t="s">
        <v>61</v>
      </c>
      <c r="AE84" s="29" t="s">
        <v>182</v>
      </c>
      <c r="AF84" s="29">
        <v>300</v>
      </c>
      <c r="AG84" s="31" t="s">
        <v>34</v>
      </c>
      <c r="AH84" s="31"/>
      <c r="AI84" s="29" t="s">
        <v>68</v>
      </c>
      <c r="AJ84" s="29" t="str">
        <f>IF(ISBLANK(AI84),  "", _xlfn.CONCAT("haas/entity/sensor/", LOWER(C84), "/", E84, "/config"))</f>
        <v>haas/entity/sensor/weewx/roof_monthly_rain/config</v>
      </c>
      <c r="AK84" s="29" t="str">
        <f>IF(ISBLANK(AI84),  "", _xlfn.CONCAT(LOWER(C84), "/", E84))</f>
        <v>weewx/roof_monthly_rain</v>
      </c>
      <c r="AR84" s="29" t="s">
        <v>314</v>
      </c>
      <c r="AS84" s="29">
        <v>1</v>
      </c>
      <c r="AT84" s="14"/>
      <c r="AU84" s="29" t="s">
        <v>421</v>
      </c>
      <c r="AV84" s="63">
        <v>3.15</v>
      </c>
      <c r="AW84" s="29" t="s">
        <v>397</v>
      </c>
      <c r="AX84" s="29" t="s">
        <v>36</v>
      </c>
      <c r="AY84" s="29" t="s">
        <v>37</v>
      </c>
      <c r="BA84" s="29" t="s">
        <v>38</v>
      </c>
      <c r="BF8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5" spans="1:58" s="29" customFormat="1" ht="16" customHeight="1">
      <c r="A85" s="29">
        <v>1357</v>
      </c>
      <c r="B85" s="29" t="s">
        <v>26</v>
      </c>
      <c r="C85" s="29" t="s">
        <v>580</v>
      </c>
      <c r="D85" s="29" t="s">
        <v>364</v>
      </c>
      <c r="E85" s="29" t="s">
        <v>578</v>
      </c>
      <c r="F85" s="30" t="str">
        <f>IF(ISBLANK(Table2[[#This Row],[unique_id]]), "", Table2[[#This Row],[unique_id]])</f>
        <v>graph_break</v>
      </c>
      <c r="G85" s="29" t="s">
        <v>579</v>
      </c>
      <c r="H85" s="29" t="s">
        <v>59</v>
      </c>
      <c r="I85" s="29" t="s">
        <v>190</v>
      </c>
      <c r="O85" s="31"/>
      <c r="U85" s="29" t="s">
        <v>576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BF8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6" spans="1:58" s="29" customFormat="1" ht="16" customHeight="1">
      <c r="A86" s="29">
        <v>1358</v>
      </c>
      <c r="B86" s="29" t="s">
        <v>26</v>
      </c>
      <c r="C86" s="29" t="s">
        <v>39</v>
      </c>
      <c r="D86" s="29" t="s">
        <v>27</v>
      </c>
      <c r="E86" s="29" t="s">
        <v>81</v>
      </c>
      <c r="F86" s="30" t="str">
        <f>IF(ISBLANK(Table2[[#This Row],[unique_id]]), "", Table2[[#This Row],[unique_id]])</f>
        <v>roof_yearly_rain</v>
      </c>
      <c r="G86" s="29" t="s">
        <v>82</v>
      </c>
      <c r="H86" s="29" t="s">
        <v>59</v>
      </c>
      <c r="I86" s="29" t="s">
        <v>190</v>
      </c>
      <c r="M86" s="29" t="s">
        <v>136</v>
      </c>
      <c r="O86" s="31"/>
      <c r="U86" s="29" t="s">
        <v>576</v>
      </c>
      <c r="V86" s="31"/>
      <c r="W86" s="31"/>
      <c r="X86" s="31"/>
      <c r="Y86" s="31"/>
      <c r="Z86" s="31"/>
      <c r="AA86" s="31"/>
      <c r="AB86" s="29" t="s">
        <v>60</v>
      </c>
      <c r="AC86" s="29" t="s">
        <v>61</v>
      </c>
      <c r="AE86" s="29" t="s">
        <v>182</v>
      </c>
      <c r="AF86" s="29">
        <v>300</v>
      </c>
      <c r="AG86" s="31" t="s">
        <v>34</v>
      </c>
      <c r="AH86" s="31"/>
      <c r="AI86" s="29" t="s">
        <v>198</v>
      </c>
      <c r="AJ86" s="29" t="str">
        <f>IF(ISBLANK(AI86),  "", _xlfn.CONCAT("haas/entity/sensor/", LOWER(C86), "/", E86, "/config"))</f>
        <v>haas/entity/sensor/weewx/roof_yearly_rain/config</v>
      </c>
      <c r="AK86" s="29" t="str">
        <f>IF(ISBLANK(AI86),  "", _xlfn.CONCAT(LOWER(C86), "/", E86))</f>
        <v>weewx/roof_yearly_rain</v>
      </c>
      <c r="AR86" s="29" t="s">
        <v>314</v>
      </c>
      <c r="AS86" s="29">
        <v>1</v>
      </c>
      <c r="AT86" s="14"/>
      <c r="AU86" s="29" t="s">
        <v>421</v>
      </c>
      <c r="AV86" s="63">
        <v>3.15</v>
      </c>
      <c r="AW86" s="29" t="s">
        <v>397</v>
      </c>
      <c r="AX86" s="29" t="s">
        <v>36</v>
      </c>
      <c r="AY86" s="29" t="s">
        <v>37</v>
      </c>
      <c r="BA86" s="29" t="s">
        <v>38</v>
      </c>
      <c r="BF8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7" spans="1:58" s="29" customFormat="1" ht="16" customHeight="1">
      <c r="A87" s="29">
        <v>1359</v>
      </c>
      <c r="B87" s="29" t="s">
        <v>26</v>
      </c>
      <c r="C87" s="29" t="s">
        <v>39</v>
      </c>
      <c r="D87" s="29" t="s">
        <v>27</v>
      </c>
      <c r="E87" s="29" t="s">
        <v>74</v>
      </c>
      <c r="F87" s="30" t="str">
        <f>IF(ISBLANK(Table2[[#This Row],[unique_id]]), "", Table2[[#This Row],[unique_id]])</f>
        <v>roof_rain</v>
      </c>
      <c r="G87" s="29" t="s">
        <v>75</v>
      </c>
      <c r="H87" s="29" t="s">
        <v>59</v>
      </c>
      <c r="I87" s="29" t="s">
        <v>190</v>
      </c>
      <c r="O87" s="31"/>
      <c r="V87" s="31"/>
      <c r="W87" s="31"/>
      <c r="X87" s="31"/>
      <c r="Y87" s="31"/>
      <c r="Z87" s="31"/>
      <c r="AA87" s="31"/>
      <c r="AB87" s="29" t="s">
        <v>76</v>
      </c>
      <c r="AC87" s="29" t="s">
        <v>61</v>
      </c>
      <c r="AE87" s="29" t="s">
        <v>182</v>
      </c>
      <c r="AF87" s="29">
        <v>300</v>
      </c>
      <c r="AG87" s="31" t="s">
        <v>34</v>
      </c>
      <c r="AH87" s="31"/>
      <c r="AI87" s="29" t="s">
        <v>77</v>
      </c>
      <c r="AJ87" s="29" t="str">
        <f>IF(ISBLANK(AI87),  "", _xlfn.CONCAT("haas/entity/sensor/", LOWER(C87), "/", E87, "/config"))</f>
        <v>haas/entity/sensor/weewx/roof_rain/config</v>
      </c>
      <c r="AK87" s="29" t="str">
        <f>IF(ISBLANK(AI87),  "", _xlfn.CONCAT(LOWER(C87), "/", E87))</f>
        <v>weewx/roof_rain</v>
      </c>
      <c r="AR87" s="29" t="s">
        <v>314</v>
      </c>
      <c r="AS87" s="29">
        <v>1</v>
      </c>
      <c r="AT87" s="14"/>
      <c r="AU87" s="29" t="s">
        <v>421</v>
      </c>
      <c r="AV87" s="63">
        <v>3.15</v>
      </c>
      <c r="AW87" s="29" t="s">
        <v>397</v>
      </c>
      <c r="AX87" s="29" t="s">
        <v>36</v>
      </c>
      <c r="AY87" s="29" t="s">
        <v>37</v>
      </c>
      <c r="BA87" s="29" t="s">
        <v>38</v>
      </c>
      <c r="BF8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8" spans="1:58" s="29" customFormat="1" ht="16" customHeight="1">
      <c r="A88" s="29">
        <v>1360</v>
      </c>
      <c r="B88" s="29" t="s">
        <v>26</v>
      </c>
      <c r="C88" s="29" t="s">
        <v>39</v>
      </c>
      <c r="D88" s="29" t="s">
        <v>27</v>
      </c>
      <c r="E88" s="29" t="s">
        <v>78</v>
      </c>
      <c r="F88" s="30" t="str">
        <f>IF(ISBLANK(Table2[[#This Row],[unique_id]]), "", Table2[[#This Row],[unique_id]])</f>
        <v>roof_storm_rain</v>
      </c>
      <c r="G88" s="29" t="s">
        <v>79</v>
      </c>
      <c r="H88" s="29" t="s">
        <v>59</v>
      </c>
      <c r="I88" s="29" t="s">
        <v>190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61</v>
      </c>
      <c r="AE88" s="29" t="s">
        <v>182</v>
      </c>
      <c r="AF88" s="29">
        <v>300</v>
      </c>
      <c r="AG88" s="31" t="s">
        <v>34</v>
      </c>
      <c r="AH88" s="31"/>
      <c r="AI88" s="29" t="s">
        <v>80</v>
      </c>
      <c r="AJ88" s="29" t="str">
        <f>IF(ISBLANK(AI88),  "", _xlfn.CONCAT("haas/entity/sensor/", LOWER(C88), "/", E88, "/config"))</f>
        <v>haas/entity/sensor/weewx/roof_storm_rain/config</v>
      </c>
      <c r="AK88" s="29" t="str">
        <f>IF(ISBLANK(AI88),  "", _xlfn.CONCAT(LOWER(C88), "/", E88))</f>
        <v>weewx/roof_storm_rain</v>
      </c>
      <c r="AR88" s="29" t="s">
        <v>314</v>
      </c>
      <c r="AS88" s="29">
        <v>1</v>
      </c>
      <c r="AT88" s="14"/>
      <c r="AU88" s="29" t="s">
        <v>421</v>
      </c>
      <c r="AV88" s="63">
        <v>3.15</v>
      </c>
      <c r="AW88" s="29" t="s">
        <v>397</v>
      </c>
      <c r="AX88" s="29" t="s">
        <v>36</v>
      </c>
      <c r="AY88" s="29" t="s">
        <v>37</v>
      </c>
      <c r="BA88" s="29" t="s">
        <v>38</v>
      </c>
      <c r="BF8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89" spans="1:58" s="29" customFormat="1" ht="16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918</v>
      </c>
      <c r="F89" s="30" t="str">
        <f>IF(ISBLANK(Table2[[#This Row],[unique_id]]), "", Table2[[#This Row],[unique_id]])</f>
        <v>home_security</v>
      </c>
      <c r="G89" s="29" t="s">
        <v>916</v>
      </c>
      <c r="H89" s="29" t="s">
        <v>331</v>
      </c>
      <c r="I89" s="29" t="s">
        <v>132</v>
      </c>
      <c r="J89" s="29" t="s">
        <v>917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931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BA89" s="29" t="s">
        <v>172</v>
      </c>
      <c r="BB89" s="29" t="s">
        <v>967</v>
      </c>
      <c r="BD89" s="34"/>
      <c r="BE89" s="27"/>
      <c r="BF8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0" spans="1:58" s="29" customFormat="1" ht="16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581</v>
      </c>
      <c r="F90" s="30" t="str">
        <f>IF(ISBLANK(Table2[[#This Row],[unique_id]]), "", Table2[[#This Row],[unique_id]])</f>
        <v>home_movie</v>
      </c>
      <c r="G90" s="29" t="s">
        <v>589</v>
      </c>
      <c r="H90" s="29" t="s">
        <v>331</v>
      </c>
      <c r="I90" s="29" t="s">
        <v>132</v>
      </c>
      <c r="J90" s="29" t="s">
        <v>624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570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BA90" s="29" t="s">
        <v>172</v>
      </c>
      <c r="BB90" s="29" t="s">
        <v>967</v>
      </c>
      <c r="BF9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1" spans="1:58" s="29" customFormat="1" ht="16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626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BA91" s="29" t="s">
        <v>172</v>
      </c>
      <c r="BB91" s="29" t="s">
        <v>967</v>
      </c>
      <c r="BF9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2" spans="1:58" s="29" customFormat="1" ht="16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569</v>
      </c>
      <c r="F92" s="30" t="str">
        <f>IF(ISBLANK(Table2[[#This Row],[unique_id]]), "", Table2[[#This Row],[unique_id]])</f>
        <v>home_reset</v>
      </c>
      <c r="G92" s="29" t="s">
        <v>590</v>
      </c>
      <c r="H92" s="29" t="s">
        <v>331</v>
      </c>
      <c r="I92" s="29" t="s">
        <v>132</v>
      </c>
      <c r="J92" s="29" t="s">
        <v>625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571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BA92" s="29" t="s">
        <v>172</v>
      </c>
      <c r="BB92" s="29" t="s">
        <v>967</v>
      </c>
      <c r="BF9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3" spans="1:58" s="29" customFormat="1" ht="16" customHeight="1">
      <c r="A93" s="29">
        <v>1404</v>
      </c>
      <c r="B93" s="29" t="s">
        <v>26</v>
      </c>
      <c r="C93" s="29" t="s">
        <v>935</v>
      </c>
      <c r="D93" s="29" t="s">
        <v>936</v>
      </c>
      <c r="E93" s="29" t="s">
        <v>937</v>
      </c>
      <c r="F93" s="30" t="str">
        <f>IF(ISBLANK(Table2[[#This Row],[unique_id]]), "", Table2[[#This Row],[unique_id]])</f>
        <v>home_secure_back_door_off</v>
      </c>
      <c r="G93" s="29" t="s">
        <v>938</v>
      </c>
      <c r="H93" s="29" t="s">
        <v>331</v>
      </c>
      <c r="I93" s="29" t="s">
        <v>132</v>
      </c>
      <c r="K93" s="29" t="s">
        <v>939</v>
      </c>
      <c r="L93" s="29" t="s">
        <v>942</v>
      </c>
      <c r="O93" s="31"/>
      <c r="V93" s="31"/>
      <c r="W93" s="31"/>
      <c r="X93" s="31"/>
      <c r="Y93" s="31"/>
      <c r="Z93" s="31"/>
      <c r="AA93" s="31"/>
      <c r="AE93" s="29" t="s">
        <v>943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BF9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4" spans="1:58" s="29" customFormat="1" ht="16" customHeight="1">
      <c r="A94" s="29">
        <v>1405</v>
      </c>
      <c r="B94" s="29" t="s">
        <v>26</v>
      </c>
      <c r="C94" s="29" t="s">
        <v>935</v>
      </c>
      <c r="D94" s="29" t="s">
        <v>936</v>
      </c>
      <c r="E94" s="29" t="s">
        <v>944</v>
      </c>
      <c r="F94" s="30" t="str">
        <f>IF(ISBLANK(Table2[[#This Row],[unique_id]]), "", Table2[[#This Row],[unique_id]])</f>
        <v>home_secure_front_door_off</v>
      </c>
      <c r="G94" s="29" t="s">
        <v>945</v>
      </c>
      <c r="H94" s="29" t="s">
        <v>331</v>
      </c>
      <c r="I94" s="29" t="s">
        <v>132</v>
      </c>
      <c r="K94" s="29" t="s">
        <v>946</v>
      </c>
      <c r="L94" s="29" t="s">
        <v>942</v>
      </c>
      <c r="O94" s="31"/>
      <c r="V94" s="31"/>
      <c r="W94" s="31"/>
      <c r="X94" s="31"/>
      <c r="Y94" s="31"/>
      <c r="Z94" s="31"/>
      <c r="AA94" s="31"/>
      <c r="AE94" s="29" t="s">
        <v>943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BF9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5" spans="1:58" s="29" customFormat="1" ht="16" customHeight="1">
      <c r="A95" s="29">
        <v>1406</v>
      </c>
      <c r="B95" s="29" t="s">
        <v>26</v>
      </c>
      <c r="C95" s="29" t="s">
        <v>935</v>
      </c>
      <c r="D95" s="29" t="s">
        <v>936</v>
      </c>
      <c r="E95" s="29" t="s">
        <v>949</v>
      </c>
      <c r="F95" s="30" t="str">
        <f>IF(ISBLANK(Table2[[#This Row],[unique_id]]), "", Table2[[#This Row],[unique_id]])</f>
        <v>home_sleep_on</v>
      </c>
      <c r="G95" s="29" t="s">
        <v>947</v>
      </c>
      <c r="H95" s="29" t="s">
        <v>331</v>
      </c>
      <c r="I95" s="29" t="s">
        <v>132</v>
      </c>
      <c r="K95" s="29" t="s">
        <v>951</v>
      </c>
      <c r="L95" s="29" t="s">
        <v>952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BF9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6" spans="1:58" s="29" customFormat="1" ht="16" customHeight="1">
      <c r="A96" s="29">
        <v>1407</v>
      </c>
      <c r="B96" s="29" t="s">
        <v>26</v>
      </c>
      <c r="C96" s="29" t="s">
        <v>935</v>
      </c>
      <c r="D96" s="29" t="s">
        <v>936</v>
      </c>
      <c r="E96" s="29" t="s">
        <v>950</v>
      </c>
      <c r="F96" s="30" t="str">
        <f>IF(ISBLANK(Table2[[#This Row],[unique_id]]), "", Table2[[#This Row],[unique_id]])</f>
        <v>home_sleep_off</v>
      </c>
      <c r="G96" s="29" t="s">
        <v>948</v>
      </c>
      <c r="H96" s="29" t="s">
        <v>331</v>
      </c>
      <c r="I96" s="29" t="s">
        <v>132</v>
      </c>
      <c r="K96" s="29" t="s">
        <v>951</v>
      </c>
      <c r="L96" s="29" t="s">
        <v>942</v>
      </c>
      <c r="O96" s="31"/>
      <c r="V96" s="31"/>
      <c r="W96" s="31"/>
      <c r="X96" s="31"/>
      <c r="Y96" s="31"/>
      <c r="Z96" s="31"/>
      <c r="AA96" s="31"/>
      <c r="AE96" s="29" t="s">
        <v>953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BF9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7" spans="1:58" s="29" customFormat="1" ht="16" customHeight="1">
      <c r="A97" s="29">
        <v>1408</v>
      </c>
      <c r="B97" s="29" t="s">
        <v>26</v>
      </c>
      <c r="C97" s="29" t="s">
        <v>580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BF9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98" spans="1:58" s="29" customFormat="1" ht="16" customHeight="1">
      <c r="A98" s="29">
        <v>1500</v>
      </c>
      <c r="B98" s="29" t="s">
        <v>26</v>
      </c>
      <c r="C98" s="29" t="s">
        <v>133</v>
      </c>
      <c r="D98" s="29" t="s">
        <v>129</v>
      </c>
      <c r="E98" s="29" t="s">
        <v>530</v>
      </c>
      <c r="F98" s="30" t="str">
        <f>IF(ISBLANK(Table2[[#This Row],[unique_id]]), "", Table2[[#This Row],[unique_id]])</f>
        <v>ada_fan</v>
      </c>
      <c r="G98" s="29" t="s">
        <v>130</v>
      </c>
      <c r="H98" s="29" t="s">
        <v>131</v>
      </c>
      <c r="I98" s="29" t="s">
        <v>132</v>
      </c>
      <c r="J98" s="29" t="s">
        <v>1012</v>
      </c>
      <c r="M98" s="29" t="s">
        <v>136</v>
      </c>
      <c r="O98" s="31" t="s">
        <v>1096</v>
      </c>
      <c r="P98" s="29" t="s">
        <v>172</v>
      </c>
      <c r="Q98" s="29" t="s">
        <v>1054</v>
      </c>
      <c r="R98" s="29" t="str">
        <f>Table2[[#This Row],[entity_domain]]</f>
        <v>Fans</v>
      </c>
      <c r="S98" s="29" t="str">
        <f>_xlfn.CONCAT( Table2[[#This Row],[device_suggested_area]], " ",Table2[[#This Row],[powercalc_group_3]])</f>
        <v>Ada Fans</v>
      </c>
      <c r="T98" s="32" t="s">
        <v>1049</v>
      </c>
      <c r="V98" s="31"/>
      <c r="W98" s="31"/>
      <c r="X98" s="31"/>
      <c r="Y98" s="31"/>
      <c r="Z98" s="31"/>
      <c r="AA98" s="31"/>
      <c r="AE98" s="29" t="s">
        <v>254</v>
      </c>
      <c r="AG98" s="31"/>
      <c r="AH98" s="31"/>
      <c r="AJ98" s="29" t="str">
        <f>IF(ISBLANK(AI98),  "", _xlfn.CONCAT("haas/entity/sensor/", LOWER(C98), "/", E98, "/config"))</f>
        <v/>
      </c>
      <c r="AK98" s="29" t="str">
        <f>IF(ISBLANK(AI98),  "", _xlfn.CONCAT(LOWER(C98), "/", E98))</f>
        <v/>
      </c>
      <c r="AT98" s="33"/>
      <c r="AU98" s="29" t="s">
        <v>1362</v>
      </c>
      <c r="AV98" s="63" t="s">
        <v>413</v>
      </c>
      <c r="AW98" s="29" t="s">
        <v>129</v>
      </c>
      <c r="AX98" s="29" t="s">
        <v>414</v>
      </c>
      <c r="AY98" s="29" t="s">
        <v>133</v>
      </c>
      <c r="BA98" s="29" t="s">
        <v>130</v>
      </c>
      <c r="BC98" s="29" t="s">
        <v>520</v>
      </c>
      <c r="BD98" s="29" t="s">
        <v>415</v>
      </c>
      <c r="BE98" s="29" t="s">
        <v>523</v>
      </c>
      <c r="BF9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"20:f8:5e:d7:19:e0"], ["ip", "10.0.6.60"]]</v>
      </c>
    </row>
    <row r="99" spans="1:58" s="29" customFormat="1" ht="16" customHeight="1">
      <c r="A99" s="29">
        <v>1501</v>
      </c>
      <c r="B99" s="29" t="s">
        <v>26</v>
      </c>
      <c r="C99" s="29" t="s">
        <v>133</v>
      </c>
      <c r="D99" s="29" t="s">
        <v>129</v>
      </c>
      <c r="E99" s="29" t="s">
        <v>531</v>
      </c>
      <c r="F99" s="30" t="str">
        <f>IF(ISBLANK(Table2[[#This Row],[unique_id]]), "", Table2[[#This Row],[unique_id]])</f>
        <v>edwin_fan</v>
      </c>
      <c r="G99" s="29" t="s">
        <v>127</v>
      </c>
      <c r="H99" s="29" t="s">
        <v>131</v>
      </c>
      <c r="I99" s="29" t="s">
        <v>132</v>
      </c>
      <c r="J99" s="29" t="s">
        <v>1012</v>
      </c>
      <c r="M99" s="29" t="s">
        <v>136</v>
      </c>
      <c r="O99" s="31" t="s">
        <v>1096</v>
      </c>
      <c r="P99" s="29" t="s">
        <v>172</v>
      </c>
      <c r="Q99" s="29" t="s">
        <v>1054</v>
      </c>
      <c r="R99" s="29" t="str">
        <f>Table2[[#This Row],[entity_domain]]</f>
        <v>Fans</v>
      </c>
      <c r="S99" s="29" t="str">
        <f>_xlfn.CONCAT( Table2[[#This Row],[device_suggested_area]], " ",Table2[[#This Row],[powercalc_group_3]])</f>
        <v>Edwin Fans</v>
      </c>
      <c r="T99" s="32" t="s">
        <v>1049</v>
      </c>
      <c r="V99" s="31"/>
      <c r="W99" s="31"/>
      <c r="X99" s="31"/>
      <c r="Y99" s="31"/>
      <c r="Z99" s="31"/>
      <c r="AA99" s="31"/>
      <c r="AE99" s="29" t="s">
        <v>254</v>
      </c>
      <c r="AG99" s="31"/>
      <c r="AH99" s="31"/>
      <c r="AJ99" s="29" t="str">
        <f>IF(ISBLANK(AI99),  "", _xlfn.CONCAT("haas/entity/sensor/", LOWER(C99), "/", E99, "/config"))</f>
        <v/>
      </c>
      <c r="AK99" s="29" t="str">
        <f>IF(ISBLANK(AI99),  "", _xlfn.CONCAT(LOWER(C99), "/", E99))</f>
        <v/>
      </c>
      <c r="AT99" s="33"/>
      <c r="AU99" s="29" t="s">
        <v>1363</v>
      </c>
      <c r="AV99" s="63" t="s">
        <v>413</v>
      </c>
      <c r="AW99" s="29" t="s">
        <v>129</v>
      </c>
      <c r="AX99" s="29" t="s">
        <v>414</v>
      </c>
      <c r="AY99" s="29" t="s">
        <v>133</v>
      </c>
      <c r="BA99" s="29" t="s">
        <v>127</v>
      </c>
      <c r="BC99" s="29" t="s">
        <v>520</v>
      </c>
      <c r="BD99" s="29" t="s">
        <v>416</v>
      </c>
      <c r="BE99" s="29" t="s">
        <v>524</v>
      </c>
      <c r="BF9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"20:f8:5e:d7:26:1c"], ["ip", "10.0.6.61"]]</v>
      </c>
    </row>
    <row r="100" spans="1:58" s="29" customFormat="1" ht="16" customHeight="1">
      <c r="A100" s="29">
        <v>1502</v>
      </c>
      <c r="B100" s="29" t="s">
        <v>26</v>
      </c>
      <c r="C100" s="29" t="s">
        <v>133</v>
      </c>
      <c r="D100" s="29" t="s">
        <v>129</v>
      </c>
      <c r="E100" s="29" t="s">
        <v>532</v>
      </c>
      <c r="F100" s="30" t="str">
        <f>IF(ISBLANK(Table2[[#This Row],[unique_id]]), "", Table2[[#This Row],[unique_id]])</f>
        <v>parents_fan</v>
      </c>
      <c r="G100" s="29" t="s">
        <v>201</v>
      </c>
      <c r="H100" s="29" t="s">
        <v>131</v>
      </c>
      <c r="I100" s="29" t="s">
        <v>132</v>
      </c>
      <c r="J100" s="29" t="s">
        <v>622</v>
      </c>
      <c r="M100" s="29" t="s">
        <v>136</v>
      </c>
      <c r="O100" s="31" t="s">
        <v>1096</v>
      </c>
      <c r="P100" s="29" t="s">
        <v>172</v>
      </c>
      <c r="Q100" s="29" t="s">
        <v>1054</v>
      </c>
      <c r="R100" s="29" t="str">
        <f>Table2[[#This Row],[entity_domain]]</f>
        <v>Fans</v>
      </c>
      <c r="S100" s="29" t="str">
        <f>_xlfn.CONCAT( Table2[[#This Row],[device_suggested_area]], " ",Table2[[#This Row],[powercalc_group_3]])</f>
        <v>Parents Fans</v>
      </c>
      <c r="T100" s="32" t="s">
        <v>1049</v>
      </c>
      <c r="V100" s="31"/>
      <c r="W100" s="31"/>
      <c r="X100" s="31"/>
      <c r="Y100" s="31"/>
      <c r="Z100" s="31"/>
      <c r="AA100" s="31"/>
      <c r="AE100" s="29" t="s">
        <v>254</v>
      </c>
      <c r="AG100" s="31"/>
      <c r="AH100" s="31"/>
      <c r="AJ100" s="29" t="str">
        <f>IF(ISBLANK(AI100),  "", _xlfn.CONCAT("haas/entity/sensor/", LOWER(C100), "/", E100, "/config"))</f>
        <v/>
      </c>
      <c r="AK100" s="29" t="str">
        <f>IF(ISBLANK(AI100),  "", _xlfn.CONCAT(LOWER(C100), "/", E100))</f>
        <v/>
      </c>
      <c r="AT100" s="33"/>
      <c r="AU100" s="29" t="s">
        <v>1364</v>
      </c>
      <c r="AV100" s="63" t="s">
        <v>413</v>
      </c>
      <c r="AW100" s="29" t="s">
        <v>129</v>
      </c>
      <c r="AX100" s="29" t="s">
        <v>414</v>
      </c>
      <c r="AY100" s="29" t="s">
        <v>133</v>
      </c>
      <c r="BA100" s="29" t="s">
        <v>201</v>
      </c>
      <c r="BC100" s="29" t="s">
        <v>520</v>
      </c>
      <c r="BD100" s="29" t="s">
        <v>419</v>
      </c>
      <c r="BE100" s="29" t="s">
        <v>525</v>
      </c>
      <c r="BF10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"20:f8:5e:d8:a5:6b"], ["ip", "10.0.6.62"]]</v>
      </c>
    </row>
    <row r="101" spans="1:58" s="38" customFormat="1" ht="16" customHeight="1">
      <c r="A101" s="29">
        <v>1503</v>
      </c>
      <c r="B101" s="38" t="s">
        <v>26</v>
      </c>
      <c r="C101" s="38" t="s">
        <v>1122</v>
      </c>
      <c r="D101" s="38" t="s">
        <v>149</v>
      </c>
      <c r="E101" s="39" t="s">
        <v>1283</v>
      </c>
      <c r="F101" s="30" t="str">
        <f>IF(ISBLANK(Table2[[#This Row],[unique_id]]), "", Table2[[#This Row],[unique_id]])</f>
        <v>template_old_kitchen_fan_plug_proxy</v>
      </c>
      <c r="G101" s="38" t="s">
        <v>215</v>
      </c>
      <c r="H101" s="38" t="s">
        <v>131</v>
      </c>
      <c r="I101" s="38" t="s">
        <v>132</v>
      </c>
      <c r="O101" s="41" t="s">
        <v>1096</v>
      </c>
      <c r="P101" s="38" t="s">
        <v>172</v>
      </c>
      <c r="T10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41"/>
      <c r="W101" s="41"/>
      <c r="X101" s="41"/>
      <c r="Y101" s="41"/>
      <c r="Z101" s="41"/>
      <c r="AA101" s="41"/>
      <c r="AG101" s="41"/>
      <c r="AH101" s="41"/>
      <c r="AT101" s="42"/>
      <c r="AU101" s="38" t="s">
        <v>1365</v>
      </c>
      <c r="AV101" s="64" t="s">
        <v>394</v>
      </c>
      <c r="AW101" s="38" t="s">
        <v>134</v>
      </c>
      <c r="AX101" s="38" t="s">
        <v>391</v>
      </c>
      <c r="AY101" s="38" t="s">
        <v>243</v>
      </c>
      <c r="BA101" s="38" t="s">
        <v>215</v>
      </c>
      <c r="BD101" s="40"/>
      <c r="BE101" s="40"/>
      <c r="BF10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02" spans="1:58" s="38" customFormat="1" ht="16" customHeight="1">
      <c r="A102" s="29">
        <v>1504</v>
      </c>
      <c r="B102" s="38" t="s">
        <v>26</v>
      </c>
      <c r="C102" s="38" t="s">
        <v>243</v>
      </c>
      <c r="D102" s="38" t="s">
        <v>134</v>
      </c>
      <c r="E102" s="38" t="s">
        <v>1280</v>
      </c>
      <c r="F102" s="30" t="str">
        <f>IF(ISBLANK(Table2[[#This Row],[unique_id]]), "", Table2[[#This Row],[unique_id]])</f>
        <v>old_kitchen_fan_plug</v>
      </c>
      <c r="G102" s="38" t="s">
        <v>215</v>
      </c>
      <c r="H102" s="38" t="s">
        <v>131</v>
      </c>
      <c r="I102" s="38" t="s">
        <v>132</v>
      </c>
      <c r="O102" s="41" t="s">
        <v>1096</v>
      </c>
      <c r="P102" s="38" t="s">
        <v>172</v>
      </c>
      <c r="T102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41"/>
      <c r="W102" s="41"/>
      <c r="X102" s="41"/>
      <c r="Y102" s="41"/>
      <c r="Z102" s="41"/>
      <c r="AA102" s="41"/>
      <c r="AE102" s="38" t="s">
        <v>254</v>
      </c>
      <c r="AG102" s="41"/>
      <c r="AH102" s="41"/>
      <c r="AJ102" s="38" t="str">
        <f>IF(ISBLANK(AI102),  "", _xlfn.CONCAT("haas/entity/sensor/", LOWER(C102), "/", E102, "/config"))</f>
        <v/>
      </c>
      <c r="AK102" s="38" t="str">
        <f>IF(ISBLANK(AI102),  "", _xlfn.CONCAT(LOWER(C102), "/", E102))</f>
        <v/>
      </c>
      <c r="AT102" s="42"/>
      <c r="AU102" s="38" t="s">
        <v>1365</v>
      </c>
      <c r="AV102" s="64" t="s">
        <v>394</v>
      </c>
      <c r="AW102" s="38" t="s">
        <v>129</v>
      </c>
      <c r="AX102" s="38" t="s">
        <v>391</v>
      </c>
      <c r="AY102" s="38" t="s">
        <v>243</v>
      </c>
      <c r="AZ102" s="38" t="s">
        <v>1496</v>
      </c>
      <c r="BA102" s="38" t="s">
        <v>215</v>
      </c>
      <c r="BC102" s="38" t="s">
        <v>520</v>
      </c>
      <c r="BD102" s="40" t="s">
        <v>395</v>
      </c>
      <c r="BE102" s="40" t="s">
        <v>519</v>
      </c>
      <c r="BF10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"ac:84:c6:0d:1b:9c"], ["ip", "10.0.6.87"]]</v>
      </c>
    </row>
    <row r="103" spans="1:58" s="43" customFormat="1" ht="16" customHeight="1">
      <c r="A103" s="29">
        <v>1505</v>
      </c>
      <c r="B103" s="43" t="s">
        <v>26</v>
      </c>
      <c r="C103" s="43" t="s">
        <v>1122</v>
      </c>
      <c r="D103" s="43" t="s">
        <v>149</v>
      </c>
      <c r="E103" s="44" t="s">
        <v>1273</v>
      </c>
      <c r="F103" s="30" t="str">
        <f>IF(ISBLANK(Table2[[#This Row],[unique_id]]), "", Table2[[#This Row],[unique_id]])</f>
        <v>template_kitchen_fan_plug_proxy</v>
      </c>
      <c r="G103" s="43" t="s">
        <v>215</v>
      </c>
      <c r="H103" s="43" t="s">
        <v>131</v>
      </c>
      <c r="I103" s="43" t="s">
        <v>132</v>
      </c>
      <c r="O103" s="46" t="s">
        <v>1096</v>
      </c>
      <c r="P103" s="43" t="s">
        <v>172</v>
      </c>
      <c r="Q103" s="43" t="s">
        <v>1054</v>
      </c>
      <c r="R103" s="43" t="str">
        <f>Table2[[#This Row],[entity_domain]]</f>
        <v>Fans</v>
      </c>
      <c r="S103" s="43" t="str">
        <f>_xlfn.CONCAT( Table2[[#This Row],[device_suggested_area]], " ",Table2[[#This Row],[powercalc_group_3]])</f>
        <v>Kitchen Fans</v>
      </c>
      <c r="T103" s="44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3" t="str">
        <f>IF(ISBLANK(AI103),  "", _xlfn.CONCAT("haas/entity/sensor/", LOWER(C103), "/", E103, "/config"))</f>
        <v/>
      </c>
      <c r="AK103" s="43" t="str">
        <f>IF(ISBLANK(AI103),  "", _xlfn.CONCAT(LOWER(C103), "/", E103))</f>
        <v/>
      </c>
      <c r="AT103" s="47"/>
      <c r="AU103" s="43" t="s">
        <v>1366</v>
      </c>
      <c r="AV103" s="65" t="s">
        <v>1234</v>
      </c>
      <c r="AW103" s="43" t="s">
        <v>129</v>
      </c>
      <c r="AX103" s="43" t="s">
        <v>1267</v>
      </c>
      <c r="AY103" s="43" t="s">
        <v>365</v>
      </c>
      <c r="BA103" s="43" t="s">
        <v>215</v>
      </c>
      <c r="BF10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04" spans="1:58" s="43" customFormat="1" ht="16" customHeight="1">
      <c r="A104" s="29">
        <v>1506</v>
      </c>
      <c r="B104" s="43" t="s">
        <v>26</v>
      </c>
      <c r="C104" s="43" t="s">
        <v>969</v>
      </c>
      <c r="D104" s="43" t="s">
        <v>129</v>
      </c>
      <c r="E104" s="43" t="s">
        <v>1155</v>
      </c>
      <c r="F104" s="30" t="str">
        <f>IF(ISBLANK(Table2[[#This Row],[unique_id]]), "", Table2[[#This Row],[unique_id]])</f>
        <v>kitchen_fan_plug</v>
      </c>
      <c r="G104" s="43" t="s">
        <v>215</v>
      </c>
      <c r="H104" s="43" t="s">
        <v>131</v>
      </c>
      <c r="I104" s="43" t="s">
        <v>132</v>
      </c>
      <c r="J104" s="43" t="s">
        <v>622</v>
      </c>
      <c r="M104" s="43" t="s">
        <v>136</v>
      </c>
      <c r="O104" s="46" t="s">
        <v>1096</v>
      </c>
      <c r="P104" s="43" t="s">
        <v>172</v>
      </c>
      <c r="Q104" s="43" t="s">
        <v>1054</v>
      </c>
      <c r="R104" s="43" t="str">
        <f>Table2[[#This Row],[entity_domain]]</f>
        <v>Fans</v>
      </c>
      <c r="S104" s="43" t="str">
        <f>_xlfn.CONCAT( Table2[[#This Row],[device_suggested_area]], " ",Table2[[#This Row],[powercalc_group_3]])</f>
        <v>Kitchen Fans</v>
      </c>
      <c r="T10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66" t="s">
        <v>1488</v>
      </c>
      <c r="AE104" s="43" t="s">
        <v>254</v>
      </c>
      <c r="AG104" s="46" t="s">
        <v>34</v>
      </c>
      <c r="AH104" s="46" t="s">
        <v>1246</v>
      </c>
      <c r="AJ104" s="43" t="str">
        <f>_xlfn.CONCAT("haas/entity/", Table2[[#This Row],[entity_namespace]], "/tasmota/",Table2[[#This Row],[unique_id]], "/config")</f>
        <v>haas/entity/fan/tasmota/kitchen_fan_plug/config</v>
      </c>
      <c r="AK104" s="43" t="str">
        <f>_xlfn.CONCAT("tasmota/device/",Table2[[#This Row],[unique_id]], "/stat/POWER")</f>
        <v>tasmota/device/kitchen_fan_plug/stat/POWER</v>
      </c>
      <c r="AL104" s="43" t="str">
        <f>_xlfn.CONCAT("tasmota/device/",Table2[[#This Row],[unique_id]], "/cmnd/POWER")</f>
        <v>tasmota/device/kitchen_fan_plug/cmnd/POWER</v>
      </c>
      <c r="AM104" s="43" t="str">
        <f>_xlfn.CONCAT("tasmota/device/",Table2[[#This Row],[unique_id]], "/tele/LWT")</f>
        <v>tasmota/device/kitchen_fan_plug/tele/LWT</v>
      </c>
      <c r="AN104" s="43" t="s">
        <v>1268</v>
      </c>
      <c r="AO104" s="43" t="s">
        <v>1269</v>
      </c>
      <c r="AP104" s="43" t="s">
        <v>1257</v>
      </c>
      <c r="AQ104" s="43" t="s">
        <v>1258</v>
      </c>
      <c r="AR104" s="43" t="s">
        <v>1346</v>
      </c>
      <c r="AS104" s="43">
        <v>1</v>
      </c>
      <c r="AT104" s="48" t="str">
        <f>HYPERLINK(_xlfn.CONCAT("http://", Table2[[#This Row],[connection_ip]], "/?"))</f>
        <v>http://10.0.6.104/?</v>
      </c>
      <c r="AU104" s="43" t="s">
        <v>1366</v>
      </c>
      <c r="AV104" s="65" t="s">
        <v>1234</v>
      </c>
      <c r="AW104" s="43" t="s">
        <v>129</v>
      </c>
      <c r="AX104" s="43" t="s">
        <v>1267</v>
      </c>
      <c r="AY104" s="43" t="s">
        <v>365</v>
      </c>
      <c r="BA104" s="43" t="s">
        <v>215</v>
      </c>
      <c r="BC104" s="43" t="s">
        <v>520</v>
      </c>
      <c r="BD104" s="43" t="s">
        <v>1281</v>
      </c>
      <c r="BE104" s="43" t="s">
        <v>1282</v>
      </c>
      <c r="BF10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"c0:49:ef:d1:bc:60"], ["ip", "10.0.6.104"]]</v>
      </c>
    </row>
    <row r="105" spans="1:58" s="43" customFormat="1" ht="16" customHeight="1">
      <c r="A105" s="29">
        <v>1507</v>
      </c>
      <c r="B105" s="43" t="s">
        <v>26</v>
      </c>
      <c r="C105" s="43" t="s">
        <v>969</v>
      </c>
      <c r="D105" s="43" t="s">
        <v>27</v>
      </c>
      <c r="E105" s="43" t="s">
        <v>1284</v>
      </c>
      <c r="F105" s="30" t="str">
        <f>IF(ISBLANK(Table2[[#This Row],[unique_id]]), "", Table2[[#This Row],[unique_id]])</f>
        <v>kitchen_fan_plug_energy_power</v>
      </c>
      <c r="G105" s="43" t="s">
        <v>215</v>
      </c>
      <c r="H105" s="43" t="s">
        <v>131</v>
      </c>
      <c r="I105" s="43" t="s">
        <v>132</v>
      </c>
      <c r="O105" s="46"/>
      <c r="T105" s="44"/>
      <c r="V105" s="46"/>
      <c r="W105" s="46"/>
      <c r="X105" s="46"/>
      <c r="Y105" s="46"/>
      <c r="Z105" s="46"/>
      <c r="AA105" s="46"/>
      <c r="AB105" s="43" t="s">
        <v>31</v>
      </c>
      <c r="AC105" s="43" t="s">
        <v>358</v>
      </c>
      <c r="AD105" s="43" t="s">
        <v>1247</v>
      </c>
      <c r="AG105" s="46" t="s">
        <v>34</v>
      </c>
      <c r="AH105" s="46" t="s">
        <v>1246</v>
      </c>
      <c r="AJ105" s="43" t="str">
        <f>_xlfn.CONCAT("haas/entity/", Table2[[#This Row],[entity_namespace]], "/tasmota/",Table2[[#This Row],[unique_id]], "/config")</f>
        <v>haas/entity/sensor/tasmota/kitchen_fan_plug_energy_power/config</v>
      </c>
      <c r="AK105" s="43" t="str">
        <f>_xlfn.CONCAT("tasmota/device/",E104, "/tele/SENSOR")</f>
        <v>tasmota/device/kitchen_fan_plug/tele/SENSOR</v>
      </c>
      <c r="AR105" s="43" t="s">
        <v>1248</v>
      </c>
      <c r="AS105" s="43">
        <v>1</v>
      </c>
      <c r="AT105" s="48" t="str">
        <f>AT104</f>
        <v>http://10.0.6.104/?</v>
      </c>
      <c r="AU105" s="43" t="s">
        <v>1366</v>
      </c>
      <c r="AV105" s="65" t="s">
        <v>1234</v>
      </c>
      <c r="AW105" s="43" t="s">
        <v>129</v>
      </c>
      <c r="AX105" s="43" t="s">
        <v>1267</v>
      </c>
      <c r="AY105" s="43" t="s">
        <v>365</v>
      </c>
      <c r="BA105" s="43" t="s">
        <v>215</v>
      </c>
      <c r="BF10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06" spans="1:58" s="43" customFormat="1" ht="16" customHeight="1">
      <c r="A106" s="29">
        <v>1508</v>
      </c>
      <c r="B106" s="43" t="s">
        <v>26</v>
      </c>
      <c r="C106" s="43" t="s">
        <v>969</v>
      </c>
      <c r="D106" s="43" t="s">
        <v>27</v>
      </c>
      <c r="E106" s="43" t="s">
        <v>1285</v>
      </c>
      <c r="F106" s="30" t="str">
        <f>IF(ISBLANK(Table2[[#This Row],[unique_id]]), "", Table2[[#This Row],[unique_id]])</f>
        <v>kitchen_fan_plug_energy_total</v>
      </c>
      <c r="G106" s="43" t="s">
        <v>215</v>
      </c>
      <c r="H106" s="43" t="s">
        <v>131</v>
      </c>
      <c r="I106" s="43" t="s">
        <v>132</v>
      </c>
      <c r="O106" s="46"/>
      <c r="T106" s="44"/>
      <c r="V106" s="46"/>
      <c r="W106" s="46"/>
      <c r="X106" s="46"/>
      <c r="Y106" s="46"/>
      <c r="Z106" s="46"/>
      <c r="AA106" s="46"/>
      <c r="AB106" s="43" t="s">
        <v>76</v>
      </c>
      <c r="AC106" s="43" t="s">
        <v>359</v>
      </c>
      <c r="AD106" s="43" t="s">
        <v>1249</v>
      </c>
      <c r="AG106" s="46" t="s">
        <v>34</v>
      </c>
      <c r="AH106" s="46" t="s">
        <v>1246</v>
      </c>
      <c r="AJ106" s="43" t="str">
        <f>_xlfn.CONCAT("haas/entity/", Table2[[#This Row],[entity_namespace]], "/tasmota/",Table2[[#This Row],[unique_id]], "/config")</f>
        <v>haas/entity/sensor/tasmota/kitchen_fan_plug_energy_total/config</v>
      </c>
      <c r="AK106" s="43" t="str">
        <f>_xlfn.CONCAT("tasmota/device/",E104, "/tele/SENSOR")</f>
        <v>tasmota/device/kitchen_fan_plug/tele/SENSOR</v>
      </c>
      <c r="AR106" s="43" t="s">
        <v>1250</v>
      </c>
      <c r="AS106" s="43">
        <v>1</v>
      </c>
      <c r="AT106" s="48" t="str">
        <f>AT104</f>
        <v>http://10.0.6.104/?</v>
      </c>
      <c r="AU106" s="43" t="s">
        <v>1366</v>
      </c>
      <c r="AV106" s="65" t="s">
        <v>1234</v>
      </c>
      <c r="AW106" s="43" t="s">
        <v>129</v>
      </c>
      <c r="AX106" s="43" t="s">
        <v>1267</v>
      </c>
      <c r="AY106" s="43" t="s">
        <v>365</v>
      </c>
      <c r="BA106" s="43" t="s">
        <v>215</v>
      </c>
      <c r="BF10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07" spans="1:58" s="29" customFormat="1" ht="16" customHeight="1">
      <c r="A107" s="29">
        <v>1509</v>
      </c>
      <c r="B107" s="29" t="s">
        <v>26</v>
      </c>
      <c r="C107" s="29" t="s">
        <v>133</v>
      </c>
      <c r="D107" s="29" t="s">
        <v>129</v>
      </c>
      <c r="E107" s="29" t="s">
        <v>533</v>
      </c>
      <c r="F107" s="30" t="str">
        <f>IF(ISBLANK(Table2[[#This Row],[unique_id]]), "", Table2[[#This Row],[unique_id]])</f>
        <v>lounge_fan</v>
      </c>
      <c r="G107" s="29" t="s">
        <v>203</v>
      </c>
      <c r="H107" s="29" t="s">
        <v>131</v>
      </c>
      <c r="I107" s="29" t="s">
        <v>132</v>
      </c>
      <c r="J107" s="29" t="s">
        <v>622</v>
      </c>
      <c r="M107" s="29" t="s">
        <v>136</v>
      </c>
      <c r="O107" s="31" t="s">
        <v>1096</v>
      </c>
      <c r="P107" s="29" t="s">
        <v>172</v>
      </c>
      <c r="Q107" s="29" t="s">
        <v>1054</v>
      </c>
      <c r="R107" s="29" t="str">
        <f>Table2[[#This Row],[entity_domain]]</f>
        <v>Fans</v>
      </c>
      <c r="S107" s="29" t="str">
        <f>_xlfn.CONCAT( Table2[[#This Row],[device_suggested_area]], " ",Table2[[#This Row],[powercalc_group_3]])</f>
        <v>Lounge Fans</v>
      </c>
      <c r="T107" s="32" t="s">
        <v>1049</v>
      </c>
      <c r="V107" s="31"/>
      <c r="W107" s="31"/>
      <c r="X107" s="31"/>
      <c r="Y107" s="31"/>
      <c r="Z107" s="31"/>
      <c r="AA107" s="31"/>
      <c r="AE107" s="29" t="s">
        <v>254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33"/>
      <c r="AU107" s="29" t="s">
        <v>1367</v>
      </c>
      <c r="AV107" s="63" t="s">
        <v>413</v>
      </c>
      <c r="AW107" s="29" t="s">
        <v>129</v>
      </c>
      <c r="AX107" s="29" t="s">
        <v>414</v>
      </c>
      <c r="AY107" s="29" t="s">
        <v>133</v>
      </c>
      <c r="BA107" s="29" t="s">
        <v>203</v>
      </c>
      <c r="BC107" s="29" t="s">
        <v>520</v>
      </c>
      <c r="BD107" s="29" t="s">
        <v>420</v>
      </c>
      <c r="BE107" s="29" t="s">
        <v>526</v>
      </c>
      <c r="BF10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"20:f8:5e:d9:11:77"], ["ip", "10.0.6.63"]]</v>
      </c>
    </row>
    <row r="108" spans="1:58" s="29" customFormat="1" ht="16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534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1013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BA108" s="29" t="s">
        <v>389</v>
      </c>
      <c r="BF10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09" spans="1:58" s="29" customFormat="1" ht="16" customHeight="1">
      <c r="A109" s="29">
        <v>1511</v>
      </c>
      <c r="B109" s="29" t="s">
        <v>26</v>
      </c>
      <c r="C109" s="29" t="s">
        <v>133</v>
      </c>
      <c r="D109" s="29" t="s">
        <v>129</v>
      </c>
      <c r="E109" s="29" t="s">
        <v>535</v>
      </c>
      <c r="F109" s="30" t="str">
        <f>IF(ISBLANK(Table2[[#This Row],[unique_id]]), "", Table2[[#This Row],[unique_id]])</f>
        <v>deck_east_fan</v>
      </c>
      <c r="G109" s="29" t="s">
        <v>225</v>
      </c>
      <c r="H109" s="29" t="s">
        <v>131</v>
      </c>
      <c r="I109" s="29" t="s">
        <v>132</v>
      </c>
      <c r="O109" s="31" t="s">
        <v>1096</v>
      </c>
      <c r="P109" s="29" t="s">
        <v>172</v>
      </c>
      <c r="Q109" s="29" t="s">
        <v>1054</v>
      </c>
      <c r="R109" s="29" t="str">
        <f>Table2[[#This Row],[entity_domain]]</f>
        <v>Fans</v>
      </c>
      <c r="S109" s="29" t="str">
        <f>_xlfn.CONCAT( Table2[[#This Row],[device_suggested_area]], " ",Table2[[#This Row],[powercalc_group_3]])</f>
        <v>Deck Fans</v>
      </c>
      <c r="T109" s="32" t="s">
        <v>1049</v>
      </c>
      <c r="V109" s="31"/>
      <c r="W109" s="31"/>
      <c r="X109" s="31"/>
      <c r="Y109" s="31"/>
      <c r="Z109" s="31"/>
      <c r="AA109" s="31"/>
      <c r="AE109" s="29" t="s">
        <v>254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33"/>
      <c r="AU109" s="29" t="s">
        <v>1368</v>
      </c>
      <c r="AV109" s="63" t="s">
        <v>413</v>
      </c>
      <c r="AW109" s="29" t="s">
        <v>422</v>
      </c>
      <c r="AX109" s="29" t="s">
        <v>414</v>
      </c>
      <c r="AY109" s="29" t="s">
        <v>133</v>
      </c>
      <c r="BA109" s="29" t="s">
        <v>389</v>
      </c>
      <c r="BC109" s="29" t="s">
        <v>520</v>
      </c>
      <c r="BD109" s="29" t="s">
        <v>417</v>
      </c>
      <c r="BE109" s="29" t="s">
        <v>527</v>
      </c>
      <c r="BF10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"20:f8:5e:1e:ea:a0"], ["ip", "10.0.6.64"]]</v>
      </c>
    </row>
    <row r="110" spans="1:58" s="29" customFormat="1" ht="16" customHeight="1">
      <c r="A110" s="29">
        <v>1512</v>
      </c>
      <c r="B110" s="29" t="s">
        <v>26</v>
      </c>
      <c r="C110" s="29" t="s">
        <v>133</v>
      </c>
      <c r="D110" s="29" t="s">
        <v>129</v>
      </c>
      <c r="E110" s="29" t="s">
        <v>536</v>
      </c>
      <c r="F110" s="30" t="str">
        <f>IF(ISBLANK(Table2[[#This Row],[unique_id]]), "", Table2[[#This Row],[unique_id]])</f>
        <v>deck_west_fan</v>
      </c>
      <c r="G110" s="29" t="s">
        <v>224</v>
      </c>
      <c r="H110" s="29" t="s">
        <v>131</v>
      </c>
      <c r="I110" s="29" t="s">
        <v>132</v>
      </c>
      <c r="O110" s="31" t="s">
        <v>1096</v>
      </c>
      <c r="P110" s="29" t="s">
        <v>172</v>
      </c>
      <c r="Q110" s="29" t="s">
        <v>1054</v>
      </c>
      <c r="R110" s="29" t="str">
        <f>Table2[[#This Row],[entity_domain]]</f>
        <v>Fans</v>
      </c>
      <c r="S110" s="29" t="str">
        <f>_xlfn.CONCAT( Table2[[#This Row],[device_suggested_area]], " ",Table2[[#This Row],[powercalc_group_3]])</f>
        <v>Deck Fans</v>
      </c>
      <c r="T110" s="32" t="s">
        <v>1049</v>
      </c>
      <c r="V110" s="31"/>
      <c r="W110" s="31"/>
      <c r="X110" s="31"/>
      <c r="Y110" s="31"/>
      <c r="Z110" s="31"/>
      <c r="AA110" s="31"/>
      <c r="AE110" s="29" t="s">
        <v>254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33"/>
      <c r="AU110" s="29" t="s">
        <v>1369</v>
      </c>
      <c r="AV110" s="63" t="s">
        <v>413</v>
      </c>
      <c r="AW110" s="29" t="s">
        <v>423</v>
      </c>
      <c r="AX110" s="29" t="s">
        <v>414</v>
      </c>
      <c r="AY110" s="29" t="s">
        <v>133</v>
      </c>
      <c r="BA110" s="29" t="s">
        <v>389</v>
      </c>
      <c r="BC110" s="29" t="s">
        <v>520</v>
      </c>
      <c r="BD110" s="29" t="s">
        <v>418</v>
      </c>
      <c r="BE110" s="27" t="s">
        <v>528</v>
      </c>
      <c r="BF11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"20:f8:5e:1e:da:35"], ["ip", "10.0.6.65"]]</v>
      </c>
    </row>
    <row r="111" spans="1:58" s="29" customFormat="1" ht="16" customHeight="1">
      <c r="A111" s="29">
        <v>1513</v>
      </c>
      <c r="B111" s="29" t="s">
        <v>26</v>
      </c>
      <c r="C111" s="29" t="s">
        <v>580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BE111" s="27"/>
      <c r="BF11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2" spans="1:58" s="29" customFormat="1" ht="16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530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1014</v>
      </c>
      <c r="M112" s="29" t="s">
        <v>136</v>
      </c>
      <c r="O112" s="31" t="s">
        <v>1096</v>
      </c>
      <c r="P112" s="29" t="s">
        <v>172</v>
      </c>
      <c r="Q112" s="29" t="s">
        <v>1054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1067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BA112" s="29" t="s">
        <v>130</v>
      </c>
      <c r="BF11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3" spans="1:58" s="29" customFormat="1" ht="16" customHeight="1">
      <c r="A113" s="29">
        <v>1601</v>
      </c>
      <c r="B113" s="29" t="s">
        <v>26</v>
      </c>
      <c r="C113" s="29" t="s">
        <v>429</v>
      </c>
      <c r="D113" s="29" t="s">
        <v>137</v>
      </c>
      <c r="E113" s="29" t="s">
        <v>327</v>
      </c>
      <c r="F113" s="30" t="str">
        <f>IF(ISBLANK(Table2[[#This Row],[unique_id]]), "", Table2[[#This Row],[unique_id]])</f>
        <v>ada_lamp</v>
      </c>
      <c r="G113" s="29" t="s">
        <v>204</v>
      </c>
      <c r="H113" s="29" t="s">
        <v>139</v>
      </c>
      <c r="I113" s="29" t="s">
        <v>132</v>
      </c>
      <c r="J113" s="29" t="s">
        <v>690</v>
      </c>
      <c r="K113" s="29" t="s">
        <v>1232</v>
      </c>
      <c r="M113" s="29" t="s">
        <v>136</v>
      </c>
      <c r="O113" s="31"/>
      <c r="V113" s="31"/>
      <c r="W113" s="31" t="s">
        <v>648</v>
      </c>
      <c r="X113" s="35">
        <v>100</v>
      </c>
      <c r="Y113" s="36" t="s">
        <v>1052</v>
      </c>
      <c r="Z113" s="36" t="s">
        <v>1490</v>
      </c>
      <c r="AA113" s="36"/>
      <c r="AE113" s="29" t="s">
        <v>308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9" t="s">
        <v>1370</v>
      </c>
      <c r="AV113" s="63" t="s">
        <v>738</v>
      </c>
      <c r="AW113" s="29" t="s">
        <v>656</v>
      </c>
      <c r="AX113" s="29" t="s">
        <v>741</v>
      </c>
      <c r="AY113" s="29" t="s">
        <v>429</v>
      </c>
      <c r="BA113" s="29" t="s">
        <v>130</v>
      </c>
      <c r="BB113" s="29" t="s">
        <v>956</v>
      </c>
      <c r="BF11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4" spans="1:58" s="29" customFormat="1" ht="16" customHeight="1">
      <c r="A114" s="29">
        <v>1602</v>
      </c>
      <c r="B114" s="29" t="s">
        <v>26</v>
      </c>
      <c r="C114" s="29" t="s">
        <v>429</v>
      </c>
      <c r="D114" s="29" t="s">
        <v>137</v>
      </c>
      <c r="E114" s="29" t="s">
        <v>1286</v>
      </c>
      <c r="F114" s="30" t="str">
        <f>IF(ISBLANK(Table2[[#This Row],[unique_id]]), "", Table2[[#This Row],[unique_id]])</f>
        <v>ada_lamp_bulb_1</v>
      </c>
      <c r="H114" s="29" t="s">
        <v>139</v>
      </c>
      <c r="O114" s="31" t="s">
        <v>1096</v>
      </c>
      <c r="P114" s="29" t="s">
        <v>172</v>
      </c>
      <c r="Q114" s="29" t="s">
        <v>1054</v>
      </c>
      <c r="R114" s="29" t="str">
        <f>Table2[[#This Row],[entity_domain]]</f>
        <v>Lights</v>
      </c>
      <c r="S114" s="29" t="str">
        <f>_xlfn.CONCAT( Table2[[#This Row],[device_suggested_area]], " ",Table2[[#This Row],[powercalc_group_3]])</f>
        <v>Ada Lights</v>
      </c>
      <c r="V114" s="31"/>
      <c r="W114" s="31" t="s">
        <v>647</v>
      </c>
      <c r="X114" s="35">
        <v>100</v>
      </c>
      <c r="Y114" s="36" t="s">
        <v>1050</v>
      </c>
      <c r="Z114" s="36" t="s">
        <v>1490</v>
      </c>
      <c r="AA114" s="36"/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9" t="s">
        <v>1371</v>
      </c>
      <c r="AV114" s="63" t="s">
        <v>738</v>
      </c>
      <c r="AW114" s="29" t="s">
        <v>657</v>
      </c>
      <c r="AX114" s="29" t="s">
        <v>741</v>
      </c>
      <c r="AY114" s="29" t="s">
        <v>429</v>
      </c>
      <c r="BA114" s="29" t="s">
        <v>130</v>
      </c>
      <c r="BB114" s="29" t="s">
        <v>956</v>
      </c>
      <c r="BD114" s="29" t="s">
        <v>663</v>
      </c>
      <c r="BF11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"0x0017880103433075"]]</v>
      </c>
    </row>
    <row r="115" spans="1:58" s="29" customFormat="1" ht="16" customHeight="1">
      <c r="A115" s="29">
        <v>1603</v>
      </c>
      <c r="B115" s="29" t="s">
        <v>26</v>
      </c>
      <c r="C115" s="29" t="s">
        <v>429</v>
      </c>
      <c r="D115" s="29" t="s">
        <v>137</v>
      </c>
      <c r="E115" s="29" t="s">
        <v>328</v>
      </c>
      <c r="F115" s="30" t="str">
        <f>IF(ISBLANK(Table2[[#This Row],[unique_id]]), "", Table2[[#This Row],[unique_id]])</f>
        <v>edwin_lamp</v>
      </c>
      <c r="G115" s="29" t="s">
        <v>214</v>
      </c>
      <c r="H115" s="29" t="s">
        <v>139</v>
      </c>
      <c r="I115" s="29" t="s">
        <v>132</v>
      </c>
      <c r="J115" s="29" t="s">
        <v>690</v>
      </c>
      <c r="K115" s="29" t="s">
        <v>1232</v>
      </c>
      <c r="M115" s="29" t="s">
        <v>136</v>
      </c>
      <c r="O115" s="31"/>
      <c r="V115" s="31"/>
      <c r="W115" s="31" t="s">
        <v>648</v>
      </c>
      <c r="X115" s="35">
        <v>101</v>
      </c>
      <c r="Y115" s="36" t="s">
        <v>1052</v>
      </c>
      <c r="Z115" s="36" t="s">
        <v>1490</v>
      </c>
      <c r="AA115" s="36"/>
      <c r="AE115" s="29" t="s">
        <v>308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9" t="s">
        <v>1372</v>
      </c>
      <c r="AV115" s="63" t="s">
        <v>738</v>
      </c>
      <c r="AW115" s="29" t="s">
        <v>656</v>
      </c>
      <c r="AX115" s="29" t="s">
        <v>741</v>
      </c>
      <c r="AY115" s="29" t="s">
        <v>429</v>
      </c>
      <c r="BA115" s="29" t="s">
        <v>127</v>
      </c>
      <c r="BB115" s="29" t="s">
        <v>956</v>
      </c>
      <c r="BF11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6" spans="1:58" s="29" customFormat="1" ht="16" customHeight="1">
      <c r="A116" s="29">
        <v>1604</v>
      </c>
      <c r="B116" s="29" t="s">
        <v>26</v>
      </c>
      <c r="C116" s="29" t="s">
        <v>429</v>
      </c>
      <c r="D116" s="29" t="s">
        <v>137</v>
      </c>
      <c r="E116" s="29" t="s">
        <v>1287</v>
      </c>
      <c r="F116" s="30" t="str">
        <f>IF(ISBLANK(Table2[[#This Row],[unique_id]]), "", Table2[[#This Row],[unique_id]])</f>
        <v>edwin_lamp_bulb_1</v>
      </c>
      <c r="H116" s="29" t="s">
        <v>139</v>
      </c>
      <c r="O116" s="31" t="s">
        <v>1096</v>
      </c>
      <c r="P116" s="29" t="s">
        <v>172</v>
      </c>
      <c r="Q116" s="29" t="s">
        <v>1054</v>
      </c>
      <c r="R116" s="29" t="str">
        <f>Table2[[#This Row],[entity_domain]]</f>
        <v>Lights</v>
      </c>
      <c r="S116" s="29" t="str">
        <f>_xlfn.CONCAT( Table2[[#This Row],[device_suggested_area]], " ",Table2[[#This Row],[powercalc_group_3]])</f>
        <v>Edwin Lights</v>
      </c>
      <c r="V116" s="31"/>
      <c r="W116" s="31" t="s">
        <v>647</v>
      </c>
      <c r="X116" s="35">
        <v>101</v>
      </c>
      <c r="Y116" s="36" t="s">
        <v>1050</v>
      </c>
      <c r="Z116" s="36" t="s">
        <v>1490</v>
      </c>
      <c r="AA116" s="36"/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9" t="s">
        <v>1373</v>
      </c>
      <c r="AV116" s="63" t="s">
        <v>738</v>
      </c>
      <c r="AW116" s="29" t="s">
        <v>657</v>
      </c>
      <c r="AX116" s="29" t="s">
        <v>741</v>
      </c>
      <c r="AY116" s="29" t="s">
        <v>429</v>
      </c>
      <c r="BA116" s="29" t="s">
        <v>127</v>
      </c>
      <c r="BB116" s="29" t="s">
        <v>956</v>
      </c>
      <c r="BD116" s="29" t="s">
        <v>688</v>
      </c>
      <c r="BF11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"0x0017880102b8fd87"]]</v>
      </c>
    </row>
    <row r="117" spans="1:58" s="29" customFormat="1" ht="16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531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1014</v>
      </c>
      <c r="M117" s="29" t="s">
        <v>136</v>
      </c>
      <c r="O117" s="31" t="s">
        <v>1096</v>
      </c>
      <c r="P117" s="29" t="s">
        <v>172</v>
      </c>
      <c r="Q117" s="29" t="s">
        <v>1054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1068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BA117" s="29" t="s">
        <v>127</v>
      </c>
      <c r="BF11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8" spans="1:58" s="29" customFormat="1" ht="16" customHeight="1">
      <c r="A118" s="29">
        <v>1606</v>
      </c>
      <c r="B118" s="29" t="s">
        <v>26</v>
      </c>
      <c r="C118" s="29" t="s">
        <v>429</v>
      </c>
      <c r="D118" s="29" t="s">
        <v>137</v>
      </c>
      <c r="E118" s="29" t="s">
        <v>522</v>
      </c>
      <c r="F118" s="30" t="str">
        <f>IF(ISBLANK(Table2[[#This Row],[unique_id]]), "", Table2[[#This Row],[unique_id]])</f>
        <v>edwin_night_light</v>
      </c>
      <c r="G118" s="29" t="s">
        <v>521</v>
      </c>
      <c r="H118" s="29" t="s">
        <v>139</v>
      </c>
      <c r="I118" s="29" t="s">
        <v>132</v>
      </c>
      <c r="J118" s="29" t="s">
        <v>691</v>
      </c>
      <c r="K118" s="29" t="s">
        <v>1229</v>
      </c>
      <c r="M118" s="29" t="s">
        <v>136</v>
      </c>
      <c r="O118" s="31"/>
      <c r="V118" s="31"/>
      <c r="W118" s="31" t="s">
        <v>648</v>
      </c>
      <c r="X118" s="35">
        <v>102</v>
      </c>
      <c r="Y118" s="36" t="s">
        <v>1052</v>
      </c>
      <c r="Z118" s="36" t="s">
        <v>1491</v>
      </c>
      <c r="AA118" s="36"/>
      <c r="AE118" s="29" t="s">
        <v>308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9" t="s">
        <v>1374</v>
      </c>
      <c r="AV118" s="63" t="s">
        <v>644</v>
      </c>
      <c r="AW118" s="29" t="s">
        <v>661</v>
      </c>
      <c r="AX118" s="29" t="s">
        <v>643</v>
      </c>
      <c r="AY118" s="29" t="s">
        <v>429</v>
      </c>
      <c r="BA118" s="29" t="s">
        <v>127</v>
      </c>
      <c r="BB118" s="29" t="s">
        <v>956</v>
      </c>
      <c r="BF11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19" spans="1:58" s="29" customFormat="1" ht="16" customHeight="1">
      <c r="A119" s="29">
        <v>1607</v>
      </c>
      <c r="B119" s="29" t="s">
        <v>26</v>
      </c>
      <c r="C119" s="29" t="s">
        <v>429</v>
      </c>
      <c r="D119" s="29" t="s">
        <v>137</v>
      </c>
      <c r="E119" s="29" t="s">
        <v>1288</v>
      </c>
      <c r="F119" s="30" t="str">
        <f>IF(ISBLANK(Table2[[#This Row],[unique_id]]), "", Table2[[#This Row],[unique_id]])</f>
        <v>edwin_night_light_bulb_1</v>
      </c>
      <c r="H119" s="29" t="s">
        <v>139</v>
      </c>
      <c r="O119" s="31" t="s">
        <v>1096</v>
      </c>
      <c r="P119" s="29" t="s">
        <v>172</v>
      </c>
      <c r="Q119" s="29" t="s">
        <v>1054</v>
      </c>
      <c r="R119" s="29" t="str">
        <f>Table2[[#This Row],[entity_domain]]</f>
        <v>Lights</v>
      </c>
      <c r="S119" s="29" t="str">
        <f>_xlfn.CONCAT( Table2[[#This Row],[device_suggested_area]], " ",Table2[[#This Row],[powercalc_group_3]])</f>
        <v>Edwin Lights</v>
      </c>
      <c r="V119" s="31"/>
      <c r="W119" s="31" t="s">
        <v>647</v>
      </c>
      <c r="X119" s="35">
        <v>102</v>
      </c>
      <c r="Y119" s="36" t="s">
        <v>1050</v>
      </c>
      <c r="Z119" s="36" t="s">
        <v>1491</v>
      </c>
      <c r="AA119" s="36"/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9" t="s">
        <v>1375</v>
      </c>
      <c r="AV119" s="63" t="s">
        <v>644</v>
      </c>
      <c r="AW119" s="29" t="s">
        <v>662</v>
      </c>
      <c r="AX119" s="29" t="s">
        <v>643</v>
      </c>
      <c r="AY119" s="29" t="s">
        <v>429</v>
      </c>
      <c r="BA119" s="29" t="s">
        <v>127</v>
      </c>
      <c r="BB119" s="29" t="s">
        <v>956</v>
      </c>
      <c r="BD119" s="29" t="s">
        <v>664</v>
      </c>
      <c r="BF11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"0x001788010343c36f"]]</v>
      </c>
    </row>
    <row r="120" spans="1:58" s="29" customFormat="1" ht="16" customHeight="1">
      <c r="A120" s="29">
        <v>1608</v>
      </c>
      <c r="B120" s="29" t="s">
        <v>26</v>
      </c>
      <c r="C120" s="29" t="s">
        <v>429</v>
      </c>
      <c r="D120" s="29" t="s">
        <v>137</v>
      </c>
      <c r="E120" s="29" t="s">
        <v>316</v>
      </c>
      <c r="F120" s="30" t="str">
        <f>IF(ISBLANK(Table2[[#This Row],[unique_id]]), "", Table2[[#This Row],[unique_id]])</f>
        <v>hallway_main</v>
      </c>
      <c r="G120" s="29" t="s">
        <v>209</v>
      </c>
      <c r="H120" s="29" t="s">
        <v>139</v>
      </c>
      <c r="I120" s="29" t="s">
        <v>132</v>
      </c>
      <c r="J120" s="29" t="s">
        <v>1016</v>
      </c>
      <c r="K120" s="29" t="s">
        <v>1270</v>
      </c>
      <c r="M120" s="29" t="s">
        <v>136</v>
      </c>
      <c r="O120" s="31"/>
      <c r="V120" s="31"/>
      <c r="W120" s="31" t="s">
        <v>648</v>
      </c>
      <c r="X120" s="35">
        <v>103</v>
      </c>
      <c r="Y120" s="36" t="s">
        <v>1052</v>
      </c>
      <c r="Z120" s="36" t="s">
        <v>1492</v>
      </c>
      <c r="AA120" s="36"/>
      <c r="AE120" s="29" t="s">
        <v>308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9" t="s">
        <v>1376</v>
      </c>
      <c r="AV120" s="63" t="s">
        <v>644</v>
      </c>
      <c r="AW120" s="29" t="s">
        <v>645</v>
      </c>
      <c r="AX120" s="29" t="s">
        <v>643</v>
      </c>
      <c r="AY120" s="29" t="s">
        <v>429</v>
      </c>
      <c r="BA120" s="29" t="s">
        <v>484</v>
      </c>
      <c r="BF12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21" spans="1:58" s="29" customFormat="1" ht="16" customHeight="1">
      <c r="A121" s="29">
        <v>1609</v>
      </c>
      <c r="B121" s="29" t="s">
        <v>26</v>
      </c>
      <c r="C121" s="29" t="s">
        <v>429</v>
      </c>
      <c r="D121" s="29" t="s">
        <v>137</v>
      </c>
      <c r="E121" s="29" t="s">
        <v>1289</v>
      </c>
      <c r="F121" s="30" t="str">
        <f>IF(ISBLANK(Table2[[#This Row],[unique_id]]), "", Table2[[#This Row],[unique_id]])</f>
        <v>hallway_main_bulb_1</v>
      </c>
      <c r="H121" s="29" t="s">
        <v>139</v>
      </c>
      <c r="O121" s="31" t="s">
        <v>1096</v>
      </c>
      <c r="P121" s="29" t="s">
        <v>172</v>
      </c>
      <c r="Q121" s="29" t="s">
        <v>1054</v>
      </c>
      <c r="R121" s="29" t="str">
        <f>Table2[[#This Row],[entity_domain]]</f>
        <v>Lights</v>
      </c>
      <c r="S121" s="29" t="str">
        <f>_xlfn.CONCAT( Table2[[#This Row],[device_suggested_area]], " ",Table2[[#This Row],[powercalc_group_3]])</f>
        <v>Hallway Lights</v>
      </c>
      <c r="V121" s="31"/>
      <c r="W121" s="31" t="s">
        <v>647</v>
      </c>
      <c r="X121" s="35">
        <v>103</v>
      </c>
      <c r="Y121" s="36" t="s">
        <v>1050</v>
      </c>
      <c r="Z121" s="36" t="s">
        <v>1492</v>
      </c>
      <c r="AA121" s="36"/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9" t="s">
        <v>1377</v>
      </c>
      <c r="AV121" s="63" t="s">
        <v>644</v>
      </c>
      <c r="AW121" s="29" t="s">
        <v>646</v>
      </c>
      <c r="AX121" s="29" t="s">
        <v>643</v>
      </c>
      <c r="AY121" s="29" t="s">
        <v>429</v>
      </c>
      <c r="BA121" s="29" t="s">
        <v>484</v>
      </c>
      <c r="BD121" s="29" t="s">
        <v>665</v>
      </c>
      <c r="BF12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"0x00178801043283b0"]]</v>
      </c>
    </row>
    <row r="122" spans="1:58" s="29" customFormat="1" ht="16" customHeight="1">
      <c r="A122" s="29">
        <v>1610</v>
      </c>
      <c r="B122" s="29" t="s">
        <v>26</v>
      </c>
      <c r="C122" s="29" t="s">
        <v>429</v>
      </c>
      <c r="D122" s="29" t="s">
        <v>137</v>
      </c>
      <c r="E122" s="29" t="s">
        <v>1290</v>
      </c>
      <c r="F122" s="30" t="str">
        <f>IF(ISBLANK(Table2[[#This Row],[unique_id]]), "", Table2[[#This Row],[unique_id]])</f>
        <v>hallway_main_bulb_2</v>
      </c>
      <c r="H122" s="29" t="s">
        <v>139</v>
      </c>
      <c r="O122" s="31" t="s">
        <v>1096</v>
      </c>
      <c r="P122" s="29" t="s">
        <v>172</v>
      </c>
      <c r="Q122" s="29" t="s">
        <v>1054</v>
      </c>
      <c r="R122" s="29" t="str">
        <f>Table2[[#This Row],[entity_domain]]</f>
        <v>Lights</v>
      </c>
      <c r="S122" s="29" t="str">
        <f>_xlfn.CONCAT( Table2[[#This Row],[device_suggested_area]], " ",Table2[[#This Row],[powercalc_group_3]])</f>
        <v>Hallway Lights</v>
      </c>
      <c r="V122" s="31"/>
      <c r="W122" s="31" t="s">
        <v>647</v>
      </c>
      <c r="X122" s="35">
        <v>103</v>
      </c>
      <c r="Y122" s="36" t="s">
        <v>1050</v>
      </c>
      <c r="Z122" s="36" t="s">
        <v>1492</v>
      </c>
      <c r="AA122" s="36"/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9" t="s">
        <v>1378</v>
      </c>
      <c r="AV122" s="63" t="s">
        <v>644</v>
      </c>
      <c r="AW122" s="29" t="s">
        <v>653</v>
      </c>
      <c r="AX122" s="29" t="s">
        <v>643</v>
      </c>
      <c r="AY122" s="29" t="s">
        <v>429</v>
      </c>
      <c r="BA122" s="29" t="s">
        <v>484</v>
      </c>
      <c r="BD122" s="29" t="s">
        <v>666</v>
      </c>
      <c r="BF12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"0x0017880104329975"]]</v>
      </c>
    </row>
    <row r="123" spans="1:58" s="29" customFormat="1" ht="16" customHeight="1">
      <c r="A123" s="29">
        <v>1611</v>
      </c>
      <c r="B123" s="29" t="s">
        <v>26</v>
      </c>
      <c r="C123" s="29" t="s">
        <v>429</v>
      </c>
      <c r="D123" s="29" t="s">
        <v>137</v>
      </c>
      <c r="E123" s="29" t="s">
        <v>1291</v>
      </c>
      <c r="F123" s="30" t="str">
        <f>IF(ISBLANK(Table2[[#This Row],[unique_id]]), "", Table2[[#This Row],[unique_id]])</f>
        <v>hallway_main_bulb_3</v>
      </c>
      <c r="H123" s="29" t="s">
        <v>139</v>
      </c>
      <c r="O123" s="31" t="s">
        <v>1096</v>
      </c>
      <c r="P123" s="29" t="s">
        <v>172</v>
      </c>
      <c r="Q123" s="29" t="s">
        <v>1054</v>
      </c>
      <c r="R123" s="29" t="str">
        <f>Table2[[#This Row],[entity_domain]]</f>
        <v>Lights</v>
      </c>
      <c r="S123" s="29" t="str">
        <f>_xlfn.CONCAT( Table2[[#This Row],[device_suggested_area]], " ",Table2[[#This Row],[powercalc_group_3]])</f>
        <v>Hallway Lights</v>
      </c>
      <c r="V123" s="31"/>
      <c r="W123" s="31" t="s">
        <v>647</v>
      </c>
      <c r="X123" s="35">
        <v>103</v>
      </c>
      <c r="Y123" s="36" t="s">
        <v>1050</v>
      </c>
      <c r="Z123" s="36" t="s">
        <v>1492</v>
      </c>
      <c r="AA123" s="36"/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9" t="s">
        <v>1379</v>
      </c>
      <c r="AV123" s="63" t="s">
        <v>644</v>
      </c>
      <c r="AW123" s="29" t="s">
        <v>654</v>
      </c>
      <c r="AX123" s="29" t="s">
        <v>643</v>
      </c>
      <c r="AY123" s="29" t="s">
        <v>429</v>
      </c>
      <c r="BA123" s="29" t="s">
        <v>484</v>
      </c>
      <c r="BD123" s="29" t="s">
        <v>667</v>
      </c>
      <c r="BF12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"0x001788010432996f"]]</v>
      </c>
    </row>
    <row r="124" spans="1:58" s="29" customFormat="1" ht="16" customHeight="1">
      <c r="A124" s="29">
        <v>1612</v>
      </c>
      <c r="B124" s="29" t="s">
        <v>26</v>
      </c>
      <c r="C124" s="29" t="s">
        <v>429</v>
      </c>
      <c r="D124" s="29" t="s">
        <v>137</v>
      </c>
      <c r="E124" s="29" t="s">
        <v>1292</v>
      </c>
      <c r="F124" s="30" t="str">
        <f>IF(ISBLANK(Table2[[#This Row],[unique_id]]), "", Table2[[#This Row],[unique_id]])</f>
        <v>hallway_main_bulb_4</v>
      </c>
      <c r="H124" s="29" t="s">
        <v>139</v>
      </c>
      <c r="O124" s="31" t="s">
        <v>1096</v>
      </c>
      <c r="P124" s="29" t="s">
        <v>172</v>
      </c>
      <c r="Q124" s="29" t="s">
        <v>1054</v>
      </c>
      <c r="R124" s="29" t="str">
        <f>Table2[[#This Row],[entity_domain]]</f>
        <v>Lights</v>
      </c>
      <c r="S124" s="29" t="str">
        <f>_xlfn.CONCAT( Table2[[#This Row],[device_suggested_area]], " ",Table2[[#This Row],[powercalc_group_3]])</f>
        <v>Hallway Lights</v>
      </c>
      <c r="V124" s="31"/>
      <c r="W124" s="31" t="s">
        <v>647</v>
      </c>
      <c r="X124" s="35">
        <v>103</v>
      </c>
      <c r="Y124" s="36" t="s">
        <v>1050</v>
      </c>
      <c r="Z124" s="36" t="s">
        <v>1492</v>
      </c>
      <c r="AA124" s="36"/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9" t="s">
        <v>1380</v>
      </c>
      <c r="AV124" s="63" t="s">
        <v>644</v>
      </c>
      <c r="AW124" s="29" t="s">
        <v>658</v>
      </c>
      <c r="AX124" s="29" t="s">
        <v>643</v>
      </c>
      <c r="AY124" s="29" t="s">
        <v>429</v>
      </c>
      <c r="BA124" s="29" t="s">
        <v>484</v>
      </c>
      <c r="BD124" s="29" t="s">
        <v>668</v>
      </c>
      <c r="BF12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"0x001788010444db4e"]]</v>
      </c>
    </row>
    <row r="125" spans="1:58" s="29" customFormat="1" ht="16" customHeight="1">
      <c r="A125" s="29">
        <v>1613</v>
      </c>
      <c r="B125" s="29" t="s">
        <v>26</v>
      </c>
      <c r="C125" s="29" t="s">
        <v>593</v>
      </c>
      <c r="D125" s="29" t="s">
        <v>137</v>
      </c>
      <c r="E125" s="29" t="s">
        <v>1196</v>
      </c>
      <c r="F125" s="30" t="str">
        <f>IF(ISBLANK(Table2[[#This Row],[unique_id]]), "", Table2[[#This Row],[unique_id]])</f>
        <v>hallway_sconces</v>
      </c>
      <c r="G125" s="29" t="s">
        <v>1198</v>
      </c>
      <c r="H125" s="29" t="s">
        <v>139</v>
      </c>
      <c r="I125" s="29" t="s">
        <v>132</v>
      </c>
      <c r="J125" s="29" t="s">
        <v>1184</v>
      </c>
      <c r="K125" s="29" t="s">
        <v>1270</v>
      </c>
      <c r="M125" s="29" t="s">
        <v>136</v>
      </c>
      <c r="O125" s="31"/>
      <c r="V125" s="31"/>
      <c r="W125" s="31" t="s">
        <v>648</v>
      </c>
      <c r="X125" s="35">
        <v>120</v>
      </c>
      <c r="Y125" s="36" t="s">
        <v>1052</v>
      </c>
      <c r="Z125" s="31" t="s">
        <v>1493</v>
      </c>
      <c r="AA125" s="31"/>
      <c r="AE125" s="29" t="s">
        <v>308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33"/>
      <c r="AU125" s="29" t="s">
        <v>1381</v>
      </c>
      <c r="AV125" s="63" t="s">
        <v>1185</v>
      </c>
      <c r="AW125" s="29" t="s">
        <v>1186</v>
      </c>
      <c r="AX125" s="29" t="s">
        <v>1191</v>
      </c>
      <c r="AY125" s="29" t="s">
        <v>593</v>
      </c>
      <c r="BA125" s="29" t="s">
        <v>484</v>
      </c>
      <c r="BF12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26" spans="1:58" s="29" customFormat="1" ht="16" customHeight="1">
      <c r="A126" s="29">
        <v>1614</v>
      </c>
      <c r="B126" s="29" t="s">
        <v>26</v>
      </c>
      <c r="C126" s="29" t="s">
        <v>593</v>
      </c>
      <c r="D126" s="29" t="s">
        <v>137</v>
      </c>
      <c r="E126" s="29" t="s">
        <v>1197</v>
      </c>
      <c r="F126" s="30" t="str">
        <f>IF(ISBLANK(Table2[[#This Row],[unique_id]]), "", Table2[[#This Row],[unique_id]])</f>
        <v>hallway_sconces_bulb_1</v>
      </c>
      <c r="H126" s="29" t="s">
        <v>139</v>
      </c>
      <c r="O126" s="31" t="s">
        <v>1096</v>
      </c>
      <c r="P126" s="29" t="s">
        <v>172</v>
      </c>
      <c r="Q126" s="29" t="s">
        <v>1054</v>
      </c>
      <c r="R126" s="29" t="str">
        <f>Table2[[#This Row],[entity_domain]]</f>
        <v>Lights</v>
      </c>
      <c r="S126" s="29" t="str">
        <f>_xlfn.CONCAT( Table2[[#This Row],[device_suggested_area]], " ",Table2[[#This Row],[powercalc_group_3]])</f>
        <v>Hallway Lights</v>
      </c>
      <c r="V126" s="31"/>
      <c r="W126" s="31" t="s">
        <v>647</v>
      </c>
      <c r="X126" s="35">
        <v>120</v>
      </c>
      <c r="Y126" s="36" t="s">
        <v>1050</v>
      </c>
      <c r="Z126" s="31" t="s">
        <v>1493</v>
      </c>
      <c r="AA126" s="31"/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33"/>
      <c r="AU126" s="29" t="s">
        <v>1382</v>
      </c>
      <c r="AV126" s="63" t="s">
        <v>1185</v>
      </c>
      <c r="AW126" s="29" t="s">
        <v>1187</v>
      </c>
      <c r="AX126" s="29" t="s">
        <v>1191</v>
      </c>
      <c r="AY126" s="29" t="s">
        <v>593</v>
      </c>
      <c r="BA126" s="29" t="s">
        <v>484</v>
      </c>
      <c r="BD126" s="29" t="s">
        <v>1199</v>
      </c>
      <c r="BF12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"0x2c1165fffe12d5c4"]]</v>
      </c>
    </row>
    <row r="127" spans="1:58" s="29" customFormat="1" ht="16" customHeight="1">
      <c r="A127" s="29">
        <v>1615</v>
      </c>
      <c r="B127" s="29" t="s">
        <v>26</v>
      </c>
      <c r="C127" s="29" t="s">
        <v>593</v>
      </c>
      <c r="D127" s="29" t="s">
        <v>137</v>
      </c>
      <c r="E127" s="29" t="s">
        <v>1197</v>
      </c>
      <c r="F127" s="30" t="str">
        <f>IF(ISBLANK(Table2[[#This Row],[unique_id]]), "", Table2[[#This Row],[unique_id]])</f>
        <v>hallway_sconces_bulb_1</v>
      </c>
      <c r="H127" s="29" t="s">
        <v>139</v>
      </c>
      <c r="O127" s="31" t="s">
        <v>1096</v>
      </c>
      <c r="P127" s="29" t="s">
        <v>172</v>
      </c>
      <c r="Q127" s="29" t="s">
        <v>1054</v>
      </c>
      <c r="R127" s="29" t="str">
        <f>Table2[[#This Row],[entity_domain]]</f>
        <v>Lights</v>
      </c>
      <c r="S127" s="29" t="str">
        <f>_xlfn.CONCAT( Table2[[#This Row],[device_suggested_area]], " ",Table2[[#This Row],[powercalc_group_3]])</f>
        <v>Hallway Lights</v>
      </c>
      <c r="V127" s="31"/>
      <c r="W127" s="31" t="s">
        <v>647</v>
      </c>
      <c r="X127" s="35">
        <v>120</v>
      </c>
      <c r="Y127" s="36" t="s">
        <v>1050</v>
      </c>
      <c r="Z127" s="31" t="s">
        <v>1493</v>
      </c>
      <c r="AA127" s="31"/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33"/>
      <c r="AU127" s="29" t="s">
        <v>1383</v>
      </c>
      <c r="AV127" s="63" t="s">
        <v>1185</v>
      </c>
      <c r="AW127" s="29" t="s">
        <v>1188</v>
      </c>
      <c r="AX127" s="29" t="s">
        <v>1191</v>
      </c>
      <c r="AY127" s="29" t="s">
        <v>593</v>
      </c>
      <c r="BA127" s="29" t="s">
        <v>484</v>
      </c>
      <c r="BD127" s="29" t="s">
        <v>1200</v>
      </c>
      <c r="BF12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"0x2c1165fffe109407"]]</v>
      </c>
    </row>
    <row r="128" spans="1:58" s="29" customFormat="1" ht="16" customHeight="1">
      <c r="A128" s="29">
        <v>1616</v>
      </c>
      <c r="B128" s="29" t="s">
        <v>26</v>
      </c>
      <c r="C128" s="29" t="s">
        <v>429</v>
      </c>
      <c r="D128" s="29" t="s">
        <v>137</v>
      </c>
      <c r="E128" s="29" t="s">
        <v>317</v>
      </c>
      <c r="F128" s="30" t="str">
        <f>IF(ISBLANK(Table2[[#This Row],[unique_id]]), "", Table2[[#This Row],[unique_id]])</f>
        <v>dining_main</v>
      </c>
      <c r="G128" s="29" t="s">
        <v>138</v>
      </c>
      <c r="H128" s="29" t="s">
        <v>139</v>
      </c>
      <c r="I128" s="29" t="s">
        <v>132</v>
      </c>
      <c r="J128" s="29" t="s">
        <v>1016</v>
      </c>
      <c r="K128" s="29" t="s">
        <v>1228</v>
      </c>
      <c r="M128" s="29" t="s">
        <v>136</v>
      </c>
      <c r="O128" s="31"/>
      <c r="V128" s="31"/>
      <c r="W128" s="31" t="s">
        <v>648</v>
      </c>
      <c r="X128" s="35">
        <v>104</v>
      </c>
      <c r="Y128" s="36" t="s">
        <v>1052</v>
      </c>
      <c r="Z128" s="36" t="s">
        <v>1490</v>
      </c>
      <c r="AA128" s="36"/>
      <c r="AE128" s="29" t="s">
        <v>308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9" t="s">
        <v>1384</v>
      </c>
      <c r="AV128" s="63" t="s">
        <v>644</v>
      </c>
      <c r="AW128" s="29" t="s">
        <v>645</v>
      </c>
      <c r="AX128" s="29" t="s">
        <v>643</v>
      </c>
      <c r="AY128" s="29" t="s">
        <v>429</v>
      </c>
      <c r="BA128" s="29" t="s">
        <v>202</v>
      </c>
      <c r="BF12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29" spans="1:58" s="29" customFormat="1" ht="16" customHeight="1">
      <c r="A129" s="29">
        <v>1617</v>
      </c>
      <c r="B129" s="29" t="s">
        <v>26</v>
      </c>
      <c r="C129" s="29" t="s">
        <v>429</v>
      </c>
      <c r="D129" s="29" t="s">
        <v>137</v>
      </c>
      <c r="E129" s="29" t="s">
        <v>1293</v>
      </c>
      <c r="F129" s="30" t="str">
        <f>IF(ISBLANK(Table2[[#This Row],[unique_id]]), "", Table2[[#This Row],[unique_id]])</f>
        <v>dining_main_bulb_1</v>
      </c>
      <c r="H129" s="29" t="s">
        <v>139</v>
      </c>
      <c r="O129" s="31" t="s">
        <v>1096</v>
      </c>
      <c r="P129" s="29" t="s">
        <v>172</v>
      </c>
      <c r="Q129" s="29" t="s">
        <v>1054</v>
      </c>
      <c r="R129" s="29" t="str">
        <f>Table2[[#This Row],[entity_domain]]</f>
        <v>Lights</v>
      </c>
      <c r="S129" s="29" t="str">
        <f>_xlfn.CONCAT( Table2[[#This Row],[device_suggested_area]], " ",Table2[[#This Row],[powercalc_group_3]])</f>
        <v>Dining Lights</v>
      </c>
      <c r="V129" s="31"/>
      <c r="W129" s="31" t="s">
        <v>647</v>
      </c>
      <c r="X129" s="35">
        <v>104</v>
      </c>
      <c r="Y129" s="36" t="s">
        <v>1050</v>
      </c>
      <c r="Z129" s="36" t="s">
        <v>1490</v>
      </c>
      <c r="AA129" s="36"/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9" t="s">
        <v>1385</v>
      </c>
      <c r="AV129" s="63" t="s">
        <v>644</v>
      </c>
      <c r="AW129" s="29" t="s">
        <v>646</v>
      </c>
      <c r="AX129" s="29" t="s">
        <v>643</v>
      </c>
      <c r="AY129" s="29" t="s">
        <v>429</v>
      </c>
      <c r="BA129" s="29" t="s">
        <v>202</v>
      </c>
      <c r="BD129" s="29" t="s">
        <v>669</v>
      </c>
      <c r="BF12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"0x00178801039f69d5"]]</v>
      </c>
    </row>
    <row r="130" spans="1:58" s="29" customFormat="1" ht="16" customHeight="1">
      <c r="A130" s="29">
        <v>1618</v>
      </c>
      <c r="B130" s="29" t="s">
        <v>26</v>
      </c>
      <c r="C130" s="29" t="s">
        <v>429</v>
      </c>
      <c r="D130" s="29" t="s">
        <v>137</v>
      </c>
      <c r="E130" s="29" t="s">
        <v>1294</v>
      </c>
      <c r="F130" s="30" t="str">
        <f>IF(ISBLANK(Table2[[#This Row],[unique_id]]), "", Table2[[#This Row],[unique_id]])</f>
        <v>dining_main_bulb_2</v>
      </c>
      <c r="H130" s="29" t="s">
        <v>139</v>
      </c>
      <c r="O130" s="31" t="s">
        <v>1096</v>
      </c>
      <c r="P130" s="29" t="s">
        <v>172</v>
      </c>
      <c r="Q130" s="29" t="s">
        <v>1054</v>
      </c>
      <c r="R130" s="29" t="str">
        <f>Table2[[#This Row],[entity_domain]]</f>
        <v>Lights</v>
      </c>
      <c r="S130" s="29" t="str">
        <f>_xlfn.CONCAT( Table2[[#This Row],[device_suggested_area]], " ",Table2[[#This Row],[powercalc_group_3]])</f>
        <v>Dining Lights</v>
      </c>
      <c r="V130" s="31"/>
      <c r="W130" s="31" t="s">
        <v>647</v>
      </c>
      <c r="X130" s="35">
        <v>104</v>
      </c>
      <c r="Y130" s="36" t="s">
        <v>1050</v>
      </c>
      <c r="Z130" s="36" t="s">
        <v>1490</v>
      </c>
      <c r="AA130" s="36"/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9" t="s">
        <v>1386</v>
      </c>
      <c r="AV130" s="63" t="s">
        <v>644</v>
      </c>
      <c r="AW130" s="29" t="s">
        <v>653</v>
      </c>
      <c r="AX130" s="29" t="s">
        <v>643</v>
      </c>
      <c r="AY130" s="29" t="s">
        <v>429</v>
      </c>
      <c r="BA130" s="29" t="s">
        <v>202</v>
      </c>
      <c r="BD130" s="29" t="s">
        <v>670</v>
      </c>
      <c r="BF13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"0x00178801039f56c4"]]</v>
      </c>
    </row>
    <row r="131" spans="1:58" s="29" customFormat="1" ht="16" customHeight="1">
      <c r="A131" s="29">
        <v>1619</v>
      </c>
      <c r="B131" s="29" t="s">
        <v>26</v>
      </c>
      <c r="C131" s="29" t="s">
        <v>429</v>
      </c>
      <c r="D131" s="29" t="s">
        <v>137</v>
      </c>
      <c r="E131" s="29" t="s">
        <v>1295</v>
      </c>
      <c r="F131" s="30" t="str">
        <f>IF(ISBLANK(Table2[[#This Row],[unique_id]]), "", Table2[[#This Row],[unique_id]])</f>
        <v>dining_main_bulb_3</v>
      </c>
      <c r="H131" s="29" t="s">
        <v>139</v>
      </c>
      <c r="O131" s="31" t="s">
        <v>1096</v>
      </c>
      <c r="P131" s="29" t="s">
        <v>172</v>
      </c>
      <c r="Q131" s="29" t="s">
        <v>1054</v>
      </c>
      <c r="R131" s="29" t="str">
        <f>Table2[[#This Row],[entity_domain]]</f>
        <v>Lights</v>
      </c>
      <c r="S131" s="29" t="str">
        <f>_xlfn.CONCAT( Table2[[#This Row],[device_suggested_area]], " ",Table2[[#This Row],[powercalc_group_3]])</f>
        <v>Dining Lights</v>
      </c>
      <c r="V131" s="31"/>
      <c r="W131" s="31" t="s">
        <v>647</v>
      </c>
      <c r="X131" s="35">
        <v>104</v>
      </c>
      <c r="Y131" s="36" t="s">
        <v>1050</v>
      </c>
      <c r="Z131" s="36" t="s">
        <v>1490</v>
      </c>
      <c r="AA131" s="36"/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9" t="s">
        <v>1387</v>
      </c>
      <c r="AV131" s="63" t="s">
        <v>644</v>
      </c>
      <c r="AW131" s="29" t="s">
        <v>654</v>
      </c>
      <c r="AX131" s="29" t="s">
        <v>643</v>
      </c>
      <c r="AY131" s="29" t="s">
        <v>429</v>
      </c>
      <c r="BA131" s="29" t="s">
        <v>202</v>
      </c>
      <c r="BD131" s="29" t="s">
        <v>671</v>
      </c>
      <c r="BF13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"0x00178801039f584a"]]</v>
      </c>
    </row>
    <row r="132" spans="1:58" s="29" customFormat="1" ht="16" customHeight="1">
      <c r="A132" s="29">
        <v>1620</v>
      </c>
      <c r="B132" s="29" t="s">
        <v>26</v>
      </c>
      <c r="C132" s="29" t="s">
        <v>429</v>
      </c>
      <c r="D132" s="29" t="s">
        <v>137</v>
      </c>
      <c r="E132" s="29" t="s">
        <v>1296</v>
      </c>
      <c r="F132" s="30" t="str">
        <f>IF(ISBLANK(Table2[[#This Row],[unique_id]]), "", Table2[[#This Row],[unique_id]])</f>
        <v>dining_main_bulb_4</v>
      </c>
      <c r="H132" s="29" t="s">
        <v>139</v>
      </c>
      <c r="O132" s="31" t="s">
        <v>1096</v>
      </c>
      <c r="P132" s="29" t="s">
        <v>172</v>
      </c>
      <c r="Q132" s="29" t="s">
        <v>1054</v>
      </c>
      <c r="R132" s="29" t="str">
        <f>Table2[[#This Row],[entity_domain]]</f>
        <v>Lights</v>
      </c>
      <c r="S132" s="29" t="str">
        <f>_xlfn.CONCAT( Table2[[#This Row],[device_suggested_area]], " ",Table2[[#This Row],[powercalc_group_3]])</f>
        <v>Dining Lights</v>
      </c>
      <c r="V132" s="31"/>
      <c r="W132" s="31" t="s">
        <v>647</v>
      </c>
      <c r="X132" s="35">
        <v>104</v>
      </c>
      <c r="Y132" s="36" t="s">
        <v>1050</v>
      </c>
      <c r="Z132" s="36" t="s">
        <v>1490</v>
      </c>
      <c r="AA132" s="36"/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9" t="s">
        <v>1388</v>
      </c>
      <c r="AV132" s="63" t="s">
        <v>644</v>
      </c>
      <c r="AW132" s="29" t="s">
        <v>658</v>
      </c>
      <c r="AX132" s="29" t="s">
        <v>643</v>
      </c>
      <c r="AY132" s="29" t="s">
        <v>429</v>
      </c>
      <c r="BA132" s="29" t="s">
        <v>202</v>
      </c>
      <c r="BD132" s="29" t="s">
        <v>672</v>
      </c>
      <c r="BF13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"0x00178801039f69d4"]]</v>
      </c>
    </row>
    <row r="133" spans="1:58" s="29" customFormat="1" ht="16" customHeight="1">
      <c r="A133" s="29">
        <v>1621</v>
      </c>
      <c r="B133" s="29" t="s">
        <v>26</v>
      </c>
      <c r="C133" s="29" t="s">
        <v>429</v>
      </c>
      <c r="D133" s="29" t="s">
        <v>137</v>
      </c>
      <c r="E133" s="29" t="s">
        <v>1297</v>
      </c>
      <c r="F133" s="30" t="str">
        <f>IF(ISBLANK(Table2[[#This Row],[unique_id]]), "", Table2[[#This Row],[unique_id]])</f>
        <v>dining_main_bulb_5</v>
      </c>
      <c r="H133" s="29" t="s">
        <v>139</v>
      </c>
      <c r="O133" s="31" t="s">
        <v>1096</v>
      </c>
      <c r="P133" s="29" t="s">
        <v>172</v>
      </c>
      <c r="Q133" s="29" t="s">
        <v>1054</v>
      </c>
      <c r="R133" s="29" t="str">
        <f>Table2[[#This Row],[entity_domain]]</f>
        <v>Lights</v>
      </c>
      <c r="S133" s="29" t="str">
        <f>_xlfn.CONCAT( Table2[[#This Row],[device_suggested_area]], " ",Table2[[#This Row],[powercalc_group_3]])</f>
        <v>Dining Lights</v>
      </c>
      <c r="V133" s="31"/>
      <c r="W133" s="31" t="s">
        <v>647</v>
      </c>
      <c r="X133" s="35">
        <v>104</v>
      </c>
      <c r="Y133" s="36" t="s">
        <v>1050</v>
      </c>
      <c r="Z133" s="36" t="s">
        <v>1490</v>
      </c>
      <c r="AA133" s="36"/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9" t="s">
        <v>1389</v>
      </c>
      <c r="AV133" s="63" t="s">
        <v>644</v>
      </c>
      <c r="AW133" s="29" t="s">
        <v>659</v>
      </c>
      <c r="AX133" s="29" t="s">
        <v>643</v>
      </c>
      <c r="AY133" s="29" t="s">
        <v>429</v>
      </c>
      <c r="BA133" s="29" t="s">
        <v>202</v>
      </c>
      <c r="BD133" s="29" t="s">
        <v>673</v>
      </c>
      <c r="BF13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"0x00178801039f574e"]]</v>
      </c>
    </row>
    <row r="134" spans="1:58" s="29" customFormat="1" ht="16" customHeight="1">
      <c r="A134" s="29">
        <v>1622</v>
      </c>
      <c r="B134" s="29" t="s">
        <v>26</v>
      </c>
      <c r="C134" s="29" t="s">
        <v>429</v>
      </c>
      <c r="D134" s="29" t="s">
        <v>137</v>
      </c>
      <c r="E134" s="29" t="s">
        <v>1298</v>
      </c>
      <c r="F134" s="30" t="str">
        <f>IF(ISBLANK(Table2[[#This Row],[unique_id]]), "", Table2[[#This Row],[unique_id]])</f>
        <v>dining_main_bulb_6</v>
      </c>
      <c r="H134" s="29" t="s">
        <v>139</v>
      </c>
      <c r="O134" s="31" t="s">
        <v>1096</v>
      </c>
      <c r="P134" s="29" t="s">
        <v>172</v>
      </c>
      <c r="Q134" s="29" t="s">
        <v>1054</v>
      </c>
      <c r="R134" s="29" t="str">
        <f>Table2[[#This Row],[entity_domain]]</f>
        <v>Lights</v>
      </c>
      <c r="S134" s="29" t="str">
        <f>_xlfn.CONCAT( Table2[[#This Row],[device_suggested_area]], " ",Table2[[#This Row],[powercalc_group_3]])</f>
        <v>Dining Lights</v>
      </c>
      <c r="V134" s="31"/>
      <c r="W134" s="31" t="s">
        <v>647</v>
      </c>
      <c r="X134" s="35">
        <v>104</v>
      </c>
      <c r="Y134" s="36" t="s">
        <v>1050</v>
      </c>
      <c r="Z134" s="36" t="s">
        <v>1490</v>
      </c>
      <c r="AA134" s="36"/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9" t="s">
        <v>1390</v>
      </c>
      <c r="AV134" s="63" t="s">
        <v>644</v>
      </c>
      <c r="AW134" s="29" t="s">
        <v>660</v>
      </c>
      <c r="AX134" s="29" t="s">
        <v>643</v>
      </c>
      <c r="AY134" s="29" t="s">
        <v>429</v>
      </c>
      <c r="BA134" s="29" t="s">
        <v>202</v>
      </c>
      <c r="BD134" s="29" t="s">
        <v>674</v>
      </c>
      <c r="BF13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"0x00178801039f4eed"]]</v>
      </c>
    </row>
    <row r="135" spans="1:58" s="29" customFormat="1" ht="16" customHeight="1">
      <c r="A135" s="29">
        <v>1623</v>
      </c>
      <c r="B135" s="29" t="s">
        <v>26</v>
      </c>
      <c r="C135" s="29" t="s">
        <v>429</v>
      </c>
      <c r="D135" s="29" t="s">
        <v>137</v>
      </c>
      <c r="E135" s="29" t="s">
        <v>318</v>
      </c>
      <c r="F135" s="30" t="str">
        <f>IF(ISBLANK(Table2[[#This Row],[unique_id]]), "", Table2[[#This Row],[unique_id]])</f>
        <v>lounge_main</v>
      </c>
      <c r="G135" s="29" t="s">
        <v>216</v>
      </c>
      <c r="H135" s="29" t="s">
        <v>139</v>
      </c>
      <c r="I135" s="29" t="s">
        <v>132</v>
      </c>
      <c r="J135" s="29" t="s">
        <v>1016</v>
      </c>
      <c r="K135" s="29" t="s">
        <v>1228</v>
      </c>
      <c r="M135" s="29" t="s">
        <v>136</v>
      </c>
      <c r="O135" s="31"/>
      <c r="V135" s="31"/>
      <c r="W135" s="31" t="s">
        <v>648</v>
      </c>
      <c r="X135" s="35">
        <v>105</v>
      </c>
      <c r="Y135" s="36" t="s">
        <v>1052</v>
      </c>
      <c r="Z135" s="36" t="s">
        <v>1490</v>
      </c>
      <c r="AA135" s="36"/>
      <c r="AE135" s="29" t="s">
        <v>308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9" t="s">
        <v>1391</v>
      </c>
      <c r="AV135" s="63" t="s">
        <v>644</v>
      </c>
      <c r="AW135" s="29" t="s">
        <v>645</v>
      </c>
      <c r="AX135" s="29" t="s">
        <v>643</v>
      </c>
      <c r="AY135" s="29" t="s">
        <v>429</v>
      </c>
      <c r="BA135" s="29" t="s">
        <v>203</v>
      </c>
      <c r="BF13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36" spans="1:58" s="29" customFormat="1" ht="16" customHeight="1">
      <c r="A136" s="29">
        <v>1624</v>
      </c>
      <c r="B136" s="29" t="s">
        <v>26</v>
      </c>
      <c r="C136" s="29" t="s">
        <v>429</v>
      </c>
      <c r="D136" s="29" t="s">
        <v>137</v>
      </c>
      <c r="E136" s="29" t="s">
        <v>1299</v>
      </c>
      <c r="F136" s="30" t="str">
        <f>IF(ISBLANK(Table2[[#This Row],[unique_id]]), "", Table2[[#This Row],[unique_id]])</f>
        <v>lounge_main_bulb_1</v>
      </c>
      <c r="H136" s="29" t="s">
        <v>139</v>
      </c>
      <c r="O136" s="31" t="s">
        <v>1096</v>
      </c>
      <c r="P136" s="29" t="s">
        <v>172</v>
      </c>
      <c r="Q136" s="29" t="s">
        <v>1054</v>
      </c>
      <c r="R136" s="29" t="str">
        <f>Table2[[#This Row],[entity_domain]]</f>
        <v>Lights</v>
      </c>
      <c r="S136" s="29" t="str">
        <f>_xlfn.CONCAT( Table2[[#This Row],[device_suggested_area]], " ",Table2[[#This Row],[powercalc_group_3]])</f>
        <v>Lounge Lights</v>
      </c>
      <c r="V136" s="31"/>
      <c r="W136" s="31" t="s">
        <v>647</v>
      </c>
      <c r="X136" s="35">
        <v>105</v>
      </c>
      <c r="Y136" s="36" t="s">
        <v>1050</v>
      </c>
      <c r="Z136" s="36" t="s">
        <v>1490</v>
      </c>
      <c r="AA136" s="36"/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9" t="s">
        <v>1392</v>
      </c>
      <c r="AV136" s="63" t="s">
        <v>644</v>
      </c>
      <c r="AW136" s="29" t="s">
        <v>646</v>
      </c>
      <c r="AX136" s="29" t="s">
        <v>643</v>
      </c>
      <c r="AY136" s="29" t="s">
        <v>429</v>
      </c>
      <c r="BA136" s="29" t="s">
        <v>203</v>
      </c>
      <c r="BD136" s="29" t="s">
        <v>675</v>
      </c>
      <c r="BF13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"0x00178801039f6b78"]]</v>
      </c>
    </row>
    <row r="137" spans="1:58" s="29" customFormat="1" ht="16" customHeight="1">
      <c r="A137" s="29">
        <v>1625</v>
      </c>
      <c r="B137" s="29" t="s">
        <v>26</v>
      </c>
      <c r="C137" s="29" t="s">
        <v>429</v>
      </c>
      <c r="D137" s="29" t="s">
        <v>137</v>
      </c>
      <c r="E137" s="29" t="s">
        <v>1300</v>
      </c>
      <c r="F137" s="30" t="str">
        <f>IF(ISBLANK(Table2[[#This Row],[unique_id]]), "", Table2[[#This Row],[unique_id]])</f>
        <v>lounge_main_bulb_2</v>
      </c>
      <c r="H137" s="29" t="s">
        <v>139</v>
      </c>
      <c r="O137" s="31" t="s">
        <v>1096</v>
      </c>
      <c r="P137" s="29" t="s">
        <v>172</v>
      </c>
      <c r="Q137" s="29" t="s">
        <v>1054</v>
      </c>
      <c r="R137" s="29" t="str">
        <f>Table2[[#This Row],[entity_domain]]</f>
        <v>Lights</v>
      </c>
      <c r="S137" s="29" t="str">
        <f>_xlfn.CONCAT( Table2[[#This Row],[device_suggested_area]], " ",Table2[[#This Row],[powercalc_group_3]])</f>
        <v>Lounge Lights</v>
      </c>
      <c r="V137" s="31"/>
      <c r="W137" s="31" t="s">
        <v>647</v>
      </c>
      <c r="X137" s="35">
        <v>105</v>
      </c>
      <c r="Y137" s="36" t="s">
        <v>1050</v>
      </c>
      <c r="Z137" s="36" t="s">
        <v>1490</v>
      </c>
      <c r="AA137" s="36"/>
      <c r="AG137" s="31"/>
      <c r="AH137" s="31"/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9" t="s">
        <v>1393</v>
      </c>
      <c r="AV137" s="63" t="s">
        <v>644</v>
      </c>
      <c r="AW137" s="29" t="s">
        <v>653</v>
      </c>
      <c r="AX137" s="29" t="s">
        <v>643</v>
      </c>
      <c r="AY137" s="29" t="s">
        <v>429</v>
      </c>
      <c r="BA137" s="29" t="s">
        <v>203</v>
      </c>
      <c r="BD137" s="29" t="s">
        <v>676</v>
      </c>
      <c r="BF13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"0x001788010444ef85"]]</v>
      </c>
    </row>
    <row r="138" spans="1:58" s="29" customFormat="1" ht="16" customHeight="1">
      <c r="A138" s="29">
        <v>1626</v>
      </c>
      <c r="B138" s="29" t="s">
        <v>26</v>
      </c>
      <c r="C138" s="29" t="s">
        <v>429</v>
      </c>
      <c r="D138" s="29" t="s">
        <v>137</v>
      </c>
      <c r="E138" s="29" t="s">
        <v>1301</v>
      </c>
      <c r="F138" s="30" t="str">
        <f>IF(ISBLANK(Table2[[#This Row],[unique_id]]), "", Table2[[#This Row],[unique_id]])</f>
        <v>lounge_main_bulb_3</v>
      </c>
      <c r="H138" s="29" t="s">
        <v>139</v>
      </c>
      <c r="O138" s="31" t="s">
        <v>1096</v>
      </c>
      <c r="P138" s="29" t="s">
        <v>172</v>
      </c>
      <c r="Q138" s="29" t="s">
        <v>1054</v>
      </c>
      <c r="R138" s="29" t="str">
        <f>Table2[[#This Row],[entity_domain]]</f>
        <v>Lights</v>
      </c>
      <c r="S138" s="29" t="str">
        <f>_xlfn.CONCAT( Table2[[#This Row],[device_suggested_area]], " ",Table2[[#This Row],[powercalc_group_3]])</f>
        <v>Lounge Lights</v>
      </c>
      <c r="V138" s="31"/>
      <c r="W138" s="31" t="s">
        <v>647</v>
      </c>
      <c r="X138" s="35">
        <v>105</v>
      </c>
      <c r="Y138" s="36" t="s">
        <v>1050</v>
      </c>
      <c r="Z138" s="36" t="s">
        <v>1490</v>
      </c>
      <c r="AA138" s="36"/>
      <c r="AG138" s="31"/>
      <c r="AH138" s="31"/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9" t="s">
        <v>1394</v>
      </c>
      <c r="AV138" s="63" t="s">
        <v>644</v>
      </c>
      <c r="AW138" s="29" t="s">
        <v>654</v>
      </c>
      <c r="AX138" s="29" t="s">
        <v>643</v>
      </c>
      <c r="AY138" s="29" t="s">
        <v>429</v>
      </c>
      <c r="BA138" s="29" t="s">
        <v>203</v>
      </c>
      <c r="BD138" s="29" t="s">
        <v>677</v>
      </c>
      <c r="BF13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"0x00178801039f6b4a"]]</v>
      </c>
    </row>
    <row r="139" spans="1:58" s="29" customFormat="1" ht="16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533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1017</v>
      </c>
      <c r="M139" s="29" t="s">
        <v>136</v>
      </c>
      <c r="O139" s="31" t="s">
        <v>1096</v>
      </c>
      <c r="P139" s="29" t="s">
        <v>172</v>
      </c>
      <c r="Q139" s="29" t="s">
        <v>1054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1069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BA139" s="29" t="s">
        <v>203</v>
      </c>
      <c r="BB139" s="29" t="s">
        <v>956</v>
      </c>
      <c r="BF13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40" spans="1:58" s="29" customFormat="1" ht="16" customHeight="1">
      <c r="A140" s="29">
        <v>1628</v>
      </c>
      <c r="B140" s="29" t="s">
        <v>26</v>
      </c>
      <c r="C140" s="29" t="s">
        <v>429</v>
      </c>
      <c r="D140" s="29" t="s">
        <v>137</v>
      </c>
      <c r="E140" s="29" t="s">
        <v>729</v>
      </c>
      <c r="F140" s="30" t="str">
        <f>IF(ISBLANK(Table2[[#This Row],[unique_id]]), "", Table2[[#This Row],[unique_id]])</f>
        <v>lounge_lamp</v>
      </c>
      <c r="G140" s="29" t="s">
        <v>730</v>
      </c>
      <c r="H140" s="29" t="s">
        <v>139</v>
      </c>
      <c r="I140" s="29" t="s">
        <v>132</v>
      </c>
      <c r="J140" s="29" t="s">
        <v>690</v>
      </c>
      <c r="K140" s="29" t="s">
        <v>1232</v>
      </c>
      <c r="M140" s="29" t="s">
        <v>136</v>
      </c>
      <c r="O140" s="31"/>
      <c r="V140" s="31"/>
      <c r="W140" s="31" t="s">
        <v>648</v>
      </c>
      <c r="X140" s="35">
        <v>114</v>
      </c>
      <c r="Y140" s="36" t="s">
        <v>1052</v>
      </c>
      <c r="Z140" s="36" t="s">
        <v>1490</v>
      </c>
      <c r="AA140" s="36"/>
      <c r="AE140" s="29" t="s">
        <v>308</v>
      </c>
      <c r="AG140" s="31"/>
      <c r="AH140" s="31"/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9" t="s">
        <v>1395</v>
      </c>
      <c r="AV140" s="63" t="s">
        <v>644</v>
      </c>
      <c r="AW140" s="29" t="s">
        <v>656</v>
      </c>
      <c r="AX140" s="29" t="s">
        <v>643</v>
      </c>
      <c r="AY140" s="29" t="s">
        <v>429</v>
      </c>
      <c r="BA140" s="29" t="s">
        <v>203</v>
      </c>
      <c r="BB140" s="29" t="s">
        <v>956</v>
      </c>
      <c r="BF14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41" spans="1:58" s="29" customFormat="1" ht="16" customHeight="1">
      <c r="A141" s="29">
        <v>1629</v>
      </c>
      <c r="B141" s="29" t="s">
        <v>26</v>
      </c>
      <c r="C141" s="29" t="s">
        <v>429</v>
      </c>
      <c r="D141" s="29" t="s">
        <v>137</v>
      </c>
      <c r="E141" s="29" t="s">
        <v>1302</v>
      </c>
      <c r="F141" s="30" t="str">
        <f>IF(ISBLANK(Table2[[#This Row],[unique_id]]), "", Table2[[#This Row],[unique_id]])</f>
        <v>lounge_lamp_bulb_1</v>
      </c>
      <c r="H141" s="29" t="s">
        <v>139</v>
      </c>
      <c r="O141" s="31" t="s">
        <v>1096</v>
      </c>
      <c r="P141" s="29" t="s">
        <v>172</v>
      </c>
      <c r="Q141" s="29" t="s">
        <v>1054</v>
      </c>
      <c r="R141" s="29" t="str">
        <f>Table2[[#This Row],[entity_domain]]</f>
        <v>Lights</v>
      </c>
      <c r="S141" s="29" t="str">
        <f>_xlfn.CONCAT( Table2[[#This Row],[device_suggested_area]], " ",Table2[[#This Row],[powercalc_group_3]])</f>
        <v>Lounge Lights</v>
      </c>
      <c r="V141" s="31"/>
      <c r="W141" s="31" t="s">
        <v>647</v>
      </c>
      <c r="X141" s="35">
        <v>114</v>
      </c>
      <c r="Y141" s="36" t="s">
        <v>1050</v>
      </c>
      <c r="Z141" s="36" t="s">
        <v>1491</v>
      </c>
      <c r="AA141" s="36"/>
      <c r="AG141" s="31"/>
      <c r="AH141" s="31"/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9" t="s">
        <v>1396</v>
      </c>
      <c r="AV141" s="63" t="s">
        <v>644</v>
      </c>
      <c r="AW141" s="29" t="s">
        <v>657</v>
      </c>
      <c r="AX141" s="29" t="s">
        <v>643</v>
      </c>
      <c r="AY141" s="29" t="s">
        <v>429</v>
      </c>
      <c r="BA141" s="29" t="s">
        <v>203</v>
      </c>
      <c r="BB141" s="29" t="s">
        <v>956</v>
      </c>
      <c r="BD141" s="29" t="s">
        <v>731</v>
      </c>
      <c r="BF14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"0x0017880106bc4f2d"]]</v>
      </c>
    </row>
    <row r="142" spans="1:58" s="29" customFormat="1" ht="16" customHeight="1">
      <c r="A142" s="29">
        <v>1630</v>
      </c>
      <c r="B142" s="29" t="s">
        <v>26</v>
      </c>
      <c r="C142" s="29" t="s">
        <v>429</v>
      </c>
      <c r="D142" s="29" t="s">
        <v>137</v>
      </c>
      <c r="E142" s="29" t="s">
        <v>319</v>
      </c>
      <c r="F142" s="30" t="str">
        <f>IF(ISBLANK(Table2[[#This Row],[unique_id]]), "", Table2[[#This Row],[unique_id]])</f>
        <v>parents_main</v>
      </c>
      <c r="G142" s="29" t="s">
        <v>205</v>
      </c>
      <c r="H142" s="29" t="s">
        <v>139</v>
      </c>
      <c r="I142" s="29" t="s">
        <v>132</v>
      </c>
      <c r="J142" s="27" t="s">
        <v>1016</v>
      </c>
      <c r="K142" s="29" t="s">
        <v>1231</v>
      </c>
      <c r="M142" s="29" t="s">
        <v>136</v>
      </c>
      <c r="O142" s="31"/>
      <c r="V142" s="31"/>
      <c r="W142" s="31" t="s">
        <v>648</v>
      </c>
      <c r="X142" s="35">
        <v>106</v>
      </c>
      <c r="Y142" s="36" t="s">
        <v>1052</v>
      </c>
      <c r="Z142" s="36" t="s">
        <v>1492</v>
      </c>
      <c r="AA142" s="36"/>
      <c r="AE142" s="29" t="s">
        <v>308</v>
      </c>
      <c r="AG142" s="31"/>
      <c r="AH142" s="31"/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9" t="s">
        <v>1397</v>
      </c>
      <c r="AV142" s="63" t="s">
        <v>644</v>
      </c>
      <c r="AW142" s="29" t="s">
        <v>645</v>
      </c>
      <c r="AX142" s="29" t="s">
        <v>643</v>
      </c>
      <c r="AY142" s="29" t="s">
        <v>429</v>
      </c>
      <c r="BA142" s="29" t="s">
        <v>201</v>
      </c>
      <c r="BF14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43" spans="1:58" s="29" customFormat="1" ht="16" customHeight="1">
      <c r="A143" s="29">
        <v>1631</v>
      </c>
      <c r="B143" s="29" t="s">
        <v>26</v>
      </c>
      <c r="C143" s="29" t="s">
        <v>429</v>
      </c>
      <c r="D143" s="29" t="s">
        <v>137</v>
      </c>
      <c r="E143" s="29" t="s">
        <v>1303</v>
      </c>
      <c r="F143" s="30" t="str">
        <f>IF(ISBLANK(Table2[[#This Row],[unique_id]]), "", Table2[[#This Row],[unique_id]])</f>
        <v>parents_main_bulb_1</v>
      </c>
      <c r="H143" s="29" t="s">
        <v>139</v>
      </c>
      <c r="O143" s="31" t="s">
        <v>1096</v>
      </c>
      <c r="P143" s="29" t="s">
        <v>172</v>
      </c>
      <c r="Q143" s="29" t="s">
        <v>1054</v>
      </c>
      <c r="R143" s="29" t="str">
        <f>Table2[[#This Row],[entity_domain]]</f>
        <v>Lights</v>
      </c>
      <c r="S143" s="29" t="str">
        <f>_xlfn.CONCAT( Table2[[#This Row],[device_suggested_area]], " ",Table2[[#This Row],[powercalc_group_3]])</f>
        <v>Parents Lights</v>
      </c>
      <c r="V143" s="31"/>
      <c r="W143" s="31" t="s">
        <v>647</v>
      </c>
      <c r="X143" s="35">
        <v>106</v>
      </c>
      <c r="Y143" s="36" t="s">
        <v>1050</v>
      </c>
      <c r="Z143" s="36" t="s">
        <v>1492</v>
      </c>
      <c r="AA143" s="36"/>
      <c r="AG143" s="31"/>
      <c r="AH143" s="31"/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9" t="s">
        <v>1398</v>
      </c>
      <c r="AV143" s="63" t="s">
        <v>644</v>
      </c>
      <c r="AW143" s="29" t="s">
        <v>646</v>
      </c>
      <c r="AX143" s="29" t="s">
        <v>643</v>
      </c>
      <c r="AY143" s="29" t="s">
        <v>429</v>
      </c>
      <c r="BA143" s="29" t="s">
        <v>201</v>
      </c>
      <c r="BD143" s="29" t="s">
        <v>642</v>
      </c>
      <c r="BF14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"0x00178801039f585a"]]</v>
      </c>
    </row>
    <row r="144" spans="1:58" s="29" customFormat="1" ht="16" customHeight="1">
      <c r="A144" s="29">
        <v>1632</v>
      </c>
      <c r="B144" s="29" t="s">
        <v>26</v>
      </c>
      <c r="C144" s="29" t="s">
        <v>429</v>
      </c>
      <c r="D144" s="29" t="s">
        <v>137</v>
      </c>
      <c r="E144" s="29" t="s">
        <v>1304</v>
      </c>
      <c r="F144" s="30" t="str">
        <f>IF(ISBLANK(Table2[[#This Row],[unique_id]]), "", Table2[[#This Row],[unique_id]])</f>
        <v>parents_main_bulb_2</v>
      </c>
      <c r="H144" s="29" t="s">
        <v>139</v>
      </c>
      <c r="O144" s="31" t="s">
        <v>1096</v>
      </c>
      <c r="P144" s="29" t="s">
        <v>172</v>
      </c>
      <c r="Q144" s="29" t="s">
        <v>1054</v>
      </c>
      <c r="R144" s="29" t="str">
        <f>Table2[[#This Row],[entity_domain]]</f>
        <v>Lights</v>
      </c>
      <c r="S144" s="29" t="str">
        <f>_xlfn.CONCAT( Table2[[#This Row],[device_suggested_area]], " ",Table2[[#This Row],[powercalc_group_3]])</f>
        <v>Parents Lights</v>
      </c>
      <c r="V144" s="31"/>
      <c r="W144" s="31" t="s">
        <v>647</v>
      </c>
      <c r="X144" s="35">
        <v>106</v>
      </c>
      <c r="Y144" s="36" t="s">
        <v>1050</v>
      </c>
      <c r="Z144" s="36" t="s">
        <v>1492</v>
      </c>
      <c r="AA144" s="36"/>
      <c r="AG144" s="31"/>
      <c r="AH144" s="31"/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9" t="s">
        <v>1399</v>
      </c>
      <c r="AV144" s="63" t="s">
        <v>644</v>
      </c>
      <c r="AW144" s="29" t="s">
        <v>653</v>
      </c>
      <c r="AX144" s="29" t="s">
        <v>643</v>
      </c>
      <c r="AY144" s="29" t="s">
        <v>429</v>
      </c>
      <c r="BA144" s="29" t="s">
        <v>201</v>
      </c>
      <c r="BD144" s="29" t="s">
        <v>651</v>
      </c>
      <c r="BF14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"0x00178801039f69d1"]]</v>
      </c>
    </row>
    <row r="145" spans="1:58" s="29" customFormat="1" ht="16" customHeight="1">
      <c r="A145" s="29">
        <v>1633</v>
      </c>
      <c r="B145" s="29" t="s">
        <v>26</v>
      </c>
      <c r="C145" s="29" t="s">
        <v>429</v>
      </c>
      <c r="D145" s="29" t="s">
        <v>137</v>
      </c>
      <c r="E145" s="29" t="s">
        <v>1305</v>
      </c>
      <c r="F145" s="30" t="str">
        <f>IF(ISBLANK(Table2[[#This Row],[unique_id]]), "", Table2[[#This Row],[unique_id]])</f>
        <v>parents_main_bulb_3</v>
      </c>
      <c r="H145" s="29" t="s">
        <v>139</v>
      </c>
      <c r="O145" s="31" t="s">
        <v>1096</v>
      </c>
      <c r="P145" s="29" t="s">
        <v>172</v>
      </c>
      <c r="Q145" s="29" t="s">
        <v>1054</v>
      </c>
      <c r="R145" s="29" t="str">
        <f>Table2[[#This Row],[entity_domain]]</f>
        <v>Lights</v>
      </c>
      <c r="S145" s="29" t="str">
        <f>_xlfn.CONCAT( Table2[[#This Row],[device_suggested_area]], " ",Table2[[#This Row],[powercalc_group_3]])</f>
        <v>Parents Lights</v>
      </c>
      <c r="V145" s="31"/>
      <c r="W145" s="31" t="s">
        <v>647</v>
      </c>
      <c r="X145" s="35">
        <v>106</v>
      </c>
      <c r="Y145" s="36" t="s">
        <v>1050</v>
      </c>
      <c r="Z145" s="36" t="s">
        <v>1492</v>
      </c>
      <c r="AA145" s="36"/>
      <c r="AG145" s="31"/>
      <c r="AH145" s="31"/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9" t="s">
        <v>1400</v>
      </c>
      <c r="AV145" s="63" t="s">
        <v>644</v>
      </c>
      <c r="AW145" s="29" t="s">
        <v>654</v>
      </c>
      <c r="AX145" s="29" t="s">
        <v>643</v>
      </c>
      <c r="AY145" s="29" t="s">
        <v>429</v>
      </c>
      <c r="BA145" s="29" t="s">
        <v>201</v>
      </c>
      <c r="BD145" s="29" t="s">
        <v>652</v>
      </c>
      <c r="BF14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"0x001788010432a064"]]</v>
      </c>
    </row>
    <row r="146" spans="1:58" s="29" customFormat="1" ht="16" customHeight="1">
      <c r="A146" s="29">
        <v>1634</v>
      </c>
      <c r="B146" s="29" t="s">
        <v>26</v>
      </c>
      <c r="C146" s="29" t="s">
        <v>593</v>
      </c>
      <c r="D146" s="29" t="s">
        <v>137</v>
      </c>
      <c r="E146" s="29" t="s">
        <v>1213</v>
      </c>
      <c r="F146" s="30" t="str">
        <f>IF(ISBLANK(Table2[[#This Row],[unique_id]]), "", Table2[[#This Row],[unique_id]])</f>
        <v>parents_jane_bedside</v>
      </c>
      <c r="G146" s="29" t="s">
        <v>1207</v>
      </c>
      <c r="H146" s="29" t="s">
        <v>139</v>
      </c>
      <c r="I146" s="29" t="s">
        <v>132</v>
      </c>
      <c r="J146" s="29" t="s">
        <v>1226</v>
      </c>
      <c r="K146" s="29" t="s">
        <v>1230</v>
      </c>
      <c r="M146" s="29" t="s">
        <v>136</v>
      </c>
      <c r="O146" s="31"/>
      <c r="V146" s="31"/>
      <c r="W146" s="31" t="s">
        <v>648</v>
      </c>
      <c r="X146" s="35">
        <v>119</v>
      </c>
      <c r="Y146" s="36" t="s">
        <v>1052</v>
      </c>
      <c r="Z146" s="31" t="s">
        <v>1493</v>
      </c>
      <c r="AA146" s="31"/>
      <c r="AE146" s="29" t="s">
        <v>308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">
        <v>1401</v>
      </c>
      <c r="AV146" s="63" t="s">
        <v>1185</v>
      </c>
      <c r="AW146" s="29" t="s">
        <v>1209</v>
      </c>
      <c r="AX146" s="29" t="s">
        <v>1191</v>
      </c>
      <c r="AY146" s="29" t="s">
        <v>593</v>
      </c>
      <c r="BA146" s="29" t="s">
        <v>201</v>
      </c>
      <c r="BB146" s="29" t="s">
        <v>956</v>
      </c>
      <c r="BF14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47" spans="1:58" s="29" customFormat="1" ht="16" customHeight="1">
      <c r="A147" s="29">
        <v>1635</v>
      </c>
      <c r="B147" s="29" t="s">
        <v>26</v>
      </c>
      <c r="C147" s="29" t="s">
        <v>593</v>
      </c>
      <c r="D147" s="29" t="s">
        <v>137</v>
      </c>
      <c r="E147" s="29" t="s">
        <v>1214</v>
      </c>
      <c r="F147" s="30" t="str">
        <f>IF(ISBLANK(Table2[[#This Row],[unique_id]]), "", Table2[[#This Row],[unique_id]])</f>
        <v>parents_jane_bedside_bulb_1</v>
      </c>
      <c r="H147" s="29" t="s">
        <v>139</v>
      </c>
      <c r="O147" s="31" t="s">
        <v>1096</v>
      </c>
      <c r="P147" s="29" t="s">
        <v>172</v>
      </c>
      <c r="Q147" s="29" t="s">
        <v>1054</v>
      </c>
      <c r="R147" s="29" t="str">
        <f>Table2[[#This Row],[entity_domain]]</f>
        <v>Lights</v>
      </c>
      <c r="S147" s="29" t="str">
        <f>_xlfn.CONCAT( Table2[[#This Row],[device_suggested_area]], " ",Table2[[#This Row],[powercalc_group_3]])</f>
        <v>Parents Lights</v>
      </c>
      <c r="V147" s="31"/>
      <c r="W147" s="31" t="s">
        <v>647</v>
      </c>
      <c r="X147" s="35">
        <v>119</v>
      </c>
      <c r="Y147" s="36" t="s">
        <v>1050</v>
      </c>
      <c r="Z147" s="31" t="s">
        <v>1493</v>
      </c>
      <c r="AA147" s="31"/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">
        <v>1402</v>
      </c>
      <c r="AV147" s="63" t="s">
        <v>1185</v>
      </c>
      <c r="AW147" s="29" t="s">
        <v>1210</v>
      </c>
      <c r="AX147" s="29" t="s">
        <v>1191</v>
      </c>
      <c r="AY147" s="29" t="s">
        <v>593</v>
      </c>
      <c r="BA147" s="29" t="s">
        <v>201</v>
      </c>
      <c r="BB147" s="29" t="s">
        <v>956</v>
      </c>
      <c r="BD147" s="29" t="s">
        <v>1195</v>
      </c>
      <c r="BF14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"0x2c1165fffeb07271"]]</v>
      </c>
    </row>
    <row r="148" spans="1:58" s="29" customFormat="1" ht="16" customHeight="1">
      <c r="A148" s="29">
        <v>1636</v>
      </c>
      <c r="B148" s="29" t="s">
        <v>26</v>
      </c>
      <c r="C148" s="29" t="s">
        <v>593</v>
      </c>
      <c r="D148" s="29" t="s">
        <v>137</v>
      </c>
      <c r="E148" s="29" t="s">
        <v>1215</v>
      </c>
      <c r="F148" s="30" t="str">
        <f>IF(ISBLANK(Table2[[#This Row],[unique_id]]), "", Table2[[#This Row],[unique_id]])</f>
        <v>parents_graham_bedside</v>
      </c>
      <c r="G148" s="29" t="s">
        <v>1208</v>
      </c>
      <c r="H148" s="29" t="s">
        <v>139</v>
      </c>
      <c r="I148" s="29" t="s">
        <v>132</v>
      </c>
      <c r="J148" s="29" t="s">
        <v>1227</v>
      </c>
      <c r="K148" s="29" t="s">
        <v>1230</v>
      </c>
      <c r="M148" s="29" t="s">
        <v>136</v>
      </c>
      <c r="O148" s="31"/>
      <c r="V148" s="31"/>
      <c r="W148" s="31" t="s">
        <v>648</v>
      </c>
      <c r="X148" s="35">
        <v>122</v>
      </c>
      <c r="Y148" s="36" t="s">
        <v>1052</v>
      </c>
      <c r="Z148" s="31" t="s">
        <v>1493</v>
      </c>
      <c r="AA148" s="31"/>
      <c r="AE148" s="29" t="s">
        <v>308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">
        <v>1403</v>
      </c>
      <c r="AV148" s="63" t="s">
        <v>1185</v>
      </c>
      <c r="AW148" s="29" t="s">
        <v>1211</v>
      </c>
      <c r="AX148" s="29" t="s">
        <v>1191</v>
      </c>
      <c r="AY148" s="29" t="s">
        <v>593</v>
      </c>
      <c r="BA148" s="29" t="s">
        <v>201</v>
      </c>
      <c r="BB148" s="29" t="s">
        <v>956</v>
      </c>
      <c r="BF14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49" spans="1:58" s="29" customFormat="1" ht="16" customHeight="1">
      <c r="A149" s="29">
        <v>1637</v>
      </c>
      <c r="B149" s="29" t="s">
        <v>26</v>
      </c>
      <c r="C149" s="29" t="s">
        <v>593</v>
      </c>
      <c r="D149" s="29" t="s">
        <v>137</v>
      </c>
      <c r="E149" s="29" t="s">
        <v>1216</v>
      </c>
      <c r="F149" s="30" t="str">
        <f>IF(ISBLANK(Table2[[#This Row],[unique_id]]), "", Table2[[#This Row],[unique_id]])</f>
        <v>parents_graham_bedside_bulb_1</v>
      </c>
      <c r="H149" s="29" t="s">
        <v>139</v>
      </c>
      <c r="O149" s="31" t="s">
        <v>1096</v>
      </c>
      <c r="P149" s="29" t="s">
        <v>172</v>
      </c>
      <c r="Q149" s="29" t="s">
        <v>1054</v>
      </c>
      <c r="R149" s="29" t="str">
        <f>Table2[[#This Row],[entity_domain]]</f>
        <v>Lights</v>
      </c>
      <c r="S149" s="29" t="str">
        <f>_xlfn.CONCAT( Table2[[#This Row],[device_suggested_area]], " ",Table2[[#This Row],[powercalc_group_3]])</f>
        <v>Parents Lights</v>
      </c>
      <c r="V149" s="31"/>
      <c r="W149" s="31" t="s">
        <v>647</v>
      </c>
      <c r="X149" s="35">
        <v>122</v>
      </c>
      <c r="Y149" s="36" t="s">
        <v>1050</v>
      </c>
      <c r="Z149" s="31" t="s">
        <v>1493</v>
      </c>
      <c r="AA149" s="31"/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">
        <v>1404</v>
      </c>
      <c r="AV149" s="63" t="s">
        <v>1185</v>
      </c>
      <c r="AW149" s="29" t="s">
        <v>1212</v>
      </c>
      <c r="AX149" s="29" t="s">
        <v>1191</v>
      </c>
      <c r="AY149" s="29" t="s">
        <v>593</v>
      </c>
      <c r="BA149" s="29" t="s">
        <v>201</v>
      </c>
      <c r="BB149" s="29" t="s">
        <v>956</v>
      </c>
      <c r="BD149" s="29" t="s">
        <v>1194</v>
      </c>
      <c r="BF14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"0x2c1165fffea8c4d8"]]</v>
      </c>
    </row>
    <row r="150" spans="1:58" s="29" customFormat="1" ht="16" customHeight="1">
      <c r="A150" s="29">
        <v>1638</v>
      </c>
      <c r="B150" s="29" t="s">
        <v>26</v>
      </c>
      <c r="C150" s="29" t="s">
        <v>429</v>
      </c>
      <c r="D150" s="29" t="s">
        <v>137</v>
      </c>
      <c r="E150" s="29" t="s">
        <v>1035</v>
      </c>
      <c r="F150" s="30" t="str">
        <f>IF(ISBLANK(Table2[[#This Row],[unique_id]]), "", Table2[[#This Row],[unique_id]])</f>
        <v>study_lamp</v>
      </c>
      <c r="G150" s="29" t="s">
        <v>1036</v>
      </c>
      <c r="H150" s="29" t="s">
        <v>139</v>
      </c>
      <c r="I150" s="29" t="s">
        <v>132</v>
      </c>
      <c r="J150" s="29" t="s">
        <v>690</v>
      </c>
      <c r="K150" s="29" t="s">
        <v>1232</v>
      </c>
      <c r="M150" s="29" t="s">
        <v>136</v>
      </c>
      <c r="O150" s="31"/>
      <c r="V150" s="31"/>
      <c r="W150" s="31" t="s">
        <v>648</v>
      </c>
      <c r="X150" s="35">
        <v>117</v>
      </c>
      <c r="Y150" s="36" t="s">
        <v>1052</v>
      </c>
      <c r="Z150" s="36" t="s">
        <v>1490</v>
      </c>
      <c r="AA150" s="36"/>
      <c r="AE150" s="29" t="s">
        <v>308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9" t="s">
        <v>1405</v>
      </c>
      <c r="AV150" s="63" t="s">
        <v>644</v>
      </c>
      <c r="AW150" s="29" t="s">
        <v>656</v>
      </c>
      <c r="AX150" s="29" t="s">
        <v>643</v>
      </c>
      <c r="AY150" s="29" t="s">
        <v>429</v>
      </c>
      <c r="BA150" s="29" t="s">
        <v>388</v>
      </c>
      <c r="BB150" s="29" t="s">
        <v>956</v>
      </c>
      <c r="BF15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51" spans="1:58" s="29" customFormat="1" ht="16" customHeight="1">
      <c r="A151" s="29">
        <v>1639</v>
      </c>
      <c r="B151" s="29" t="s">
        <v>26</v>
      </c>
      <c r="C151" s="29" t="s">
        <v>429</v>
      </c>
      <c r="D151" s="29" t="s">
        <v>137</v>
      </c>
      <c r="E151" s="29" t="s">
        <v>1306</v>
      </c>
      <c r="F151" s="30" t="str">
        <f>IF(ISBLANK(Table2[[#This Row],[unique_id]]), "", Table2[[#This Row],[unique_id]])</f>
        <v>study_lamp_bulb_1</v>
      </c>
      <c r="H151" s="29" t="s">
        <v>139</v>
      </c>
      <c r="O151" s="31" t="s">
        <v>1096</v>
      </c>
      <c r="P151" s="29" t="s">
        <v>172</v>
      </c>
      <c r="Q151" s="29" t="s">
        <v>1054</v>
      </c>
      <c r="R151" s="29" t="str">
        <f>Table2[[#This Row],[entity_domain]]</f>
        <v>Lights</v>
      </c>
      <c r="S151" s="29" t="str">
        <f>_xlfn.CONCAT( Table2[[#This Row],[device_suggested_area]], " ",Table2[[#This Row],[powercalc_group_3]])</f>
        <v>Study Lights</v>
      </c>
      <c r="V151" s="31"/>
      <c r="W151" s="31" t="s">
        <v>647</v>
      </c>
      <c r="X151" s="35">
        <v>117</v>
      </c>
      <c r="Y151" s="36" t="s">
        <v>1050</v>
      </c>
      <c r="Z151" s="36" t="s">
        <v>1490</v>
      </c>
      <c r="AA151" s="36"/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9" t="s">
        <v>1406</v>
      </c>
      <c r="AV151" s="63" t="s">
        <v>644</v>
      </c>
      <c r="AW151" s="29" t="s">
        <v>657</v>
      </c>
      <c r="AX151" s="29" t="s">
        <v>643</v>
      </c>
      <c r="AY151" s="29" t="s">
        <v>429</v>
      </c>
      <c r="BA151" s="29" t="s">
        <v>388</v>
      </c>
      <c r="BB151" s="29" t="s">
        <v>956</v>
      </c>
      <c r="BD151" s="29" t="s">
        <v>1037</v>
      </c>
      <c r="BF15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"0x00178801040e2034"]]</v>
      </c>
    </row>
    <row r="152" spans="1:58" s="29" customFormat="1" ht="16" customHeight="1">
      <c r="A152" s="29">
        <v>1640</v>
      </c>
      <c r="B152" s="29" t="s">
        <v>26</v>
      </c>
      <c r="C152" s="29" t="s">
        <v>429</v>
      </c>
      <c r="D152" s="29" t="s">
        <v>137</v>
      </c>
      <c r="E152" s="29" t="s">
        <v>320</v>
      </c>
      <c r="F152" s="30" t="str">
        <f>IF(ISBLANK(Table2[[#This Row],[unique_id]]), "", Table2[[#This Row],[unique_id]])</f>
        <v>kitchen_main</v>
      </c>
      <c r="G152" s="29" t="s">
        <v>211</v>
      </c>
      <c r="H152" s="29" t="s">
        <v>139</v>
      </c>
      <c r="I152" s="29" t="s">
        <v>132</v>
      </c>
      <c r="J152" s="27" t="s">
        <v>1016</v>
      </c>
      <c r="K152" s="29" t="s">
        <v>1228</v>
      </c>
      <c r="M152" s="29" t="s">
        <v>136</v>
      </c>
      <c r="O152" s="31"/>
      <c r="V152" s="31"/>
      <c r="W152" s="31" t="s">
        <v>648</v>
      </c>
      <c r="X152" s="35">
        <v>107</v>
      </c>
      <c r="Y152" s="36" t="s">
        <v>1052</v>
      </c>
      <c r="Z152" s="36" t="s">
        <v>1490</v>
      </c>
      <c r="AA152" s="36"/>
      <c r="AE152" s="29" t="s">
        <v>308</v>
      </c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9" t="s">
        <v>1407</v>
      </c>
      <c r="AV152" s="63" t="s">
        <v>738</v>
      </c>
      <c r="AW152" s="29" t="s">
        <v>645</v>
      </c>
      <c r="AX152" s="29" t="s">
        <v>741</v>
      </c>
      <c r="AY152" s="29" t="s">
        <v>429</v>
      </c>
      <c r="BA152" s="29" t="s">
        <v>215</v>
      </c>
      <c r="BF15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53" spans="1:58" s="29" customFormat="1" ht="16" customHeight="1">
      <c r="A153" s="29">
        <v>1641</v>
      </c>
      <c r="B153" s="29" t="s">
        <v>26</v>
      </c>
      <c r="C153" s="29" t="s">
        <v>429</v>
      </c>
      <c r="D153" s="29" t="s">
        <v>137</v>
      </c>
      <c r="E153" s="29" t="s">
        <v>1307</v>
      </c>
      <c r="F153" s="30" t="str">
        <f>IF(ISBLANK(Table2[[#This Row],[unique_id]]), "", Table2[[#This Row],[unique_id]])</f>
        <v>kitchen_main_bulb_1</v>
      </c>
      <c r="H153" s="29" t="s">
        <v>139</v>
      </c>
      <c r="O153" s="31" t="s">
        <v>1096</v>
      </c>
      <c r="P153" s="29" t="s">
        <v>172</v>
      </c>
      <c r="Q153" s="29" t="s">
        <v>1054</v>
      </c>
      <c r="R153" s="29" t="str">
        <f>Table2[[#This Row],[entity_domain]]</f>
        <v>Lights</v>
      </c>
      <c r="S153" s="29" t="str">
        <f>_xlfn.CONCAT( Table2[[#This Row],[device_suggested_area]], " ",Table2[[#This Row],[powercalc_group_3]])</f>
        <v>Kitchen Lights</v>
      </c>
      <c r="V153" s="31"/>
      <c r="W153" s="31" t="s">
        <v>647</v>
      </c>
      <c r="X153" s="35">
        <v>107</v>
      </c>
      <c r="Y153" s="36" t="s">
        <v>1050</v>
      </c>
      <c r="Z153" s="36" t="s">
        <v>1490</v>
      </c>
      <c r="AA153" s="36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9" t="s">
        <v>1408</v>
      </c>
      <c r="AV153" s="63" t="s">
        <v>738</v>
      </c>
      <c r="AW153" s="29" t="s">
        <v>646</v>
      </c>
      <c r="AX153" s="29" t="s">
        <v>741</v>
      </c>
      <c r="AY153" s="29" t="s">
        <v>429</v>
      </c>
      <c r="BA153" s="29" t="s">
        <v>215</v>
      </c>
      <c r="BD153" s="29" t="s">
        <v>678</v>
      </c>
      <c r="BF15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"0x00178801040f8db2"]]</v>
      </c>
    </row>
    <row r="154" spans="1:58" s="29" customFormat="1" ht="16" customHeight="1">
      <c r="A154" s="29">
        <v>1642</v>
      </c>
      <c r="B154" s="29" t="s">
        <v>26</v>
      </c>
      <c r="C154" s="29" t="s">
        <v>429</v>
      </c>
      <c r="D154" s="29" t="s">
        <v>137</v>
      </c>
      <c r="E154" s="29" t="s">
        <v>1308</v>
      </c>
      <c r="F154" s="30" t="str">
        <f>IF(ISBLANK(Table2[[#This Row],[unique_id]]), "", Table2[[#This Row],[unique_id]])</f>
        <v>kitchen_main_bulb_2</v>
      </c>
      <c r="H154" s="29" t="s">
        <v>139</v>
      </c>
      <c r="O154" s="31" t="s">
        <v>1096</v>
      </c>
      <c r="P154" s="29" t="s">
        <v>172</v>
      </c>
      <c r="Q154" s="29" t="s">
        <v>1054</v>
      </c>
      <c r="R154" s="29" t="str">
        <f>Table2[[#This Row],[entity_domain]]</f>
        <v>Lights</v>
      </c>
      <c r="S154" s="29" t="str">
        <f>_xlfn.CONCAT( Table2[[#This Row],[device_suggested_area]], " ",Table2[[#This Row],[powercalc_group_3]])</f>
        <v>Kitchen Lights</v>
      </c>
      <c r="V154" s="31"/>
      <c r="W154" s="31" t="s">
        <v>647</v>
      </c>
      <c r="X154" s="35">
        <v>107</v>
      </c>
      <c r="Y154" s="36" t="s">
        <v>1050</v>
      </c>
      <c r="Z154" s="36" t="s">
        <v>1490</v>
      </c>
      <c r="AA154" s="36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9" t="s">
        <v>1409</v>
      </c>
      <c r="AV154" s="63" t="s">
        <v>738</v>
      </c>
      <c r="AW154" s="29" t="s">
        <v>653</v>
      </c>
      <c r="AX154" s="29" t="s">
        <v>741</v>
      </c>
      <c r="AY154" s="29" t="s">
        <v>429</v>
      </c>
      <c r="BA154" s="29" t="s">
        <v>215</v>
      </c>
      <c r="BD154" s="29" t="s">
        <v>679</v>
      </c>
      <c r="BF15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"0x001788010343c34f"]]</v>
      </c>
    </row>
    <row r="155" spans="1:58" s="29" customFormat="1" ht="16" customHeight="1">
      <c r="A155" s="29">
        <v>1643</v>
      </c>
      <c r="B155" s="29" t="s">
        <v>26</v>
      </c>
      <c r="C155" s="29" t="s">
        <v>429</v>
      </c>
      <c r="D155" s="29" t="s">
        <v>137</v>
      </c>
      <c r="E155" s="29" t="s">
        <v>1309</v>
      </c>
      <c r="F155" s="30" t="str">
        <f>IF(ISBLANK(Table2[[#This Row],[unique_id]]), "", Table2[[#This Row],[unique_id]])</f>
        <v>kitchen_main_bulb_3</v>
      </c>
      <c r="H155" s="29" t="s">
        <v>139</v>
      </c>
      <c r="O155" s="31" t="s">
        <v>1096</v>
      </c>
      <c r="P155" s="29" t="s">
        <v>172</v>
      </c>
      <c r="Q155" s="29" t="s">
        <v>1054</v>
      </c>
      <c r="R155" s="29" t="str">
        <f>Table2[[#This Row],[entity_domain]]</f>
        <v>Lights</v>
      </c>
      <c r="S155" s="29" t="str">
        <f>_xlfn.CONCAT( Table2[[#This Row],[device_suggested_area]], " ",Table2[[#This Row],[powercalc_group_3]])</f>
        <v>Kitchen Lights</v>
      </c>
      <c r="V155" s="31"/>
      <c r="W155" s="31" t="s">
        <v>647</v>
      </c>
      <c r="X155" s="35">
        <v>107</v>
      </c>
      <c r="Y155" s="36" t="s">
        <v>1050</v>
      </c>
      <c r="Z155" s="36" t="s">
        <v>1490</v>
      </c>
      <c r="AA155" s="36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9" t="s">
        <v>1410</v>
      </c>
      <c r="AV155" s="63" t="s">
        <v>738</v>
      </c>
      <c r="AW155" s="29" t="s">
        <v>654</v>
      </c>
      <c r="AX155" s="29" t="s">
        <v>741</v>
      </c>
      <c r="AY155" s="29" t="s">
        <v>429</v>
      </c>
      <c r="BA155" s="29" t="s">
        <v>215</v>
      </c>
      <c r="BD155" s="29" t="s">
        <v>680</v>
      </c>
      <c r="BF15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"0x001788010343c147"]]</v>
      </c>
    </row>
    <row r="156" spans="1:58" s="29" customFormat="1" ht="16" customHeight="1">
      <c r="A156" s="29">
        <v>1644</v>
      </c>
      <c r="B156" s="29" t="s">
        <v>26</v>
      </c>
      <c r="C156" s="29" t="s">
        <v>429</v>
      </c>
      <c r="D156" s="29" t="s">
        <v>137</v>
      </c>
      <c r="E156" s="29" t="s">
        <v>1310</v>
      </c>
      <c r="F156" s="30" t="str">
        <f>IF(ISBLANK(Table2[[#This Row],[unique_id]]), "", Table2[[#This Row],[unique_id]])</f>
        <v>kitchen_main_bulb_4</v>
      </c>
      <c r="H156" s="29" t="s">
        <v>139</v>
      </c>
      <c r="O156" s="31" t="s">
        <v>1096</v>
      </c>
      <c r="P156" s="29" t="s">
        <v>172</v>
      </c>
      <c r="Q156" s="29" t="s">
        <v>1054</v>
      </c>
      <c r="R156" s="29" t="str">
        <f>Table2[[#This Row],[entity_domain]]</f>
        <v>Lights</v>
      </c>
      <c r="S156" s="29" t="str">
        <f>_xlfn.CONCAT( Table2[[#This Row],[device_suggested_area]], " ",Table2[[#This Row],[powercalc_group_3]])</f>
        <v>Kitchen Lights</v>
      </c>
      <c r="V156" s="31"/>
      <c r="W156" s="31" t="s">
        <v>647</v>
      </c>
      <c r="X156" s="35">
        <v>107</v>
      </c>
      <c r="Y156" s="36" t="s">
        <v>1050</v>
      </c>
      <c r="Z156" s="36" t="s">
        <v>1490</v>
      </c>
      <c r="AA156" s="36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9" t="s">
        <v>1411</v>
      </c>
      <c r="AV156" s="63" t="s">
        <v>738</v>
      </c>
      <c r="AW156" s="29" t="s">
        <v>658</v>
      </c>
      <c r="AX156" s="29" t="s">
        <v>741</v>
      </c>
      <c r="AY156" s="29" t="s">
        <v>429</v>
      </c>
      <c r="BA156" s="29" t="s">
        <v>215</v>
      </c>
      <c r="BD156" s="29" t="s">
        <v>681</v>
      </c>
      <c r="BF15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"0x001788010343b9d8"]]</v>
      </c>
    </row>
    <row r="157" spans="1:58" s="38" customFormat="1" ht="16" customHeight="1">
      <c r="A157" s="29">
        <v>1645</v>
      </c>
      <c r="B157" s="38" t="s">
        <v>26</v>
      </c>
      <c r="C157" s="38" t="s">
        <v>1122</v>
      </c>
      <c r="D157" s="38" t="s">
        <v>149</v>
      </c>
      <c r="E157" s="39" t="s">
        <v>1311</v>
      </c>
      <c r="F157" s="30" t="str">
        <f>IF(ISBLANK(Table2[[#This Row],[unique_id]]), "", Table2[[#This Row],[unique_id]])</f>
        <v>template_old_kitchen_downlights_plug_proxy</v>
      </c>
      <c r="G157" s="38" t="s">
        <v>761</v>
      </c>
      <c r="H157" s="38" t="s">
        <v>139</v>
      </c>
      <c r="I157" s="38" t="s">
        <v>132</v>
      </c>
      <c r="O157" s="41" t="s">
        <v>1096</v>
      </c>
      <c r="P157" s="38" t="s">
        <v>172</v>
      </c>
      <c r="Q157" s="38" t="s">
        <v>1054</v>
      </c>
      <c r="R157" s="38" t="str">
        <f>Table2[[#This Row],[entity_domain]]</f>
        <v>Lights</v>
      </c>
      <c r="S157" s="38" t="str">
        <f>S158</f>
        <v>Kitchen Lights</v>
      </c>
      <c r="T157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41"/>
      <c r="W157" s="41"/>
      <c r="X157" s="41"/>
      <c r="Y157" s="41"/>
      <c r="Z157" s="41"/>
      <c r="AA157" s="41"/>
      <c r="AG157" s="41"/>
      <c r="AH157" s="41"/>
      <c r="AJ157" s="38" t="str">
        <f>IF(ISBLANK(AI157),  "", _xlfn.CONCAT("haas/entity/sensor/", LOWER(C157), "/", E157, "/config"))</f>
        <v/>
      </c>
      <c r="AK157" s="38" t="str">
        <f>IF(ISBLANK(AI157),  "", _xlfn.CONCAT(LOWER(C157), "/", E157))</f>
        <v/>
      </c>
      <c r="AT157" s="42"/>
      <c r="AU157" s="38" t="s">
        <v>1412</v>
      </c>
      <c r="AV157" s="64" t="s">
        <v>394</v>
      </c>
      <c r="AW157" s="38" t="s">
        <v>134</v>
      </c>
      <c r="AX157" s="38" t="s">
        <v>391</v>
      </c>
      <c r="AY157" s="38" t="s">
        <v>243</v>
      </c>
      <c r="BA157" s="38" t="s">
        <v>215</v>
      </c>
      <c r="BF15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58" spans="1:58" s="38" customFormat="1" ht="16" customHeight="1">
      <c r="A158" s="29">
        <v>1646</v>
      </c>
      <c r="B158" s="38" t="s">
        <v>26</v>
      </c>
      <c r="C158" s="38" t="s">
        <v>243</v>
      </c>
      <c r="D158" s="38" t="s">
        <v>134</v>
      </c>
      <c r="E158" s="38" t="s">
        <v>1275</v>
      </c>
      <c r="F158" s="30" t="str">
        <f>IF(ISBLANK(Table2[[#This Row],[unique_id]]), "", Table2[[#This Row],[unique_id]])</f>
        <v>old_kitchen_downlights_plug</v>
      </c>
      <c r="G158" s="38" t="s">
        <v>761</v>
      </c>
      <c r="H158" s="38" t="s">
        <v>139</v>
      </c>
      <c r="I158" s="38" t="s">
        <v>132</v>
      </c>
      <c r="J158" s="38" t="s">
        <v>1018</v>
      </c>
      <c r="M158" s="38" t="s">
        <v>136</v>
      </c>
      <c r="O158" s="41" t="s">
        <v>1096</v>
      </c>
      <c r="P158" s="38" t="s">
        <v>172</v>
      </c>
      <c r="Q158" s="38" t="s">
        <v>1054</v>
      </c>
      <c r="R158" s="38" t="str">
        <f>Table2[[#This Row],[entity_domain]]</f>
        <v>Lights</v>
      </c>
      <c r="S158" s="38" t="str">
        <f>_xlfn.CONCAT( Table2[[#This Row],[device_suggested_area]], " ",Table2[[#This Row],[powercalc_group_3]])</f>
        <v>Kitchen Lights</v>
      </c>
      <c r="T158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41"/>
      <c r="W158" s="41"/>
      <c r="X158" s="41"/>
      <c r="Y158" s="41"/>
      <c r="Z158" s="41"/>
      <c r="AA158" s="41"/>
      <c r="AE158" s="38" t="s">
        <v>308</v>
      </c>
      <c r="AG158" s="41"/>
      <c r="AH158" s="41"/>
      <c r="AJ158" s="38" t="str">
        <f>IF(ISBLANK(AI158),  "", _xlfn.CONCAT("haas/entity/sensor/", LOWER(C158), "/", E158, "/config"))</f>
        <v/>
      </c>
      <c r="AK158" s="38" t="str">
        <f>IF(ISBLANK(AI158),  "", _xlfn.CONCAT(LOWER(C158), "/", E158))</f>
        <v/>
      </c>
      <c r="AT158" s="42"/>
      <c r="AU158" s="38" t="s">
        <v>1412</v>
      </c>
      <c r="AV158" s="64" t="s">
        <v>394</v>
      </c>
      <c r="AW158" s="38" t="s">
        <v>762</v>
      </c>
      <c r="AX158" s="38" t="s">
        <v>391</v>
      </c>
      <c r="AY158" s="38" t="s">
        <v>243</v>
      </c>
      <c r="AZ158" s="38" t="s">
        <v>1496</v>
      </c>
      <c r="BA158" s="38" t="s">
        <v>215</v>
      </c>
      <c r="BC158" s="38" t="s">
        <v>520</v>
      </c>
      <c r="BD158" s="38" t="s">
        <v>380</v>
      </c>
      <c r="BE158" s="38" t="s">
        <v>511</v>
      </c>
      <c r="BF15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"ac:84:c6:54:a3:96"], ["ip", "10.0.6.79"]]</v>
      </c>
    </row>
    <row r="159" spans="1:58" s="43" customFormat="1" ht="16" customHeight="1">
      <c r="A159" s="29">
        <v>1647</v>
      </c>
      <c r="B159" s="43" t="s">
        <v>26</v>
      </c>
      <c r="C159" s="43" t="s">
        <v>969</v>
      </c>
      <c r="D159" s="43" t="s">
        <v>137</v>
      </c>
      <c r="E159" s="43" t="s">
        <v>1156</v>
      </c>
      <c r="F159" s="30" t="str">
        <f>IF(ISBLANK(Table2[[#This Row],[unique_id]]), "", Table2[[#This Row],[unique_id]])</f>
        <v>kitchen_downlights_plug</v>
      </c>
      <c r="G159" s="43" t="s">
        <v>761</v>
      </c>
      <c r="H159" s="43" t="s">
        <v>139</v>
      </c>
      <c r="I159" s="43" t="s">
        <v>132</v>
      </c>
      <c r="J159" s="67"/>
      <c r="M159" s="67"/>
      <c r="O159" s="46" t="s">
        <v>1096</v>
      </c>
      <c r="P159" s="67"/>
      <c r="Q159" s="67"/>
      <c r="R159" s="67"/>
      <c r="S159" s="67"/>
      <c r="T159" s="44" t="s">
        <v>1354</v>
      </c>
      <c r="V159" s="46"/>
      <c r="W159" s="46"/>
      <c r="X159" s="46"/>
      <c r="Y159" s="46"/>
      <c r="Z159" s="46"/>
      <c r="AA159" s="46" t="s">
        <v>1489</v>
      </c>
      <c r="AE159" s="43" t="s">
        <v>308</v>
      </c>
      <c r="AG159" s="46" t="s">
        <v>34</v>
      </c>
      <c r="AH159" s="46" t="s">
        <v>1246</v>
      </c>
      <c r="AJ159" s="43" t="str">
        <f>_xlfn.CONCAT("haas/entity/", Table2[[#This Row],[entity_namespace]], "/tasmota/",Table2[[#This Row],[unique_id]], "/config")</f>
        <v>haas/entity/light/tasmota/kitchen_downlights_plug/config</v>
      </c>
      <c r="AK159" s="43" t="str">
        <f>_xlfn.CONCAT("tasmota/device/",Table2[[#This Row],[unique_id]], "/stat/POWER")</f>
        <v>tasmota/device/kitchen_downlights_plug/stat/POWER</v>
      </c>
      <c r="AL159" s="43" t="str">
        <f>_xlfn.CONCAT("tasmota/device/",Table2[[#This Row],[unique_id]], "/cmnd/POWER")</f>
        <v>tasmota/device/kitchen_downlights_plug/cmnd/POWER</v>
      </c>
      <c r="AM159" s="43" t="str">
        <f>_xlfn.CONCAT("tasmota/device/",Table2[[#This Row],[unique_id]], "/tele/LWT")</f>
        <v>tasmota/device/kitchen_downlights_plug/tele/LWT</v>
      </c>
      <c r="AN159" s="43" t="s">
        <v>1268</v>
      </c>
      <c r="AO159" s="43" t="s">
        <v>1269</v>
      </c>
      <c r="AP159" s="43" t="s">
        <v>1257</v>
      </c>
      <c r="AQ159" s="43" t="s">
        <v>1258</v>
      </c>
      <c r="AR159" s="43" t="s">
        <v>1346</v>
      </c>
      <c r="AS159" s="43">
        <v>1</v>
      </c>
      <c r="AT159" s="48" t="str">
        <f>HYPERLINK(_xlfn.CONCAT("http://", Table2[[#This Row],[connection_ip]], "/?"))</f>
        <v>http://10.0.6.103/?</v>
      </c>
      <c r="AU159" s="43" t="s">
        <v>1413</v>
      </c>
      <c r="AV159" s="65" t="s">
        <v>1234</v>
      </c>
      <c r="AW159" s="43" t="s">
        <v>762</v>
      </c>
      <c r="AX159" s="43" t="s">
        <v>1061</v>
      </c>
      <c r="AY159" s="43" t="s">
        <v>365</v>
      </c>
      <c r="BA159" s="43" t="s">
        <v>215</v>
      </c>
      <c r="BC159" s="43" t="s">
        <v>520</v>
      </c>
      <c r="BD159" s="43" t="s">
        <v>1271</v>
      </c>
      <c r="BE159" s="43" t="s">
        <v>1272</v>
      </c>
      <c r="BF15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"4c:eb:d6:b5:f4:6c"], ["ip", "10.0.6.103"]]</v>
      </c>
    </row>
    <row r="160" spans="1:58" s="29" customFormat="1" ht="16" customHeight="1">
      <c r="A160" s="29">
        <v>1648</v>
      </c>
      <c r="B160" s="29" t="s">
        <v>26</v>
      </c>
      <c r="C160" s="29" t="s">
        <v>429</v>
      </c>
      <c r="D160" s="29" t="s">
        <v>137</v>
      </c>
      <c r="E160" s="29" t="s">
        <v>321</v>
      </c>
      <c r="F160" s="30" t="str">
        <f>IF(ISBLANK(Table2[[#This Row],[unique_id]]), "", Table2[[#This Row],[unique_id]])</f>
        <v>laundry_main</v>
      </c>
      <c r="G160" s="29" t="s">
        <v>213</v>
      </c>
      <c r="H160" s="29" t="s">
        <v>139</v>
      </c>
      <c r="I160" s="29" t="s">
        <v>132</v>
      </c>
      <c r="J160" s="29" t="s">
        <v>1015</v>
      </c>
      <c r="K160" s="29" t="s">
        <v>1228</v>
      </c>
      <c r="M160" s="29" t="s">
        <v>136</v>
      </c>
      <c r="O160" s="31"/>
      <c r="V160" s="31"/>
      <c r="W160" s="31" t="s">
        <v>648</v>
      </c>
      <c r="X160" s="35">
        <v>108</v>
      </c>
      <c r="Y160" s="36" t="s">
        <v>1052</v>
      </c>
      <c r="Z160" s="36" t="s">
        <v>1490</v>
      </c>
      <c r="AA160" s="36"/>
      <c r="AE160" s="29" t="s">
        <v>308</v>
      </c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9" t="s">
        <v>1414</v>
      </c>
      <c r="AV160" s="63" t="s">
        <v>644</v>
      </c>
      <c r="AW160" s="29" t="s">
        <v>645</v>
      </c>
      <c r="AX160" s="29" t="s">
        <v>643</v>
      </c>
      <c r="AY160" s="29" t="s">
        <v>429</v>
      </c>
      <c r="BA160" s="29" t="s">
        <v>223</v>
      </c>
      <c r="BF16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61" spans="1:58" s="29" customFormat="1" ht="16" customHeight="1">
      <c r="A161" s="29">
        <v>1649</v>
      </c>
      <c r="B161" s="29" t="s">
        <v>26</v>
      </c>
      <c r="C161" s="29" t="s">
        <v>429</v>
      </c>
      <c r="D161" s="29" t="s">
        <v>137</v>
      </c>
      <c r="E161" s="29" t="s">
        <v>1312</v>
      </c>
      <c r="F161" s="30" t="str">
        <f>IF(ISBLANK(Table2[[#This Row],[unique_id]]), "", Table2[[#This Row],[unique_id]])</f>
        <v>laundry_main_bulb_1</v>
      </c>
      <c r="H161" s="29" t="s">
        <v>139</v>
      </c>
      <c r="O161" s="31" t="s">
        <v>1096</v>
      </c>
      <c r="P161" s="29" t="s">
        <v>172</v>
      </c>
      <c r="Q161" s="29" t="s">
        <v>1054</v>
      </c>
      <c r="R161" s="29" t="str">
        <f>Table2[[#This Row],[entity_domain]]</f>
        <v>Lights</v>
      </c>
      <c r="S161" s="29" t="str">
        <f>_xlfn.CONCAT( Table2[[#This Row],[device_suggested_area]], " ",Table2[[#This Row],[powercalc_group_3]])</f>
        <v>Laundry Lights</v>
      </c>
      <c r="V161" s="31"/>
      <c r="W161" s="31" t="s">
        <v>647</v>
      </c>
      <c r="X161" s="35">
        <v>108</v>
      </c>
      <c r="Y161" s="36" t="s">
        <v>1050</v>
      </c>
      <c r="Z161" s="36" t="s">
        <v>1490</v>
      </c>
      <c r="AA161" s="36"/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9" t="s">
        <v>1415</v>
      </c>
      <c r="AV161" s="63" t="s">
        <v>644</v>
      </c>
      <c r="AW161" s="29" t="s">
        <v>646</v>
      </c>
      <c r="AX161" s="29" t="s">
        <v>643</v>
      </c>
      <c r="AY161" s="29" t="s">
        <v>429</v>
      </c>
      <c r="BA161" s="29" t="s">
        <v>223</v>
      </c>
      <c r="BD161" s="29" t="s">
        <v>682</v>
      </c>
      <c r="BF16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"0x0017880104eaa288"]]</v>
      </c>
    </row>
    <row r="162" spans="1:58" s="29" customFormat="1" ht="16" customHeight="1">
      <c r="A162" s="29">
        <v>1650</v>
      </c>
      <c r="B162" s="29" t="s">
        <v>26</v>
      </c>
      <c r="C162" s="29" t="s">
        <v>429</v>
      </c>
      <c r="D162" s="29" t="s">
        <v>137</v>
      </c>
      <c r="E162" s="29" t="s">
        <v>322</v>
      </c>
      <c r="F162" s="30" t="str">
        <f>IF(ISBLANK(Table2[[#This Row],[unique_id]]), "", Table2[[#This Row],[unique_id]])</f>
        <v>pantry_main</v>
      </c>
      <c r="G162" s="29" t="s">
        <v>212</v>
      </c>
      <c r="H162" s="29" t="s">
        <v>139</v>
      </c>
      <c r="I162" s="29" t="s">
        <v>132</v>
      </c>
      <c r="J162" s="29" t="s">
        <v>1015</v>
      </c>
      <c r="K162" s="29" t="s">
        <v>1228</v>
      </c>
      <c r="M162" s="29" t="s">
        <v>136</v>
      </c>
      <c r="O162" s="31"/>
      <c r="V162" s="31"/>
      <c r="W162" s="31" t="s">
        <v>648</v>
      </c>
      <c r="X162" s="35">
        <v>109</v>
      </c>
      <c r="Y162" s="36" t="s">
        <v>1052</v>
      </c>
      <c r="Z162" s="36" t="s">
        <v>1490</v>
      </c>
      <c r="AA162" s="36"/>
      <c r="AE162" s="29" t="s">
        <v>308</v>
      </c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9" t="s">
        <v>1416</v>
      </c>
      <c r="AV162" s="63" t="s">
        <v>644</v>
      </c>
      <c r="AW162" s="29" t="s">
        <v>645</v>
      </c>
      <c r="AX162" s="29" t="s">
        <v>643</v>
      </c>
      <c r="AY162" s="29" t="s">
        <v>429</v>
      </c>
      <c r="BA162" s="29" t="s">
        <v>221</v>
      </c>
      <c r="BF16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63" spans="1:58" s="29" customFormat="1" ht="16" customHeight="1">
      <c r="A163" s="29">
        <v>1651</v>
      </c>
      <c r="B163" s="29" t="s">
        <v>26</v>
      </c>
      <c r="C163" s="29" t="s">
        <v>429</v>
      </c>
      <c r="D163" s="29" t="s">
        <v>137</v>
      </c>
      <c r="E163" s="29" t="s">
        <v>1313</v>
      </c>
      <c r="F163" s="30" t="str">
        <f>IF(ISBLANK(Table2[[#This Row],[unique_id]]), "", Table2[[#This Row],[unique_id]])</f>
        <v>pantry_main_bulb_1</v>
      </c>
      <c r="H163" s="29" t="s">
        <v>139</v>
      </c>
      <c r="O163" s="31" t="s">
        <v>1096</v>
      </c>
      <c r="P163" s="29" t="s">
        <v>172</v>
      </c>
      <c r="Q163" s="29" t="s">
        <v>1054</v>
      </c>
      <c r="R163" s="29" t="str">
        <f>Table2[[#This Row],[entity_domain]]</f>
        <v>Lights</v>
      </c>
      <c r="S163" s="29" t="str">
        <f>_xlfn.CONCAT( Table2[[#This Row],[device_suggested_area]], " ",Table2[[#This Row],[powercalc_group_3]])</f>
        <v>Pantry Lights</v>
      </c>
      <c r="V163" s="31"/>
      <c r="W163" s="31" t="s">
        <v>647</v>
      </c>
      <c r="X163" s="35">
        <v>109</v>
      </c>
      <c r="Y163" s="36" t="s">
        <v>1050</v>
      </c>
      <c r="Z163" s="36" t="s">
        <v>1490</v>
      </c>
      <c r="AA163" s="36"/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9" t="s">
        <v>1417</v>
      </c>
      <c r="AV163" s="63" t="s">
        <v>644</v>
      </c>
      <c r="AW163" s="29" t="s">
        <v>646</v>
      </c>
      <c r="AX163" s="29" t="s">
        <v>643</v>
      </c>
      <c r="AY163" s="29" t="s">
        <v>429</v>
      </c>
      <c r="BA163" s="29" t="s">
        <v>221</v>
      </c>
      <c r="BD163" s="29" t="s">
        <v>683</v>
      </c>
      <c r="BF16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"0x0017880104eaa272"]]</v>
      </c>
    </row>
    <row r="164" spans="1:58" s="29" customFormat="1" ht="16" customHeight="1">
      <c r="A164" s="29">
        <v>1652</v>
      </c>
      <c r="B164" s="29" t="s">
        <v>26</v>
      </c>
      <c r="C164" s="29" t="s">
        <v>429</v>
      </c>
      <c r="D164" s="29" t="s">
        <v>137</v>
      </c>
      <c r="E164" s="29" t="s">
        <v>323</v>
      </c>
      <c r="F164" s="30" t="str">
        <f>IF(ISBLANK(Table2[[#This Row],[unique_id]]), "", Table2[[#This Row],[unique_id]])</f>
        <v>office_main</v>
      </c>
      <c r="G164" s="29" t="s">
        <v>208</v>
      </c>
      <c r="H164" s="29" t="s">
        <v>139</v>
      </c>
      <c r="I164" s="29" t="s">
        <v>132</v>
      </c>
      <c r="J164" s="29" t="s">
        <v>1015</v>
      </c>
      <c r="M164" s="29" t="s">
        <v>136</v>
      </c>
      <c r="O164" s="31"/>
      <c r="V164" s="31"/>
      <c r="W164" s="31" t="s">
        <v>648</v>
      </c>
      <c r="X164" s="35">
        <v>110</v>
      </c>
      <c r="Y164" s="36" t="s">
        <v>1052</v>
      </c>
      <c r="Z164" s="36" t="s">
        <v>1494</v>
      </c>
      <c r="AA164" s="36"/>
      <c r="AE164" s="29" t="s">
        <v>308</v>
      </c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9" t="s">
        <v>1418</v>
      </c>
      <c r="AV164" s="63" t="s">
        <v>738</v>
      </c>
      <c r="AW164" s="29" t="s">
        <v>645</v>
      </c>
      <c r="AX164" s="29" t="s">
        <v>741</v>
      </c>
      <c r="AY164" s="29" t="s">
        <v>429</v>
      </c>
      <c r="BA164" s="29" t="s">
        <v>222</v>
      </c>
      <c r="BF16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65" spans="1:58" s="29" customFormat="1" ht="16" customHeight="1">
      <c r="A165" s="29">
        <v>1653</v>
      </c>
      <c r="B165" s="29" t="s">
        <v>26</v>
      </c>
      <c r="C165" s="29" t="s">
        <v>429</v>
      </c>
      <c r="D165" s="29" t="s">
        <v>137</v>
      </c>
      <c r="E165" s="29" t="s">
        <v>1314</v>
      </c>
      <c r="F165" s="30" t="str">
        <f>IF(ISBLANK(Table2[[#This Row],[unique_id]]), "", Table2[[#This Row],[unique_id]])</f>
        <v>office_main_bulb_1</v>
      </c>
      <c r="H165" s="29" t="s">
        <v>139</v>
      </c>
      <c r="O165" s="31" t="s">
        <v>1096</v>
      </c>
      <c r="P165" s="29" t="s">
        <v>172</v>
      </c>
      <c r="Q165" s="29" t="s">
        <v>1054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Office Lights</v>
      </c>
      <c r="V165" s="31"/>
      <c r="W165" s="31" t="s">
        <v>647</v>
      </c>
      <c r="X165" s="35">
        <v>110</v>
      </c>
      <c r="Y165" s="36" t="s">
        <v>1050</v>
      </c>
      <c r="Z165" s="36" t="s">
        <v>1494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9" t="s">
        <v>1419</v>
      </c>
      <c r="AV165" s="63" t="s">
        <v>738</v>
      </c>
      <c r="AW165" s="29" t="s">
        <v>646</v>
      </c>
      <c r="AX165" s="29" t="s">
        <v>741</v>
      </c>
      <c r="AY165" s="29" t="s">
        <v>429</v>
      </c>
      <c r="BA165" s="29" t="s">
        <v>222</v>
      </c>
      <c r="BD165" s="29" t="s">
        <v>684</v>
      </c>
      <c r="BF16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"0x00178801040edfae"]]</v>
      </c>
    </row>
    <row r="166" spans="1:58" s="29" customFormat="1" ht="16" customHeight="1">
      <c r="A166" s="29">
        <v>1654</v>
      </c>
      <c r="B166" s="29" t="s">
        <v>26</v>
      </c>
      <c r="C166" s="29" t="s">
        <v>429</v>
      </c>
      <c r="D166" s="29" t="s">
        <v>137</v>
      </c>
      <c r="E166" s="29" t="s">
        <v>324</v>
      </c>
      <c r="F166" s="30" t="str">
        <f>IF(ISBLANK(Table2[[#This Row],[unique_id]]), "", Table2[[#This Row],[unique_id]])</f>
        <v>bathroom_main</v>
      </c>
      <c r="G166" s="29" t="s">
        <v>207</v>
      </c>
      <c r="H166" s="29" t="s">
        <v>139</v>
      </c>
      <c r="I166" s="29" t="s">
        <v>132</v>
      </c>
      <c r="J166" s="29" t="s">
        <v>1015</v>
      </c>
      <c r="K166" s="29" t="s">
        <v>1231</v>
      </c>
      <c r="M166" s="29" t="s">
        <v>136</v>
      </c>
      <c r="O166" s="31"/>
      <c r="V166" s="31"/>
      <c r="W166" s="31" t="s">
        <v>648</v>
      </c>
      <c r="X166" s="35">
        <v>111</v>
      </c>
      <c r="Y166" s="36" t="s">
        <v>1052</v>
      </c>
      <c r="Z166" s="36" t="s">
        <v>1492</v>
      </c>
      <c r="AA166" s="36"/>
      <c r="AE166" s="29" t="s">
        <v>308</v>
      </c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9" t="s">
        <v>1420</v>
      </c>
      <c r="AV166" s="63" t="s">
        <v>644</v>
      </c>
      <c r="AW166" s="29" t="s">
        <v>645</v>
      </c>
      <c r="AX166" s="29" t="s">
        <v>643</v>
      </c>
      <c r="AY166" s="29" t="s">
        <v>429</v>
      </c>
      <c r="BA166" s="29" t="s">
        <v>390</v>
      </c>
      <c r="BF16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67" spans="1:58" s="29" customFormat="1" ht="16" customHeight="1">
      <c r="A167" s="29">
        <v>1655</v>
      </c>
      <c r="B167" s="29" t="s">
        <v>26</v>
      </c>
      <c r="C167" s="29" t="s">
        <v>429</v>
      </c>
      <c r="D167" s="29" t="s">
        <v>137</v>
      </c>
      <c r="E167" s="29" t="s">
        <v>1315</v>
      </c>
      <c r="F167" s="30" t="str">
        <f>IF(ISBLANK(Table2[[#This Row],[unique_id]]), "", Table2[[#This Row],[unique_id]])</f>
        <v>bathroom_main_bulb_1</v>
      </c>
      <c r="H167" s="29" t="s">
        <v>139</v>
      </c>
      <c r="O167" s="31" t="s">
        <v>1096</v>
      </c>
      <c r="P167" s="29" t="s">
        <v>172</v>
      </c>
      <c r="Q167" s="29" t="s">
        <v>1054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Bathroom Lights</v>
      </c>
      <c r="V167" s="31"/>
      <c r="W167" s="31" t="s">
        <v>647</v>
      </c>
      <c r="X167" s="35">
        <v>111</v>
      </c>
      <c r="Y167" s="36" t="s">
        <v>1050</v>
      </c>
      <c r="Z167" s="36" t="s">
        <v>1492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9" t="s">
        <v>1421</v>
      </c>
      <c r="AV167" s="63" t="s">
        <v>644</v>
      </c>
      <c r="AW167" s="29" t="s">
        <v>646</v>
      </c>
      <c r="AX167" s="29" t="s">
        <v>643</v>
      </c>
      <c r="AY167" s="29" t="s">
        <v>429</v>
      </c>
      <c r="BA167" s="29" t="s">
        <v>390</v>
      </c>
      <c r="BD167" s="29" t="s">
        <v>685</v>
      </c>
      <c r="BF16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"0x00178801040edcad"]]</v>
      </c>
    </row>
    <row r="168" spans="1:58" s="29" customFormat="1" ht="16" customHeight="1">
      <c r="A168" s="29">
        <v>1656</v>
      </c>
      <c r="B168" s="29" t="s">
        <v>26</v>
      </c>
      <c r="C168" s="29" t="s">
        <v>593</v>
      </c>
      <c r="D168" s="29" t="s">
        <v>137</v>
      </c>
      <c r="E168" s="29" t="s">
        <v>1201</v>
      </c>
      <c r="F168" s="30" t="str">
        <f>IF(ISBLANK(Table2[[#This Row],[unique_id]]), "", Table2[[#This Row],[unique_id]])</f>
        <v>bathroom_sconces</v>
      </c>
      <c r="G168" s="29" t="s">
        <v>1204</v>
      </c>
      <c r="H168" s="29" t="s">
        <v>139</v>
      </c>
      <c r="I168" s="29" t="s">
        <v>132</v>
      </c>
      <c r="J168" s="29" t="s">
        <v>1184</v>
      </c>
      <c r="K168" s="29" t="s">
        <v>1230</v>
      </c>
      <c r="M168" s="29" t="s">
        <v>136</v>
      </c>
      <c r="O168" s="31"/>
      <c r="V168" s="31"/>
      <c r="W168" s="31" t="s">
        <v>648</v>
      </c>
      <c r="X168" s="35">
        <v>121</v>
      </c>
      <c r="Y168" s="36" t="s">
        <v>1052</v>
      </c>
      <c r="Z168" s="31" t="s">
        <v>1493</v>
      </c>
      <c r="AA168" s="31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3"/>
      <c r="AU168" s="29" t="s">
        <v>1422</v>
      </c>
      <c r="AV168" s="63" t="s">
        <v>1185</v>
      </c>
      <c r="AW168" s="29" t="s">
        <v>1186</v>
      </c>
      <c r="AX168" s="29" t="s">
        <v>1191</v>
      </c>
      <c r="AY168" s="29" t="s">
        <v>593</v>
      </c>
      <c r="BA168" s="29" t="s">
        <v>390</v>
      </c>
      <c r="BF16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69" spans="1:58" s="29" customFormat="1" ht="16" customHeight="1">
      <c r="A169" s="29">
        <v>1657</v>
      </c>
      <c r="B169" s="29" t="s">
        <v>26</v>
      </c>
      <c r="C169" s="29" t="s">
        <v>593</v>
      </c>
      <c r="D169" s="29" t="s">
        <v>137</v>
      </c>
      <c r="E169" s="29" t="s">
        <v>1202</v>
      </c>
      <c r="F169" s="30" t="str">
        <f>IF(ISBLANK(Table2[[#This Row],[unique_id]]), "", Table2[[#This Row],[unique_id]])</f>
        <v>bathroom_sconces_bulb_1</v>
      </c>
      <c r="H169" s="29" t="s">
        <v>139</v>
      </c>
      <c r="O169" s="31" t="s">
        <v>1096</v>
      </c>
      <c r="P169" s="29" t="s">
        <v>172</v>
      </c>
      <c r="Q169" s="29" t="s">
        <v>1054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Bathroom Lights</v>
      </c>
      <c r="V169" s="31"/>
      <c r="W169" s="31" t="s">
        <v>647</v>
      </c>
      <c r="X169" s="35">
        <v>121</v>
      </c>
      <c r="Y169" s="36" t="s">
        <v>1050</v>
      </c>
      <c r="Z169" s="31" t="s">
        <v>1493</v>
      </c>
      <c r="AA169" s="31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3"/>
      <c r="AU169" s="29" t="s">
        <v>1423</v>
      </c>
      <c r="AV169" s="63" t="s">
        <v>1185</v>
      </c>
      <c r="AW169" s="29" t="s">
        <v>1187</v>
      </c>
      <c r="AX169" s="29" t="s">
        <v>1191</v>
      </c>
      <c r="AY169" s="29" t="s">
        <v>593</v>
      </c>
      <c r="BA169" s="29" t="s">
        <v>390</v>
      </c>
      <c r="BD169" s="29" t="s">
        <v>1205</v>
      </c>
      <c r="BF16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"0x2c1165fffe2787f0"]]</v>
      </c>
    </row>
    <row r="170" spans="1:58" s="29" customFormat="1" ht="16" customHeight="1">
      <c r="A170" s="29">
        <v>1658</v>
      </c>
      <c r="B170" s="29" t="s">
        <v>26</v>
      </c>
      <c r="C170" s="29" t="s">
        <v>593</v>
      </c>
      <c r="D170" s="29" t="s">
        <v>137</v>
      </c>
      <c r="E170" s="29" t="s">
        <v>1203</v>
      </c>
      <c r="F170" s="30" t="str">
        <f>IF(ISBLANK(Table2[[#This Row],[unique_id]]), "", Table2[[#This Row],[unique_id]])</f>
        <v>bathroom_sconces_bulb_2</v>
      </c>
      <c r="H170" s="29" t="s">
        <v>139</v>
      </c>
      <c r="O170" s="31" t="s">
        <v>1096</v>
      </c>
      <c r="P170" s="29" t="s">
        <v>172</v>
      </c>
      <c r="Q170" s="29" t="s">
        <v>1054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Bathroom Lights</v>
      </c>
      <c r="V170" s="31"/>
      <c r="W170" s="31" t="s">
        <v>647</v>
      </c>
      <c r="X170" s="35">
        <v>121</v>
      </c>
      <c r="Y170" s="36" t="s">
        <v>1050</v>
      </c>
      <c r="Z170" s="31" t="s">
        <v>1493</v>
      </c>
      <c r="AA170" s="31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3"/>
      <c r="AU170" s="29" t="s">
        <v>1424</v>
      </c>
      <c r="AV170" s="63" t="s">
        <v>1185</v>
      </c>
      <c r="AW170" s="29" t="s">
        <v>1188</v>
      </c>
      <c r="AX170" s="29" t="s">
        <v>1191</v>
      </c>
      <c r="AY170" s="29" t="s">
        <v>593</v>
      </c>
      <c r="BA170" s="29" t="s">
        <v>390</v>
      </c>
      <c r="BD170" s="29" t="s">
        <v>1206</v>
      </c>
      <c r="BF17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"0x2c1165fffe18e424"]]</v>
      </c>
    </row>
    <row r="171" spans="1:58" s="29" customFormat="1" ht="16" customHeight="1">
      <c r="A171" s="29">
        <v>1659</v>
      </c>
      <c r="B171" s="29" t="s">
        <v>26</v>
      </c>
      <c r="C171" s="29" t="s">
        <v>429</v>
      </c>
      <c r="D171" s="29" t="s">
        <v>137</v>
      </c>
      <c r="E171" s="29" t="s">
        <v>325</v>
      </c>
      <c r="F171" s="30" t="str">
        <f>IF(ISBLANK(Table2[[#This Row],[unique_id]]), "", Table2[[#This Row],[unique_id]])</f>
        <v>ensuite_main</v>
      </c>
      <c r="G171" s="29" t="s">
        <v>206</v>
      </c>
      <c r="H171" s="29" t="s">
        <v>139</v>
      </c>
      <c r="I171" s="29" t="s">
        <v>132</v>
      </c>
      <c r="J171" s="29" t="s">
        <v>1015</v>
      </c>
      <c r="K171" s="29" t="s">
        <v>1231</v>
      </c>
      <c r="M171" s="29" t="s">
        <v>136</v>
      </c>
      <c r="O171" s="31"/>
      <c r="V171" s="31"/>
      <c r="W171" s="31" t="s">
        <v>648</v>
      </c>
      <c r="X171" s="35">
        <v>112</v>
      </c>
      <c r="Y171" s="36" t="s">
        <v>1052</v>
      </c>
      <c r="Z171" s="36" t="s">
        <v>1492</v>
      </c>
      <c r="AA171" s="36"/>
      <c r="AE171" s="29" t="s">
        <v>308</v>
      </c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9" t="s">
        <v>1425</v>
      </c>
      <c r="AV171" s="63" t="s">
        <v>738</v>
      </c>
      <c r="AW171" s="29" t="s">
        <v>645</v>
      </c>
      <c r="AX171" s="29" t="s">
        <v>741</v>
      </c>
      <c r="AY171" s="29" t="s">
        <v>429</v>
      </c>
      <c r="BA171" s="29" t="s">
        <v>463</v>
      </c>
      <c r="BF17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72" spans="1:58" s="29" customFormat="1" ht="16" customHeight="1">
      <c r="A172" s="29">
        <v>1660</v>
      </c>
      <c r="B172" s="29" t="s">
        <v>26</v>
      </c>
      <c r="C172" s="29" t="s">
        <v>429</v>
      </c>
      <c r="D172" s="29" t="s">
        <v>137</v>
      </c>
      <c r="E172" s="29" t="s">
        <v>1316</v>
      </c>
      <c r="F172" s="30" t="str">
        <f>IF(ISBLANK(Table2[[#This Row],[unique_id]]), "", Table2[[#This Row],[unique_id]])</f>
        <v>ensuite_main_bulb_1</v>
      </c>
      <c r="H172" s="29" t="s">
        <v>139</v>
      </c>
      <c r="O172" s="31" t="s">
        <v>1096</v>
      </c>
      <c r="P172" s="29" t="s">
        <v>172</v>
      </c>
      <c r="Q172" s="29" t="s">
        <v>1054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Ensuite Lights</v>
      </c>
      <c r="V172" s="31"/>
      <c r="W172" s="31" t="s">
        <v>647</v>
      </c>
      <c r="X172" s="35">
        <v>112</v>
      </c>
      <c r="Y172" s="36" t="s">
        <v>1050</v>
      </c>
      <c r="Z172" s="36" t="s">
        <v>1492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9" t="s">
        <v>1426</v>
      </c>
      <c r="AV172" s="63" t="s">
        <v>738</v>
      </c>
      <c r="AW172" s="29" t="s">
        <v>646</v>
      </c>
      <c r="AX172" s="29" t="s">
        <v>741</v>
      </c>
      <c r="AY172" s="29" t="s">
        <v>429</v>
      </c>
      <c r="BA172" s="29" t="s">
        <v>463</v>
      </c>
      <c r="BD172" s="29" t="s">
        <v>686</v>
      </c>
      <c r="BF17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"0x00178801040eddb2"]]</v>
      </c>
    </row>
    <row r="173" spans="1:58" s="29" customFormat="1" ht="16" customHeight="1">
      <c r="A173" s="29">
        <v>1661</v>
      </c>
      <c r="B173" s="29" t="s">
        <v>26</v>
      </c>
      <c r="C173" s="29" t="s">
        <v>593</v>
      </c>
      <c r="D173" s="29" t="s">
        <v>137</v>
      </c>
      <c r="E173" s="29" t="s">
        <v>1179</v>
      </c>
      <c r="F173" s="30" t="str">
        <f>IF(ISBLANK(Table2[[#This Row],[unique_id]]), "", Table2[[#This Row],[unique_id]])</f>
        <v>ensuite_sconces</v>
      </c>
      <c r="G173" s="29" t="s">
        <v>1183</v>
      </c>
      <c r="H173" s="29" t="s">
        <v>139</v>
      </c>
      <c r="I173" s="29" t="s">
        <v>132</v>
      </c>
      <c r="J173" s="29" t="s">
        <v>1184</v>
      </c>
      <c r="K173" s="29" t="s">
        <v>1230</v>
      </c>
      <c r="M173" s="29" t="s">
        <v>136</v>
      </c>
      <c r="O173" s="31"/>
      <c r="V173" s="31"/>
      <c r="W173" s="31" t="s">
        <v>648</v>
      </c>
      <c r="X173" s="35">
        <v>118</v>
      </c>
      <c r="Y173" s="36" t="s">
        <v>1052</v>
      </c>
      <c r="Z173" s="31" t="s">
        <v>1493</v>
      </c>
      <c r="AA173" s="31"/>
      <c r="AE173" s="29" t="s">
        <v>308</v>
      </c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3"/>
      <c r="AU173" s="29" t="s">
        <v>1427</v>
      </c>
      <c r="AV173" s="63" t="s">
        <v>1185</v>
      </c>
      <c r="AW173" s="29" t="s">
        <v>1186</v>
      </c>
      <c r="AX173" s="29" t="s">
        <v>1191</v>
      </c>
      <c r="AY173" s="29" t="s">
        <v>593</v>
      </c>
      <c r="BA173" s="29" t="s">
        <v>463</v>
      </c>
      <c r="BF17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74" spans="1:58" s="29" customFormat="1" ht="16" customHeight="1">
      <c r="A174" s="29">
        <v>1662</v>
      </c>
      <c r="B174" s="29" t="s">
        <v>26</v>
      </c>
      <c r="C174" s="29" t="s">
        <v>593</v>
      </c>
      <c r="D174" s="29" t="s">
        <v>137</v>
      </c>
      <c r="E174" s="29" t="s">
        <v>1180</v>
      </c>
      <c r="F174" s="30" t="str">
        <f>IF(ISBLANK(Table2[[#This Row],[unique_id]]), "", Table2[[#This Row],[unique_id]])</f>
        <v>ensuite_sconces_bulb_1</v>
      </c>
      <c r="H174" s="29" t="s">
        <v>139</v>
      </c>
      <c r="O174" s="31" t="s">
        <v>1096</v>
      </c>
      <c r="P174" s="29" t="s">
        <v>172</v>
      </c>
      <c r="Q174" s="29" t="s">
        <v>1054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Ensuite Lights</v>
      </c>
      <c r="V174" s="31"/>
      <c r="W174" s="31" t="s">
        <v>647</v>
      </c>
      <c r="X174" s="35">
        <v>118</v>
      </c>
      <c r="Y174" s="36" t="s">
        <v>1050</v>
      </c>
      <c r="Z174" s="31" t="s">
        <v>1493</v>
      </c>
      <c r="AA174" s="31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3"/>
      <c r="AU174" s="29" t="s">
        <v>1428</v>
      </c>
      <c r="AV174" s="63" t="s">
        <v>1185</v>
      </c>
      <c r="AW174" s="29" t="s">
        <v>1187</v>
      </c>
      <c r="AX174" s="29" t="s">
        <v>1191</v>
      </c>
      <c r="AY174" s="29" t="s">
        <v>593</v>
      </c>
      <c r="BA174" s="29" t="s">
        <v>463</v>
      </c>
      <c r="BD174" s="29" t="s">
        <v>1190</v>
      </c>
      <c r="BF17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"0x2c1165fffe168c7e"]]</v>
      </c>
    </row>
    <row r="175" spans="1:58" s="29" customFormat="1" ht="16" customHeight="1">
      <c r="A175" s="29">
        <v>1663</v>
      </c>
      <c r="B175" s="29" t="s">
        <v>26</v>
      </c>
      <c r="C175" s="29" t="s">
        <v>593</v>
      </c>
      <c r="D175" s="29" t="s">
        <v>137</v>
      </c>
      <c r="E175" s="29" t="s">
        <v>1181</v>
      </c>
      <c r="F175" s="30" t="str">
        <f>IF(ISBLANK(Table2[[#This Row],[unique_id]]), "", Table2[[#This Row],[unique_id]])</f>
        <v>ensuite_sconces_bulb_2</v>
      </c>
      <c r="H175" s="29" t="s">
        <v>139</v>
      </c>
      <c r="O175" s="31" t="s">
        <v>1096</v>
      </c>
      <c r="P175" s="29" t="s">
        <v>172</v>
      </c>
      <c r="Q175" s="29" t="s">
        <v>1054</v>
      </c>
      <c r="R175" s="29" t="str">
        <f>Table2[[#This Row],[entity_domain]]</f>
        <v>Lights</v>
      </c>
      <c r="S175" s="29" t="str">
        <f>_xlfn.CONCAT( Table2[[#This Row],[device_suggested_area]], " ",Table2[[#This Row],[powercalc_group_3]])</f>
        <v>Ensuite Lights</v>
      </c>
      <c r="V175" s="31"/>
      <c r="W175" s="31" t="s">
        <v>647</v>
      </c>
      <c r="X175" s="35">
        <v>118</v>
      </c>
      <c r="Y175" s="36" t="s">
        <v>1050</v>
      </c>
      <c r="Z175" s="31" t="s">
        <v>1493</v>
      </c>
      <c r="AA175" s="31"/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3"/>
      <c r="AU175" s="29" t="s">
        <v>1429</v>
      </c>
      <c r="AV175" s="63" t="s">
        <v>1185</v>
      </c>
      <c r="AW175" s="29" t="s">
        <v>1188</v>
      </c>
      <c r="AX175" s="29" t="s">
        <v>1191</v>
      </c>
      <c r="AY175" s="29" t="s">
        <v>593</v>
      </c>
      <c r="BA175" s="29" t="s">
        <v>463</v>
      </c>
      <c r="BD175" s="29" t="s">
        <v>1192</v>
      </c>
      <c r="BF17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"0x2c1165fffea5cd4b"]]</v>
      </c>
    </row>
    <row r="176" spans="1:58" s="29" customFormat="1" ht="16" customHeight="1">
      <c r="A176" s="29">
        <v>1664</v>
      </c>
      <c r="B176" s="29" t="s">
        <v>26</v>
      </c>
      <c r="C176" s="29" t="s">
        <v>593</v>
      </c>
      <c r="D176" s="29" t="s">
        <v>137</v>
      </c>
      <c r="E176" s="29" t="s">
        <v>1182</v>
      </c>
      <c r="F176" s="30" t="str">
        <f>IF(ISBLANK(Table2[[#This Row],[unique_id]]), "", Table2[[#This Row],[unique_id]])</f>
        <v>ensuite_sconces_bulb_3</v>
      </c>
      <c r="H176" s="29" t="s">
        <v>139</v>
      </c>
      <c r="O176" s="31" t="s">
        <v>1096</v>
      </c>
      <c r="P176" s="29" t="s">
        <v>172</v>
      </c>
      <c r="Q176" s="29" t="s">
        <v>1054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Ensuite Lights</v>
      </c>
      <c r="V176" s="31"/>
      <c r="W176" s="31" t="s">
        <v>647</v>
      </c>
      <c r="X176" s="35">
        <v>118</v>
      </c>
      <c r="Y176" s="36" t="s">
        <v>1050</v>
      </c>
      <c r="Z176" s="31" t="s">
        <v>1493</v>
      </c>
      <c r="AA176" s="31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3"/>
      <c r="AU176" s="29" t="s">
        <v>1430</v>
      </c>
      <c r="AV176" s="63" t="s">
        <v>1185</v>
      </c>
      <c r="AW176" s="29" t="s">
        <v>1189</v>
      </c>
      <c r="AX176" s="29" t="s">
        <v>1191</v>
      </c>
      <c r="AY176" s="29" t="s">
        <v>593</v>
      </c>
      <c r="BA176" s="29" t="s">
        <v>463</v>
      </c>
      <c r="BD176" s="29" t="s">
        <v>1193</v>
      </c>
      <c r="BF17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"0x2c1165fffea89f5f"]]</v>
      </c>
    </row>
    <row r="177" spans="1:58" s="29" customFormat="1" ht="16" customHeight="1">
      <c r="A177" s="29">
        <v>1665</v>
      </c>
      <c r="B177" s="29" t="s">
        <v>26</v>
      </c>
      <c r="C177" s="29" t="s">
        <v>429</v>
      </c>
      <c r="D177" s="29" t="s">
        <v>137</v>
      </c>
      <c r="E177" s="29" t="s">
        <v>326</v>
      </c>
      <c r="F177" s="30" t="str">
        <f>IF(ISBLANK(Table2[[#This Row],[unique_id]]), "", Table2[[#This Row],[unique_id]])</f>
        <v>wardrobe_main</v>
      </c>
      <c r="G177" s="29" t="s">
        <v>210</v>
      </c>
      <c r="H177" s="29" t="s">
        <v>139</v>
      </c>
      <c r="I177" s="29" t="s">
        <v>132</v>
      </c>
      <c r="J177" s="29" t="s">
        <v>1015</v>
      </c>
      <c r="K177" s="27" t="s">
        <v>1228</v>
      </c>
      <c r="M177" s="29" t="s">
        <v>136</v>
      </c>
      <c r="O177" s="31"/>
      <c r="V177" s="31"/>
      <c r="W177" s="31" t="s">
        <v>648</v>
      </c>
      <c r="X177" s="35">
        <v>113</v>
      </c>
      <c r="Y177" s="36" t="s">
        <v>1052</v>
      </c>
      <c r="Z177" s="36" t="s">
        <v>1490</v>
      </c>
      <c r="AA177" s="36"/>
      <c r="AE177" s="29" t="s">
        <v>308</v>
      </c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9" t="s">
        <v>1431</v>
      </c>
      <c r="AV177" s="63" t="s">
        <v>738</v>
      </c>
      <c r="AW177" s="29" t="s">
        <v>645</v>
      </c>
      <c r="AX177" s="29" t="s">
        <v>741</v>
      </c>
      <c r="AY177" s="29" t="s">
        <v>429</v>
      </c>
      <c r="BA177" s="29" t="s">
        <v>655</v>
      </c>
      <c r="BF17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78" spans="1:58" s="29" customFormat="1" ht="16" customHeight="1">
      <c r="A178" s="29">
        <v>1666</v>
      </c>
      <c r="B178" s="29" t="s">
        <v>26</v>
      </c>
      <c r="C178" s="29" t="s">
        <v>429</v>
      </c>
      <c r="D178" s="29" t="s">
        <v>137</v>
      </c>
      <c r="E178" s="29" t="s">
        <v>1317</v>
      </c>
      <c r="F178" s="30" t="str">
        <f>IF(ISBLANK(Table2[[#This Row],[unique_id]]), "", Table2[[#This Row],[unique_id]])</f>
        <v>wardrobe_main_bulb_1</v>
      </c>
      <c r="H178" s="29" t="s">
        <v>139</v>
      </c>
      <c r="O178" s="31" t="s">
        <v>1096</v>
      </c>
      <c r="P178" s="29" t="s">
        <v>172</v>
      </c>
      <c r="Q178" s="29" t="s">
        <v>1054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Wardrobe Lights</v>
      </c>
      <c r="V178" s="31"/>
      <c r="W178" s="31" t="s">
        <v>647</v>
      </c>
      <c r="X178" s="35">
        <v>113</v>
      </c>
      <c r="Y178" s="36" t="s">
        <v>1050</v>
      </c>
      <c r="Z178" s="36" t="s">
        <v>1490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9" t="s">
        <v>1432</v>
      </c>
      <c r="AV178" s="63" t="s">
        <v>738</v>
      </c>
      <c r="AW178" s="29" t="s">
        <v>646</v>
      </c>
      <c r="AX178" s="29" t="s">
        <v>741</v>
      </c>
      <c r="AY178" s="29" t="s">
        <v>429</v>
      </c>
      <c r="BA178" s="29" t="s">
        <v>655</v>
      </c>
      <c r="BD178" s="29" t="s">
        <v>687</v>
      </c>
      <c r="BF17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"0x00178801040ede93"]]</v>
      </c>
    </row>
    <row r="179" spans="1:58" s="29" customFormat="1" ht="16" customHeight="1">
      <c r="A179" s="29">
        <v>1667</v>
      </c>
      <c r="B179" s="29" t="s">
        <v>26</v>
      </c>
      <c r="C179" s="29" t="s">
        <v>1122</v>
      </c>
      <c r="D179" s="29" t="s">
        <v>149</v>
      </c>
      <c r="E179" s="32" t="s">
        <v>1318</v>
      </c>
      <c r="F179" s="30" t="str">
        <f>IF(ISBLANK(Table2[[#This Row],[unique_id]]), "", Table2[[#This Row],[unique_id]])</f>
        <v>template_deck_festoons_plug_proxy</v>
      </c>
      <c r="G179" s="29" t="s">
        <v>315</v>
      </c>
      <c r="H179" s="29" t="s">
        <v>139</v>
      </c>
      <c r="I179" s="29" t="s">
        <v>132</v>
      </c>
      <c r="O179" s="31" t="s">
        <v>1096</v>
      </c>
      <c r="P179" s="29" t="s">
        <v>172</v>
      </c>
      <c r="Q179" s="29" t="s">
        <v>1054</v>
      </c>
      <c r="R179" s="29" t="str">
        <f>Table2[[#This Row],[entity_domain]]</f>
        <v>Lights</v>
      </c>
      <c r="S179" s="29" t="str">
        <f>S180</f>
        <v>Deck Lights</v>
      </c>
      <c r="T17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1"/>
      <c r="W179" s="31"/>
      <c r="X179" s="31"/>
      <c r="Y179" s="31"/>
      <c r="Z179" s="31"/>
      <c r="AA179" s="31"/>
      <c r="AG179" s="31"/>
      <c r="AH179" s="31"/>
      <c r="AJ179" s="29" t="str">
        <f>IF(ISBLANK(AI179),  "", _xlfn.CONCAT("haas/entity/sensor/", LOWER(C179), "/", E179, "/config"))</f>
        <v/>
      </c>
      <c r="AK179" s="29" t="str">
        <f>IF(ISBLANK(AI179),  "", _xlfn.CONCAT(LOWER(C179), "/", E179))</f>
        <v/>
      </c>
      <c r="AT179" s="33"/>
      <c r="AU179" s="68" t="s">
        <v>1433</v>
      </c>
      <c r="AV179" s="69" t="s">
        <v>393</v>
      </c>
      <c r="AW179" s="68" t="s">
        <v>134</v>
      </c>
      <c r="AX179" s="29" t="s">
        <v>392</v>
      </c>
      <c r="AY179" s="29" t="s">
        <v>243</v>
      </c>
      <c r="BA179" s="29" t="s">
        <v>389</v>
      </c>
      <c r="BF17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80" spans="1:58" s="29" customFormat="1" ht="16" customHeight="1">
      <c r="A180" s="29">
        <v>1668</v>
      </c>
      <c r="B180" s="29" t="s">
        <v>26</v>
      </c>
      <c r="C180" s="29" t="s">
        <v>243</v>
      </c>
      <c r="D180" s="29" t="s">
        <v>134</v>
      </c>
      <c r="E180" s="29" t="s">
        <v>1157</v>
      </c>
      <c r="F180" s="30" t="str">
        <f>IF(ISBLANK(Table2[[#This Row],[unique_id]]), "", Table2[[#This Row],[unique_id]])</f>
        <v>deck_festoons_plug</v>
      </c>
      <c r="G180" s="29" t="s">
        <v>315</v>
      </c>
      <c r="H180" s="29" t="s">
        <v>139</v>
      </c>
      <c r="I180" s="29" t="s">
        <v>132</v>
      </c>
      <c r="J180" s="29" t="s">
        <v>1020</v>
      </c>
      <c r="M180" s="29" t="s">
        <v>136</v>
      </c>
      <c r="O180" s="31" t="s">
        <v>1096</v>
      </c>
      <c r="P180" s="29" t="s">
        <v>172</v>
      </c>
      <c r="Q180" s="29" t="s">
        <v>1054</v>
      </c>
      <c r="R180" s="29" t="str">
        <f>Table2[[#This Row],[entity_domain]]</f>
        <v>Lights</v>
      </c>
      <c r="S180" s="29" t="str">
        <f>_xlfn.CONCAT( Table2[[#This Row],[device_suggested_area]], " ",Table2[[#This Row],[powercalc_group_3]])</f>
        <v>Deck Lights</v>
      </c>
      <c r="T180" s="32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31"/>
      <c r="W180" s="31"/>
      <c r="X180" s="31"/>
      <c r="Y180" s="31"/>
      <c r="Z180" s="31"/>
      <c r="AA180" s="31"/>
      <c r="AE180" s="29" t="s">
        <v>308</v>
      </c>
      <c r="AG180" s="31"/>
      <c r="AH180" s="31"/>
      <c r="AJ180" s="29" t="str">
        <f>IF(ISBLANK(AI180),  "", _xlfn.CONCAT("haas/entity/sensor/", LOWER(C180), "/", E180, "/config"))</f>
        <v/>
      </c>
      <c r="AK180" s="29" t="str">
        <f>IF(ISBLANK(AI180),  "", _xlfn.CONCAT(LOWER(C180), "/", E180))</f>
        <v/>
      </c>
      <c r="AT180" s="33"/>
      <c r="AU180" s="29" t="s">
        <v>1433</v>
      </c>
      <c r="AV180" s="63" t="s">
        <v>393</v>
      </c>
      <c r="AW180" s="29" t="s">
        <v>400</v>
      </c>
      <c r="AX180" s="29" t="s">
        <v>392</v>
      </c>
      <c r="AY180" s="29" t="s">
        <v>243</v>
      </c>
      <c r="AZ180" s="29" t="s">
        <v>1496</v>
      </c>
      <c r="BA180" s="29" t="s">
        <v>389</v>
      </c>
      <c r="BC180" s="29" t="s">
        <v>520</v>
      </c>
      <c r="BD180" s="29" t="s">
        <v>737</v>
      </c>
      <c r="BE180" s="29" t="s">
        <v>736</v>
      </c>
      <c r="BF18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"5c:a6:e6:25:58:f1"], ["ip", "10.0.6.88"]]</v>
      </c>
    </row>
    <row r="181" spans="1:58" s="29" customFormat="1" ht="16" customHeight="1">
      <c r="A181" s="29">
        <v>1669</v>
      </c>
      <c r="B181" s="29" t="s">
        <v>26</v>
      </c>
      <c r="C181" s="29" t="s">
        <v>1122</v>
      </c>
      <c r="D181" s="29" t="s">
        <v>149</v>
      </c>
      <c r="E181" s="32" t="s">
        <v>1319</v>
      </c>
      <c r="F181" s="30" t="str">
        <f>IF(ISBLANK(Table2[[#This Row],[unique_id]]), "", Table2[[#This Row],[unique_id]])</f>
        <v>template_landing_festoons_plug_proxy</v>
      </c>
      <c r="G181" s="29" t="s">
        <v>732</v>
      </c>
      <c r="H181" s="29" t="s">
        <v>139</v>
      </c>
      <c r="I181" s="29" t="s">
        <v>132</v>
      </c>
      <c r="O181" s="31" t="s">
        <v>1096</v>
      </c>
      <c r="P181" s="29" t="s">
        <v>172</v>
      </c>
      <c r="Q181" s="29" t="s">
        <v>1054</v>
      </c>
      <c r="R181" s="29" t="str">
        <f>Table2[[#This Row],[entity_domain]]</f>
        <v>Lights</v>
      </c>
      <c r="S181" s="29" t="str">
        <f>S182</f>
        <v>Landing Lights</v>
      </c>
      <c r="T18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31"/>
      <c r="W181" s="31"/>
      <c r="X181" s="31"/>
      <c r="Y181" s="31"/>
      <c r="Z181" s="31"/>
      <c r="AA181" s="31"/>
      <c r="AG181" s="31"/>
      <c r="AH181" s="31"/>
      <c r="AJ181" s="29" t="str">
        <f>IF(ISBLANK(AI181),  "", _xlfn.CONCAT("haas/entity/sensor/", LOWER(C181), "/", E181, "/config"))</f>
        <v/>
      </c>
      <c r="AK181" s="29" t="str">
        <f>IF(ISBLANK(AI181),  "", _xlfn.CONCAT(LOWER(C181), "/", E181))</f>
        <v/>
      </c>
      <c r="AT181" s="33"/>
      <c r="AU181" s="68" t="s">
        <v>1434</v>
      </c>
      <c r="AV181" s="69" t="s">
        <v>393</v>
      </c>
      <c r="AW181" s="68" t="s">
        <v>134</v>
      </c>
      <c r="AX181" s="29" t="s">
        <v>392</v>
      </c>
      <c r="AY181" s="29" t="s">
        <v>243</v>
      </c>
      <c r="BA181" s="29" t="s">
        <v>733</v>
      </c>
      <c r="BF18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82" spans="1:58" s="29" customFormat="1" ht="16" customHeight="1">
      <c r="A182" s="29">
        <v>1670</v>
      </c>
      <c r="B182" s="29" t="s">
        <v>26</v>
      </c>
      <c r="C182" s="29" t="s">
        <v>243</v>
      </c>
      <c r="D182" s="29" t="s">
        <v>134</v>
      </c>
      <c r="E182" s="29" t="s">
        <v>1158</v>
      </c>
      <c r="F182" s="30" t="str">
        <f>IF(ISBLANK(Table2[[#This Row],[unique_id]]), "", Table2[[#This Row],[unique_id]])</f>
        <v>landing_festoons_plug</v>
      </c>
      <c r="G182" s="29" t="s">
        <v>732</v>
      </c>
      <c r="H182" s="29" t="s">
        <v>139</v>
      </c>
      <c r="I182" s="29" t="s">
        <v>132</v>
      </c>
      <c r="J182" s="29" t="s">
        <v>1020</v>
      </c>
      <c r="M182" s="29" t="s">
        <v>136</v>
      </c>
      <c r="O182" s="31" t="s">
        <v>1096</v>
      </c>
      <c r="P182" s="29" t="s">
        <v>172</v>
      </c>
      <c r="Q182" s="29" t="s">
        <v>1054</v>
      </c>
      <c r="R182" s="29" t="str">
        <f>Table2[[#This Row],[entity_domain]]</f>
        <v>Lights</v>
      </c>
      <c r="S182" s="29" t="str">
        <f>_xlfn.CONCAT( Table2[[#This Row],[device_suggested_area]], " ",Table2[[#This Row],[powercalc_group_3]])</f>
        <v>Landing Lights</v>
      </c>
      <c r="T182" s="32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31"/>
      <c r="W182" s="31"/>
      <c r="X182" s="31"/>
      <c r="Y182" s="31"/>
      <c r="Z182" s="31"/>
      <c r="AA182" s="31"/>
      <c r="AE182" s="29" t="s">
        <v>308</v>
      </c>
      <c r="AG182" s="31"/>
      <c r="AH182" s="31"/>
      <c r="AJ182" s="29" t="str">
        <f>IF(ISBLANK(AI182),  "", _xlfn.CONCAT("haas/entity/sensor/", LOWER(C182), "/", E182, "/config"))</f>
        <v/>
      </c>
      <c r="AK182" s="29" t="str">
        <f>IF(ISBLANK(AI182),  "", _xlfn.CONCAT(LOWER(C182), "/", E182))</f>
        <v/>
      </c>
      <c r="AT182" s="33"/>
      <c r="AU182" s="29" t="s">
        <v>1434</v>
      </c>
      <c r="AV182" s="63" t="s">
        <v>393</v>
      </c>
      <c r="AW182" s="29" t="s">
        <v>400</v>
      </c>
      <c r="AX182" s="29" t="s">
        <v>392</v>
      </c>
      <c r="AY182" s="29" t="s">
        <v>243</v>
      </c>
      <c r="AZ182" s="29" t="s">
        <v>1496</v>
      </c>
      <c r="BA182" s="29" t="s">
        <v>733</v>
      </c>
      <c r="BC182" s="29" t="s">
        <v>520</v>
      </c>
      <c r="BD182" s="29" t="s">
        <v>734</v>
      </c>
      <c r="BE182" s="29" t="s">
        <v>735</v>
      </c>
      <c r="BF18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"5c:a6:e6:25:5a:0c"], ["ip", "10.0.6.89"]]</v>
      </c>
    </row>
    <row r="183" spans="1:58" s="29" customFormat="1" ht="16" customHeight="1">
      <c r="A183" s="29">
        <v>1671</v>
      </c>
      <c r="B183" s="29" t="s">
        <v>26</v>
      </c>
      <c r="C183" s="29" t="s">
        <v>429</v>
      </c>
      <c r="D183" s="29" t="s">
        <v>137</v>
      </c>
      <c r="E183" s="29" t="s">
        <v>750</v>
      </c>
      <c r="F183" s="30" t="str">
        <f>IF(ISBLANK(Table2[[#This Row],[unique_id]]), "", Table2[[#This Row],[unique_id]])</f>
        <v>garden_pedestals</v>
      </c>
      <c r="G183" s="29" t="s">
        <v>751</v>
      </c>
      <c r="H183" s="29" t="s">
        <v>139</v>
      </c>
      <c r="I183" s="29" t="s">
        <v>132</v>
      </c>
      <c r="J183" s="29" t="s">
        <v>1019</v>
      </c>
      <c r="O183" s="31"/>
      <c r="V183" s="31"/>
      <c r="W183" s="31" t="s">
        <v>648</v>
      </c>
      <c r="X183" s="35">
        <v>115</v>
      </c>
      <c r="Y183" s="36" t="s">
        <v>1053</v>
      </c>
      <c r="Z183" s="36"/>
      <c r="AA183" s="36"/>
      <c r="AE183" s="29" t="s">
        <v>308</v>
      </c>
      <c r="AG183" s="31"/>
      <c r="AH183" s="31"/>
      <c r="AJ183" s="29" t="str">
        <f>IF(ISBLANK(AI183),  "", _xlfn.CONCAT("haas/entity/sensor/", LOWER(C183), "/", E183, "/config"))</f>
        <v/>
      </c>
      <c r="AK183" s="29" t="str">
        <f>IF(ISBLANK(AI183),  "", _xlfn.CONCAT(LOWER(C183), "/", E183))</f>
        <v/>
      </c>
      <c r="AT18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9" t="s">
        <v>1435</v>
      </c>
      <c r="AV183" s="63" t="s">
        <v>740</v>
      </c>
      <c r="AW183" s="29" t="s">
        <v>753</v>
      </c>
      <c r="AX183" s="29" t="s">
        <v>742</v>
      </c>
      <c r="AY183" s="29" t="s">
        <v>429</v>
      </c>
      <c r="BA183" s="29" t="s">
        <v>752</v>
      </c>
      <c r="BF18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84" spans="1:58" s="29" customFormat="1" ht="16" customHeight="1">
      <c r="A184" s="29">
        <v>1672</v>
      </c>
      <c r="B184" s="29" t="s">
        <v>26</v>
      </c>
      <c r="C184" s="29" t="s">
        <v>429</v>
      </c>
      <c r="D184" s="29" t="s">
        <v>137</v>
      </c>
      <c r="E184" s="29" t="s">
        <v>1320</v>
      </c>
      <c r="F184" s="30" t="str">
        <f>IF(ISBLANK(Table2[[#This Row],[unique_id]]), "", Table2[[#This Row],[unique_id]])</f>
        <v>garden_pedestals_bulb_1</v>
      </c>
      <c r="H184" s="29" t="s">
        <v>139</v>
      </c>
      <c r="O184" s="31"/>
      <c r="P184" s="29" t="s">
        <v>172</v>
      </c>
      <c r="Q184" s="29" t="s">
        <v>1054</v>
      </c>
      <c r="R184" s="29" t="str">
        <f>Table2[[#This Row],[entity_domain]]</f>
        <v>Lights</v>
      </c>
      <c r="S184" s="29" t="str">
        <f>_xlfn.CONCAT( Table2[[#This Row],[device_suggested_area]], " ",Table2[[#This Row],[powercalc_group_3]])</f>
        <v>Garden Lights</v>
      </c>
      <c r="V184" s="31"/>
      <c r="W184" s="31" t="s">
        <v>647</v>
      </c>
      <c r="X184" s="35">
        <v>115</v>
      </c>
      <c r="Y184" s="36" t="s">
        <v>1050</v>
      </c>
      <c r="Z184" s="36"/>
      <c r="AA184" s="36"/>
      <c r="AG184" s="31"/>
      <c r="AH184" s="31"/>
      <c r="AJ184" s="29" t="str">
        <f>IF(ISBLANK(AI184),  "", _xlfn.CONCAT("haas/entity/sensor/", LOWER(C184), "/", E184, "/config"))</f>
        <v/>
      </c>
      <c r="AK184" s="29" t="str">
        <f>IF(ISBLANK(AI184),  "", _xlfn.CONCAT(LOWER(C184), "/", E184))</f>
        <v/>
      </c>
      <c r="AT18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9" t="s">
        <v>1436</v>
      </c>
      <c r="AV184" s="63" t="s">
        <v>740</v>
      </c>
      <c r="AW184" s="29" t="s">
        <v>754</v>
      </c>
      <c r="AX184" s="29" t="s">
        <v>742</v>
      </c>
      <c r="AY184" s="29" t="s">
        <v>429</v>
      </c>
      <c r="BA184" s="29" t="s">
        <v>752</v>
      </c>
      <c r="BD184" s="29" t="s">
        <v>739</v>
      </c>
      <c r="BF18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"0x001788010c692175"]]</v>
      </c>
    </row>
    <row r="185" spans="1:58" s="29" customFormat="1" ht="16" customHeight="1">
      <c r="A185" s="29">
        <v>1673</v>
      </c>
      <c r="B185" s="29" t="s">
        <v>26</v>
      </c>
      <c r="C185" s="29" t="s">
        <v>429</v>
      </c>
      <c r="D185" s="29" t="s">
        <v>137</v>
      </c>
      <c r="E185" s="29" t="s">
        <v>1321</v>
      </c>
      <c r="F185" s="30" t="str">
        <f>IF(ISBLANK(Table2[[#This Row],[unique_id]]), "", Table2[[#This Row],[unique_id]])</f>
        <v>garden_pedestals_bulb_2</v>
      </c>
      <c r="H185" s="29" t="s">
        <v>139</v>
      </c>
      <c r="O185" s="31"/>
      <c r="P185" s="29" t="s">
        <v>172</v>
      </c>
      <c r="Q185" s="29" t="s">
        <v>1054</v>
      </c>
      <c r="R185" s="29" t="str">
        <f>Table2[[#This Row],[entity_domain]]</f>
        <v>Lights</v>
      </c>
      <c r="S185" s="29" t="str">
        <f>_xlfn.CONCAT( Table2[[#This Row],[device_suggested_area]], " ",Table2[[#This Row],[powercalc_group_3]])</f>
        <v>Garden Lights</v>
      </c>
      <c r="V185" s="31"/>
      <c r="W185" s="31" t="s">
        <v>647</v>
      </c>
      <c r="X185" s="35">
        <v>115</v>
      </c>
      <c r="Y185" s="36" t="s">
        <v>1050</v>
      </c>
      <c r="Z185" s="36"/>
      <c r="AA185" s="36"/>
      <c r="AG185" s="31"/>
      <c r="AH185" s="31"/>
      <c r="AJ185" s="29" t="str">
        <f>IF(ISBLANK(AI185),  "", _xlfn.CONCAT("haas/entity/sensor/", LOWER(C185), "/", E185, "/config"))</f>
        <v/>
      </c>
      <c r="AK185" s="29" t="str">
        <f>IF(ISBLANK(AI185),  "", _xlfn.CONCAT(LOWER(C185), "/", E185))</f>
        <v/>
      </c>
      <c r="AT18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9" t="s">
        <v>1437</v>
      </c>
      <c r="AV185" s="63" t="s">
        <v>740</v>
      </c>
      <c r="AW185" s="29" t="s">
        <v>755</v>
      </c>
      <c r="AX185" s="29" t="s">
        <v>742</v>
      </c>
      <c r="AY185" s="29" t="s">
        <v>429</v>
      </c>
      <c r="BA185" s="29" t="s">
        <v>752</v>
      </c>
      <c r="BD185" s="29" t="s">
        <v>743</v>
      </c>
      <c r="BF18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"0x001788010c69214a"]]</v>
      </c>
    </row>
    <row r="186" spans="1:58" s="29" customFormat="1" ht="16" customHeight="1">
      <c r="A186" s="29">
        <v>1674</v>
      </c>
      <c r="B186" s="29" t="s">
        <v>26</v>
      </c>
      <c r="C186" s="29" t="s">
        <v>429</v>
      </c>
      <c r="D186" s="29" t="s">
        <v>137</v>
      </c>
      <c r="E186" s="29" t="s">
        <v>1322</v>
      </c>
      <c r="F186" s="30" t="str">
        <f>IF(ISBLANK(Table2[[#This Row],[unique_id]]), "", Table2[[#This Row],[unique_id]])</f>
        <v>garden_pedestals_bulb_3</v>
      </c>
      <c r="H186" s="29" t="s">
        <v>139</v>
      </c>
      <c r="O186" s="31"/>
      <c r="P186" s="29" t="s">
        <v>172</v>
      </c>
      <c r="Q186" s="29" t="s">
        <v>1054</v>
      </c>
      <c r="R186" s="29" t="str">
        <f>Table2[[#This Row],[entity_domain]]</f>
        <v>Lights</v>
      </c>
      <c r="S186" s="29" t="str">
        <f>_xlfn.CONCAT( Table2[[#This Row],[device_suggested_area]], " ",Table2[[#This Row],[powercalc_group_3]])</f>
        <v>Garden Lights</v>
      </c>
      <c r="V186" s="31"/>
      <c r="W186" s="31" t="s">
        <v>647</v>
      </c>
      <c r="X186" s="35">
        <v>115</v>
      </c>
      <c r="Y186" s="36" t="s">
        <v>1050</v>
      </c>
      <c r="Z186" s="36"/>
      <c r="AA186" s="36"/>
      <c r="AG186" s="31"/>
      <c r="AH186" s="31"/>
      <c r="AJ186" s="29" t="str">
        <f>IF(ISBLANK(AI186),  "", _xlfn.CONCAT("haas/entity/sensor/", LOWER(C186), "/", E186, "/config"))</f>
        <v/>
      </c>
      <c r="AK186" s="29" t="str">
        <f>IF(ISBLANK(AI186),  "", _xlfn.CONCAT(LOWER(C186), "/", E186))</f>
        <v/>
      </c>
      <c r="AT18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9" t="s">
        <v>1438</v>
      </c>
      <c r="AV186" s="63" t="s">
        <v>740</v>
      </c>
      <c r="AW186" s="29" t="s">
        <v>756</v>
      </c>
      <c r="AX186" s="29" t="s">
        <v>742</v>
      </c>
      <c r="AY186" s="29" t="s">
        <v>429</v>
      </c>
      <c r="BA186" s="29" t="s">
        <v>752</v>
      </c>
      <c r="BD186" s="29" t="s">
        <v>744</v>
      </c>
      <c r="BF18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"0x001788010c5c4266"]]</v>
      </c>
    </row>
    <row r="187" spans="1:58" s="29" customFormat="1" ht="16" customHeight="1">
      <c r="A187" s="29">
        <v>1675</v>
      </c>
      <c r="B187" s="29" t="s">
        <v>26</v>
      </c>
      <c r="C187" s="29" t="s">
        <v>429</v>
      </c>
      <c r="D187" s="29" t="s">
        <v>137</v>
      </c>
      <c r="E187" s="29" t="s">
        <v>1323</v>
      </c>
      <c r="F187" s="30" t="str">
        <f>IF(ISBLANK(Table2[[#This Row],[unique_id]]), "", Table2[[#This Row],[unique_id]])</f>
        <v>garden_pedestals_bulb_4</v>
      </c>
      <c r="H187" s="29" t="s">
        <v>139</v>
      </c>
      <c r="O187" s="31"/>
      <c r="P187" s="29" t="s">
        <v>172</v>
      </c>
      <c r="Q187" s="29" t="s">
        <v>1054</v>
      </c>
      <c r="R187" s="29" t="str">
        <f>Table2[[#This Row],[entity_domain]]</f>
        <v>Lights</v>
      </c>
      <c r="S187" s="29" t="str">
        <f>_xlfn.CONCAT( Table2[[#This Row],[device_suggested_area]], " ",Table2[[#This Row],[powercalc_group_3]])</f>
        <v>Garden Lights</v>
      </c>
      <c r="V187" s="31"/>
      <c r="W187" s="31" t="s">
        <v>647</v>
      </c>
      <c r="X187" s="35">
        <v>115</v>
      </c>
      <c r="Y187" s="36" t="s">
        <v>1050</v>
      </c>
      <c r="Z187" s="36"/>
      <c r="AA187" s="36"/>
      <c r="AG187" s="31"/>
      <c r="AH187" s="31"/>
      <c r="AJ187" s="29" t="str">
        <f>IF(ISBLANK(AI187),  "", _xlfn.CONCAT("haas/entity/sensor/", LOWER(C187), "/", E187, "/config"))</f>
        <v/>
      </c>
      <c r="AK187" s="29" t="str">
        <f>IF(ISBLANK(AI187),  "", _xlfn.CONCAT(LOWER(C187), "/", E187))</f>
        <v/>
      </c>
      <c r="AT18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9" t="s">
        <v>1439</v>
      </c>
      <c r="AV187" s="63" t="s">
        <v>740</v>
      </c>
      <c r="AW187" s="29" t="s">
        <v>757</v>
      </c>
      <c r="AX187" s="29" t="s">
        <v>742</v>
      </c>
      <c r="AY187" s="29" t="s">
        <v>429</v>
      </c>
      <c r="BA187" s="29" t="s">
        <v>752</v>
      </c>
      <c r="BD187" s="29" t="s">
        <v>745</v>
      </c>
      <c r="BF18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"0x001788010c692144"]]</v>
      </c>
    </row>
    <row r="188" spans="1:58" s="29" customFormat="1" ht="16" customHeight="1">
      <c r="A188" s="29">
        <v>1676</v>
      </c>
      <c r="B188" s="29" t="s">
        <v>765</v>
      </c>
      <c r="C188" s="29" t="s">
        <v>429</v>
      </c>
      <c r="D188" s="29" t="s">
        <v>137</v>
      </c>
      <c r="F188" s="30" t="str">
        <f>IF(ISBLANK(Table2[[#This Row],[unique_id]]), "", Table2[[#This Row],[unique_id]])</f>
        <v/>
      </c>
      <c r="O188" s="31"/>
      <c r="V188" s="31"/>
      <c r="W188" s="31" t="s">
        <v>647</v>
      </c>
      <c r="X188" s="35">
        <v>115</v>
      </c>
      <c r="Y188" s="36" t="s">
        <v>1050</v>
      </c>
      <c r="Z188" s="36" t="s">
        <v>1495</v>
      </c>
      <c r="AA188" s="36"/>
      <c r="AG188" s="31"/>
      <c r="AH188" s="31"/>
      <c r="AJ188" s="29" t="str">
        <f>IF(ISBLANK(AI188),  "", _xlfn.CONCAT("haas/entity/sensor/", LOWER(C188), "/", E188, "/config"))</f>
        <v/>
      </c>
      <c r="AK188" s="29" t="str">
        <f>IF(ISBLANK(AI188),  "", _xlfn.CONCAT(LOWER(C188), "/", E188))</f>
        <v/>
      </c>
      <c r="AT18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9" t="s">
        <v>1440</v>
      </c>
      <c r="AV188" s="63" t="s">
        <v>740</v>
      </c>
      <c r="AW188" s="29" t="s">
        <v>871</v>
      </c>
      <c r="AX188" s="29" t="s">
        <v>742</v>
      </c>
      <c r="AY188" s="29" t="s">
        <v>429</v>
      </c>
      <c r="BA188" s="29" t="s">
        <v>752</v>
      </c>
      <c r="BD188" s="29" t="s">
        <v>870</v>
      </c>
      <c r="BF18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"x"]]</v>
      </c>
    </row>
    <row r="189" spans="1:58" s="29" customFormat="1" ht="16" customHeight="1">
      <c r="A189" s="29">
        <v>1677</v>
      </c>
      <c r="B189" s="29" t="s">
        <v>765</v>
      </c>
      <c r="C189" s="29" t="s">
        <v>429</v>
      </c>
      <c r="D189" s="29" t="s">
        <v>137</v>
      </c>
      <c r="F189" s="30" t="str">
        <f>IF(ISBLANK(Table2[[#This Row],[unique_id]]), "", Table2[[#This Row],[unique_id]])</f>
        <v/>
      </c>
      <c r="O189" s="31"/>
      <c r="V189" s="31"/>
      <c r="W189" s="31" t="s">
        <v>647</v>
      </c>
      <c r="X189" s="35">
        <v>115</v>
      </c>
      <c r="Y189" s="36" t="s">
        <v>1050</v>
      </c>
      <c r="Z189" s="36" t="s">
        <v>1495</v>
      </c>
      <c r="AA189" s="36"/>
      <c r="AG189" s="31"/>
      <c r="AH189" s="31"/>
      <c r="AJ189" s="29" t="str">
        <f>IF(ISBLANK(AI189),  "", _xlfn.CONCAT("haas/entity/sensor/", LOWER(C189), "/", E189, "/config"))</f>
        <v/>
      </c>
      <c r="AK189" s="29" t="str">
        <f>IF(ISBLANK(AI189),  "", _xlfn.CONCAT(LOWER(C189), "/", E189))</f>
        <v/>
      </c>
      <c r="AT18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9" t="s">
        <v>1441</v>
      </c>
      <c r="AV189" s="63" t="s">
        <v>740</v>
      </c>
      <c r="AW189" s="29" t="s">
        <v>872</v>
      </c>
      <c r="AX189" s="29" t="s">
        <v>742</v>
      </c>
      <c r="AY189" s="29" t="s">
        <v>429</v>
      </c>
      <c r="BA189" s="29" t="s">
        <v>752</v>
      </c>
      <c r="BD189" s="29" t="s">
        <v>870</v>
      </c>
      <c r="BF18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"x"]]</v>
      </c>
    </row>
    <row r="190" spans="1:58" s="29" customFormat="1" ht="16" customHeight="1">
      <c r="A190" s="29">
        <v>1678</v>
      </c>
      <c r="B190" s="29" t="s">
        <v>765</v>
      </c>
      <c r="C190" s="29" t="s">
        <v>429</v>
      </c>
      <c r="D190" s="29" t="s">
        <v>137</v>
      </c>
      <c r="F190" s="30" t="str">
        <f>IF(ISBLANK(Table2[[#This Row],[unique_id]]), "", Table2[[#This Row],[unique_id]])</f>
        <v/>
      </c>
      <c r="O190" s="31"/>
      <c r="V190" s="31"/>
      <c r="W190" s="31" t="s">
        <v>647</v>
      </c>
      <c r="X190" s="35">
        <v>115</v>
      </c>
      <c r="Y190" s="36" t="s">
        <v>1050</v>
      </c>
      <c r="Z190" s="36" t="s">
        <v>1495</v>
      </c>
      <c r="AA190" s="36"/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9" t="s">
        <v>1442</v>
      </c>
      <c r="AV190" s="63" t="s">
        <v>740</v>
      </c>
      <c r="AW190" s="29" t="s">
        <v>873</v>
      </c>
      <c r="AX190" s="29" t="s">
        <v>742</v>
      </c>
      <c r="AY190" s="29" t="s">
        <v>429</v>
      </c>
      <c r="BA190" s="29" t="s">
        <v>752</v>
      </c>
      <c r="BD190" s="29" t="s">
        <v>870</v>
      </c>
      <c r="BF19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"x"]]</v>
      </c>
    </row>
    <row r="191" spans="1:58" s="29" customFormat="1" ht="16" customHeight="1">
      <c r="A191" s="29">
        <v>1679</v>
      </c>
      <c r="B191" s="29" t="s">
        <v>765</v>
      </c>
      <c r="C191" s="29" t="s">
        <v>429</v>
      </c>
      <c r="D191" s="29" t="s">
        <v>137</v>
      </c>
      <c r="F191" s="30" t="str">
        <f>IF(ISBLANK(Table2[[#This Row],[unique_id]]), "", Table2[[#This Row],[unique_id]])</f>
        <v/>
      </c>
      <c r="O191" s="31"/>
      <c r="V191" s="31"/>
      <c r="W191" s="31" t="s">
        <v>647</v>
      </c>
      <c r="X191" s="35">
        <v>115</v>
      </c>
      <c r="Y191" s="36" t="s">
        <v>1050</v>
      </c>
      <c r="Z191" s="36" t="s">
        <v>1495</v>
      </c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9" t="s">
        <v>1443</v>
      </c>
      <c r="AV191" s="63" t="s">
        <v>740</v>
      </c>
      <c r="AW191" s="29" t="s">
        <v>874</v>
      </c>
      <c r="AX191" s="29" t="s">
        <v>742</v>
      </c>
      <c r="AY191" s="29" t="s">
        <v>429</v>
      </c>
      <c r="BA191" s="29" t="s">
        <v>752</v>
      </c>
      <c r="BD191" s="29" t="s">
        <v>870</v>
      </c>
      <c r="BF19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"x"]]</v>
      </c>
    </row>
    <row r="192" spans="1:58" s="29" customFormat="1" ht="16" customHeight="1">
      <c r="A192" s="29">
        <v>1680</v>
      </c>
      <c r="B192" s="29" t="s">
        <v>26</v>
      </c>
      <c r="C192" s="29" t="s">
        <v>429</v>
      </c>
      <c r="D192" s="29" t="s">
        <v>137</v>
      </c>
      <c r="E192" s="29" t="s">
        <v>760</v>
      </c>
      <c r="F192" s="30" t="str">
        <f>IF(ISBLANK(Table2[[#This Row],[unique_id]]), "", Table2[[#This Row],[unique_id]])</f>
        <v>tree_spotlights</v>
      </c>
      <c r="G192" s="29" t="s">
        <v>749</v>
      </c>
      <c r="H192" s="29" t="s">
        <v>139</v>
      </c>
      <c r="I192" s="29" t="s">
        <v>132</v>
      </c>
      <c r="J192" s="29" t="s">
        <v>1021</v>
      </c>
      <c r="O192" s="31"/>
      <c r="V192" s="31"/>
      <c r="W192" s="31" t="s">
        <v>648</v>
      </c>
      <c r="X192" s="35">
        <v>116</v>
      </c>
      <c r="Y192" s="36" t="s">
        <v>1053</v>
      </c>
      <c r="Z192" s="36"/>
      <c r="AA192" s="36"/>
      <c r="AE192" s="29" t="s">
        <v>308</v>
      </c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9" t="s">
        <v>1444</v>
      </c>
      <c r="AV192" s="63" t="s">
        <v>740</v>
      </c>
      <c r="AW192" s="29" t="s">
        <v>758</v>
      </c>
      <c r="AX192" s="29" t="s">
        <v>748</v>
      </c>
      <c r="AY192" s="29" t="s">
        <v>429</v>
      </c>
      <c r="BA192" s="29" t="s">
        <v>747</v>
      </c>
      <c r="BF19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93" spans="1:58" s="29" customFormat="1" ht="16" customHeight="1">
      <c r="A193" s="29">
        <v>1681</v>
      </c>
      <c r="B193" s="29" t="s">
        <v>26</v>
      </c>
      <c r="C193" s="29" t="s">
        <v>429</v>
      </c>
      <c r="D193" s="29" t="s">
        <v>137</v>
      </c>
      <c r="E193" s="29" t="s">
        <v>1324</v>
      </c>
      <c r="F193" s="30" t="str">
        <f>IF(ISBLANK(Table2[[#This Row],[unique_id]]), "", Table2[[#This Row],[unique_id]])</f>
        <v>tree_spotlights_bulb_1</v>
      </c>
      <c r="H193" s="29" t="s">
        <v>139</v>
      </c>
      <c r="O193" s="31" t="s">
        <v>1096</v>
      </c>
      <c r="P193" s="29" t="s">
        <v>172</v>
      </c>
      <c r="Q193" s="29" t="s">
        <v>1054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Tree Lights</v>
      </c>
      <c r="V193" s="31"/>
      <c r="W193" s="31" t="s">
        <v>647</v>
      </c>
      <c r="X193" s="35">
        <v>116</v>
      </c>
      <c r="Y193" s="36" t="s">
        <v>1050</v>
      </c>
      <c r="Z193" s="36"/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9" t="s">
        <v>1445</v>
      </c>
      <c r="AV193" s="63" t="s">
        <v>740</v>
      </c>
      <c r="AW193" s="29" t="s">
        <v>759</v>
      </c>
      <c r="AX193" s="29" t="s">
        <v>748</v>
      </c>
      <c r="AY193" s="29" t="s">
        <v>429</v>
      </c>
      <c r="BA193" s="29" t="s">
        <v>747</v>
      </c>
      <c r="BD193" s="29" t="s">
        <v>746</v>
      </c>
      <c r="BF19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"0x00178801097ed42c"]]</v>
      </c>
    </row>
    <row r="194" spans="1:58" s="29" customFormat="1" ht="16" customHeight="1">
      <c r="A194" s="29">
        <v>1682</v>
      </c>
      <c r="B194" s="29" t="s">
        <v>26</v>
      </c>
      <c r="C194" s="29" t="s">
        <v>429</v>
      </c>
      <c r="D194" s="29" t="s">
        <v>137</v>
      </c>
      <c r="E194" s="29" t="s">
        <v>1325</v>
      </c>
      <c r="F194" s="30" t="str">
        <f>IF(ISBLANK(Table2[[#This Row],[unique_id]]), "", Table2[[#This Row],[unique_id]])</f>
        <v>tree_spotlights_bulb_2</v>
      </c>
      <c r="H194" s="29" t="s">
        <v>139</v>
      </c>
      <c r="O194" s="31" t="s">
        <v>1096</v>
      </c>
      <c r="P194" s="29" t="s">
        <v>172</v>
      </c>
      <c r="Q194" s="29" t="s">
        <v>1054</v>
      </c>
      <c r="R194" s="29" t="str">
        <f>Table2[[#This Row],[entity_domain]]</f>
        <v>Lights</v>
      </c>
      <c r="S194" s="29" t="str">
        <f>_xlfn.CONCAT( Table2[[#This Row],[device_suggested_area]], " ",Table2[[#This Row],[powercalc_group_3]])</f>
        <v>Tree Lights</v>
      </c>
      <c r="V194" s="31"/>
      <c r="W194" s="31" t="s">
        <v>647</v>
      </c>
      <c r="X194" s="35">
        <v>116</v>
      </c>
      <c r="Y194" s="36" t="s">
        <v>1050</v>
      </c>
      <c r="Z194" s="36"/>
      <c r="AA194" s="36"/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9" t="s">
        <v>1446</v>
      </c>
      <c r="AV194" s="63" t="s">
        <v>740</v>
      </c>
      <c r="AW194" s="29" t="s">
        <v>763</v>
      </c>
      <c r="AX194" s="29" t="s">
        <v>748</v>
      </c>
      <c r="AY194" s="29" t="s">
        <v>429</v>
      </c>
      <c r="BA194" s="29" t="s">
        <v>747</v>
      </c>
      <c r="BD194" s="29" t="s">
        <v>764</v>
      </c>
      <c r="BF19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"0x0017880109c40c33"]]</v>
      </c>
    </row>
    <row r="195" spans="1:58" s="29" customFormat="1" ht="16" customHeight="1">
      <c r="A195" s="29">
        <v>1683</v>
      </c>
      <c r="B195" s="29" t="s">
        <v>765</v>
      </c>
      <c r="C195" s="29" t="s">
        <v>429</v>
      </c>
      <c r="D195" s="29" t="s">
        <v>137</v>
      </c>
      <c r="F195" s="30" t="str">
        <f>IF(ISBLANK(Table2[[#This Row],[unique_id]]), "", Table2[[#This Row],[unique_id]])</f>
        <v/>
      </c>
      <c r="O195" s="31"/>
      <c r="V195" s="31"/>
      <c r="W195" s="31" t="s">
        <v>647</v>
      </c>
      <c r="X195" s="35">
        <v>116</v>
      </c>
      <c r="Y195" s="36" t="s">
        <v>1050</v>
      </c>
      <c r="Z195" s="36" t="s">
        <v>1495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9" t="s">
        <v>1447</v>
      </c>
      <c r="AV195" s="63" t="s">
        <v>740</v>
      </c>
      <c r="AW195" s="29" t="s">
        <v>875</v>
      </c>
      <c r="AX195" s="29" t="s">
        <v>748</v>
      </c>
      <c r="AY195" s="29" t="s">
        <v>429</v>
      </c>
      <c r="BA195" s="29" t="s">
        <v>747</v>
      </c>
      <c r="BD195" s="29" t="s">
        <v>870</v>
      </c>
      <c r="BF19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"x"]]</v>
      </c>
    </row>
    <row r="196" spans="1:58" s="29" customFormat="1" ht="16" customHeight="1">
      <c r="A196" s="29">
        <v>1800</v>
      </c>
      <c r="B196" s="29" t="s">
        <v>26</v>
      </c>
      <c r="C196" s="29" t="s">
        <v>580</v>
      </c>
      <c r="D196" s="29" t="s">
        <v>364</v>
      </c>
      <c r="E196" s="29" t="s">
        <v>363</v>
      </c>
      <c r="F196" s="30" t="str">
        <f>IF(ISBLANK(Table2[[#This Row],[unique_id]]), "", Table2[[#This Row],[unique_id]])</f>
        <v>column_break</v>
      </c>
      <c r="G196" s="29" t="s">
        <v>360</v>
      </c>
      <c r="H196" s="29" t="s">
        <v>919</v>
      </c>
      <c r="I196" s="29" t="s">
        <v>132</v>
      </c>
      <c r="M196" s="29" t="s">
        <v>361</v>
      </c>
      <c r="N196" s="29" t="s">
        <v>362</v>
      </c>
      <c r="O196" s="31"/>
      <c r="V196" s="31"/>
      <c r="W196" s="31"/>
      <c r="X196" s="31"/>
      <c r="Y196" s="31"/>
      <c r="Z196" s="31"/>
      <c r="AA196" s="31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3"/>
      <c r="AV196" s="31"/>
      <c r="BF19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97" spans="1:58" s="29" customFormat="1" ht="16" customHeight="1">
      <c r="A197" s="29">
        <v>1801</v>
      </c>
      <c r="B197" s="29" t="s">
        <v>26</v>
      </c>
      <c r="C197" s="29" t="s">
        <v>1122</v>
      </c>
      <c r="D197" s="29" t="s">
        <v>149</v>
      </c>
      <c r="E197" s="32" t="s">
        <v>1326</v>
      </c>
      <c r="F197" s="30" t="str">
        <f>IF(ISBLANK(Table2[[#This Row],[unique_id]]), "", Table2[[#This Row],[unique_id]])</f>
        <v>template_bathroom_rails_plug_proxy</v>
      </c>
      <c r="G197" s="29" t="s">
        <v>591</v>
      </c>
      <c r="H197" s="29" t="s">
        <v>919</v>
      </c>
      <c r="I197" s="29" t="s">
        <v>132</v>
      </c>
      <c r="O197" s="31" t="s">
        <v>1096</v>
      </c>
      <c r="P197" s="29" t="s">
        <v>172</v>
      </c>
      <c r="Q197" s="27" t="s">
        <v>1055</v>
      </c>
      <c r="R197" s="29" t="str">
        <f>Table2[[#This Row],[entity_domain]]</f>
        <v>Heating &amp; Cooling</v>
      </c>
      <c r="S197" s="29" t="str">
        <f>S198</f>
        <v>Bathroom Towel Rails</v>
      </c>
      <c r="T19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31"/>
      <c r="W197" s="31"/>
      <c r="X197" s="31"/>
      <c r="Y197" s="31"/>
      <c r="Z197" s="31"/>
      <c r="AA197" s="31"/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3"/>
      <c r="AU197" s="68" t="s">
        <v>1448</v>
      </c>
      <c r="AV197" s="69" t="s">
        <v>394</v>
      </c>
      <c r="AW197" s="68" t="s">
        <v>134</v>
      </c>
      <c r="AX197" s="29" t="s">
        <v>391</v>
      </c>
      <c r="AY197" s="29" t="s">
        <v>243</v>
      </c>
      <c r="BA197" s="29" t="s">
        <v>390</v>
      </c>
      <c r="BF19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198" spans="1:58" s="29" customFormat="1" ht="16" customHeight="1">
      <c r="A198" s="29">
        <v>1802</v>
      </c>
      <c r="B198" s="29" t="s">
        <v>26</v>
      </c>
      <c r="C198" s="29" t="s">
        <v>243</v>
      </c>
      <c r="D198" s="29" t="s">
        <v>134</v>
      </c>
      <c r="E198" s="29" t="s">
        <v>1159</v>
      </c>
      <c r="F198" s="30" t="str">
        <f>IF(ISBLANK(Table2[[#This Row],[unique_id]]), "", Table2[[#This Row],[unique_id]])</f>
        <v>bathroom_rails_plug</v>
      </c>
      <c r="G198" s="29" t="s">
        <v>591</v>
      </c>
      <c r="H198" s="29" t="s">
        <v>919</v>
      </c>
      <c r="I198" s="29" t="s">
        <v>132</v>
      </c>
      <c r="J198" s="29" t="s">
        <v>591</v>
      </c>
      <c r="M198" s="29" t="s">
        <v>268</v>
      </c>
      <c r="O198" s="31" t="s">
        <v>1096</v>
      </c>
      <c r="P198" s="29" t="s">
        <v>172</v>
      </c>
      <c r="Q198" s="27" t="s">
        <v>1055</v>
      </c>
      <c r="R198" s="29" t="str">
        <f>Table2[[#This Row],[entity_domain]]</f>
        <v>Heating &amp; Cooling</v>
      </c>
      <c r="S198" s="29" t="str">
        <f>_xlfn.CONCAT( Table2[[#This Row],[device_suggested_area]], " ",Table2[[#This Row],[friendly_name]])</f>
        <v>Bathroom Towel Rails</v>
      </c>
      <c r="T198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31"/>
      <c r="W198" s="31"/>
      <c r="X198" s="31"/>
      <c r="Y198" s="31"/>
      <c r="Z198" s="31"/>
      <c r="AA198" s="31"/>
      <c r="AE198" s="29" t="s">
        <v>267</v>
      </c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3"/>
      <c r="AU198" s="29" t="s">
        <v>1448</v>
      </c>
      <c r="AV198" s="63" t="s">
        <v>394</v>
      </c>
      <c r="AW198" s="29" t="s">
        <v>402</v>
      </c>
      <c r="AX198" s="29" t="s">
        <v>391</v>
      </c>
      <c r="AY198" s="29" t="s">
        <v>243</v>
      </c>
      <c r="AZ198" s="29" t="s">
        <v>1496</v>
      </c>
      <c r="BA198" s="29" t="s">
        <v>390</v>
      </c>
      <c r="BC198" s="29" t="s">
        <v>520</v>
      </c>
      <c r="BD198" s="29" t="s">
        <v>382</v>
      </c>
      <c r="BE198" s="29" t="s">
        <v>513</v>
      </c>
      <c r="BF19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"ac:84:c6:54:9d:98"], ["ip", "10.0.6.81"]]</v>
      </c>
    </row>
    <row r="199" spans="1:58" s="43" customFormat="1" ht="16" customHeight="1">
      <c r="A199" s="29">
        <v>1803</v>
      </c>
      <c r="B199" s="43" t="s">
        <v>26</v>
      </c>
      <c r="C199" s="43" t="s">
        <v>1122</v>
      </c>
      <c r="D199" s="43" t="s">
        <v>149</v>
      </c>
      <c r="E199" s="44" t="s">
        <v>1348</v>
      </c>
      <c r="F199" s="30" t="str">
        <f>IF(ISBLANK(Table2[[#This Row],[unique_id]]), "", Table2[[#This Row],[unique_id]])</f>
        <v>template_roof_water_booster_plug_proxy</v>
      </c>
      <c r="G199" s="43" t="s">
        <v>588</v>
      </c>
      <c r="H199" s="43" t="s">
        <v>919</v>
      </c>
      <c r="I199" s="43" t="s">
        <v>132</v>
      </c>
      <c r="O199" s="46" t="s">
        <v>1096</v>
      </c>
      <c r="P199" s="43" t="s">
        <v>172</v>
      </c>
      <c r="Q199" s="49" t="s">
        <v>1055</v>
      </c>
      <c r="R199" s="43" t="str">
        <f>Table2[[#This Row],[entity_domain]]</f>
        <v>Heating &amp; Cooling</v>
      </c>
      <c r="S199" s="43" t="s">
        <v>1351</v>
      </c>
      <c r="T199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3" t="str">
        <f>IF(ISBLANK(AI199),  "", _xlfn.CONCAT("haas/entity/sensor/", LOWER(C199), "/", E199, "/config"))</f>
        <v/>
      </c>
      <c r="AK199" s="43" t="str">
        <f>IF(ISBLANK(AI199),  "", _xlfn.CONCAT(LOWER(C199), "/", E199))</f>
        <v/>
      </c>
      <c r="AT199" s="47"/>
      <c r="AU199" s="43" t="s">
        <v>1449</v>
      </c>
      <c r="AV199" s="65" t="s">
        <v>1234</v>
      </c>
      <c r="AW199" s="43" t="s">
        <v>134</v>
      </c>
      <c r="AX199" s="43" t="s">
        <v>583</v>
      </c>
      <c r="AY199" s="43" t="s">
        <v>365</v>
      </c>
      <c r="BA199" s="43" t="s">
        <v>38</v>
      </c>
      <c r="BF19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0" spans="1:58" s="43" customFormat="1" ht="16" customHeight="1">
      <c r="A200" s="29">
        <v>1804</v>
      </c>
      <c r="B200" s="43" t="s">
        <v>26</v>
      </c>
      <c r="C200" s="43" t="s">
        <v>969</v>
      </c>
      <c r="D200" s="43" t="s">
        <v>134</v>
      </c>
      <c r="E200" s="43" t="s">
        <v>1347</v>
      </c>
      <c r="F200" s="30" t="str">
        <f>IF(ISBLANK(Table2[[#This Row],[unique_id]]), "", Table2[[#This Row],[unique_id]])</f>
        <v>roof_water_booster_plug</v>
      </c>
      <c r="G200" s="43" t="s">
        <v>588</v>
      </c>
      <c r="H200" s="43" t="s">
        <v>919</v>
      </c>
      <c r="I200" s="43" t="s">
        <v>132</v>
      </c>
      <c r="J200" s="43" t="str">
        <f>Table2[[#This Row],[friendly_name]]</f>
        <v>Water Booster</v>
      </c>
      <c r="M200" s="43" t="s">
        <v>268</v>
      </c>
      <c r="O200" s="46" t="s">
        <v>1096</v>
      </c>
      <c r="P200" s="43" t="s">
        <v>172</v>
      </c>
      <c r="Q200" s="43" t="s">
        <v>1055</v>
      </c>
      <c r="R200" s="43" t="str">
        <f>Table2[[#This Row],[entity_domain]]</f>
        <v>Heating &amp; Cooling</v>
      </c>
      <c r="S200" s="43" t="s">
        <v>1351</v>
      </c>
      <c r="T200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0" s="46"/>
      <c r="W200" s="46"/>
      <c r="X200" s="46"/>
      <c r="Y200" s="46"/>
      <c r="Z200" s="46"/>
      <c r="AA200" s="66" t="s">
        <v>1488</v>
      </c>
      <c r="AE200" s="43" t="s">
        <v>584</v>
      </c>
      <c r="AG200" s="46" t="s">
        <v>34</v>
      </c>
      <c r="AH200" s="46" t="s">
        <v>1246</v>
      </c>
      <c r="AJ200" s="43" t="str">
        <f>_xlfn.CONCAT("haas/entity/", Table2[[#This Row],[entity_namespace]], "/tasmota/",Table2[[#This Row],[unique_id]], "/config")</f>
        <v>haas/entity/switch/tasmota/roof_water_booster_plug/config</v>
      </c>
      <c r="AK200" s="43" t="str">
        <f>_xlfn.CONCAT("tasmota/device/",Table2[[#This Row],[unique_id]], "/stat/POWER")</f>
        <v>tasmota/device/roof_water_booster_plug/stat/POWER</v>
      </c>
      <c r="AL200" s="43" t="str">
        <f>_xlfn.CONCAT("tasmota/device/",Table2[[#This Row],[unique_id]], "/cmnd/POWER")</f>
        <v>tasmota/device/roof_water_booster_plug/cmnd/POWER</v>
      </c>
      <c r="AM200" s="43" t="str">
        <f>_xlfn.CONCAT("tasmota/device/",Table2[[#This Row],[unique_id]], "/tele/LWT")</f>
        <v>tasmota/device/roof_water_booster_plug/tele/LWT</v>
      </c>
      <c r="AP200" s="43" t="s">
        <v>1257</v>
      </c>
      <c r="AQ200" s="43" t="s">
        <v>1258</v>
      </c>
      <c r="AR200" s="43" t="s">
        <v>1346</v>
      </c>
      <c r="AS200" s="43">
        <v>1</v>
      </c>
      <c r="AT200" s="48" t="str">
        <f>HYPERLINK(_xlfn.CONCAT("http://", Table2[[#This Row],[connection_ip]], "/?"))</f>
        <v>http://10.0.6.100/?</v>
      </c>
      <c r="AU200" s="43" t="s">
        <v>1449</v>
      </c>
      <c r="AV200" s="65" t="s">
        <v>1234</v>
      </c>
      <c r="AW200" s="43" t="s">
        <v>1487</v>
      </c>
      <c r="AX200" s="43" t="s">
        <v>583</v>
      </c>
      <c r="AY200" s="43" t="s">
        <v>365</v>
      </c>
      <c r="BA200" s="43" t="s">
        <v>38</v>
      </c>
      <c r="BC200" s="43" t="s">
        <v>520</v>
      </c>
      <c r="BD200" s="43" t="s">
        <v>582</v>
      </c>
      <c r="BE200" s="43" t="s">
        <v>1235</v>
      </c>
      <c r="BF20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"ec:fa:bc:50:3e:02"], ["ip", "10.0.6.100"]]</v>
      </c>
    </row>
    <row r="201" spans="1:58" s="43" customFormat="1" ht="16" customHeight="1">
      <c r="A201" s="29">
        <v>1805</v>
      </c>
      <c r="B201" s="43" t="s">
        <v>26</v>
      </c>
      <c r="C201" s="43" t="s">
        <v>969</v>
      </c>
      <c r="D201" s="43" t="s">
        <v>27</v>
      </c>
      <c r="E201" s="43" t="s">
        <v>1349</v>
      </c>
      <c r="F201" s="30" t="str">
        <f>IF(ISBLANK(Table2[[#This Row],[unique_id]]), "", Table2[[#This Row],[unique_id]])</f>
        <v>roof_water_booster_plug_energy_power</v>
      </c>
      <c r="G201" s="43" t="s">
        <v>1251</v>
      </c>
      <c r="H201" s="43" t="s">
        <v>919</v>
      </c>
      <c r="I201" s="43" t="s">
        <v>132</v>
      </c>
      <c r="O201" s="46"/>
      <c r="T201" s="44"/>
      <c r="V201" s="46"/>
      <c r="W201" s="46"/>
      <c r="X201" s="46"/>
      <c r="Y201" s="46"/>
      <c r="Z201" s="46"/>
      <c r="AA201" s="46"/>
      <c r="AB201" s="43" t="s">
        <v>31</v>
      </c>
      <c r="AC201" s="43" t="s">
        <v>358</v>
      </c>
      <c r="AD201" s="43" t="s">
        <v>1247</v>
      </c>
      <c r="AG201" s="46" t="s">
        <v>34</v>
      </c>
      <c r="AH201" s="46" t="s">
        <v>1246</v>
      </c>
      <c r="AJ201" s="43" t="str">
        <f>_xlfn.CONCAT("haas/entity/", Table2[[#This Row],[entity_namespace]], "/tasmota/",Table2[[#This Row],[unique_id]], "/config")</f>
        <v>haas/entity/sensor/tasmota/roof_water_booster_plug_energy_power/config</v>
      </c>
      <c r="AK201" s="43" t="str">
        <f>_xlfn.CONCAT("tasmota/device/",E200, "/tele/SENSOR")</f>
        <v>tasmota/device/roof_water_booster_plug/tele/SENSOR</v>
      </c>
      <c r="AR201" s="43" t="s">
        <v>1248</v>
      </c>
      <c r="AS201" s="43">
        <v>1</v>
      </c>
      <c r="AT201" s="48" t="str">
        <f>AT200</f>
        <v>http://10.0.6.100/?</v>
      </c>
      <c r="AU201" s="43" t="s">
        <v>1449</v>
      </c>
      <c r="AV201" s="65" t="s">
        <v>1234</v>
      </c>
      <c r="AW201" s="43" t="s">
        <v>1487</v>
      </c>
      <c r="AX201" s="43" t="s">
        <v>583</v>
      </c>
      <c r="AY201" s="43" t="s">
        <v>365</v>
      </c>
      <c r="BA201" s="43" t="s">
        <v>38</v>
      </c>
      <c r="BF20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2" spans="1:58" s="43" customFormat="1" ht="16" customHeight="1">
      <c r="A202" s="29">
        <v>1806</v>
      </c>
      <c r="B202" s="43" t="s">
        <v>26</v>
      </c>
      <c r="C202" s="43" t="s">
        <v>969</v>
      </c>
      <c r="D202" s="43" t="s">
        <v>27</v>
      </c>
      <c r="E202" s="43" t="s">
        <v>1350</v>
      </c>
      <c r="F202" s="30" t="str">
        <f>IF(ISBLANK(Table2[[#This Row],[unique_id]]), "", Table2[[#This Row],[unique_id]])</f>
        <v>roof_water_booster_plug_energy_total</v>
      </c>
      <c r="G202" s="43" t="s">
        <v>1252</v>
      </c>
      <c r="H202" s="43" t="s">
        <v>919</v>
      </c>
      <c r="I202" s="43" t="s">
        <v>132</v>
      </c>
      <c r="O202" s="46"/>
      <c r="T202" s="44"/>
      <c r="V202" s="46"/>
      <c r="W202" s="46"/>
      <c r="X202" s="46"/>
      <c r="Y202" s="46"/>
      <c r="Z202" s="46"/>
      <c r="AA202" s="46"/>
      <c r="AB202" s="43" t="s">
        <v>76</v>
      </c>
      <c r="AC202" s="43" t="s">
        <v>359</v>
      </c>
      <c r="AD202" s="43" t="s">
        <v>1249</v>
      </c>
      <c r="AG202" s="46" t="s">
        <v>34</v>
      </c>
      <c r="AH202" s="46" t="s">
        <v>1246</v>
      </c>
      <c r="AJ202" s="43" t="str">
        <f>_xlfn.CONCAT("haas/entity/", Table2[[#This Row],[entity_namespace]], "/tasmota/",Table2[[#This Row],[unique_id]], "/config")</f>
        <v>haas/entity/sensor/tasmota/roof_water_booster_plug_energy_total/config</v>
      </c>
      <c r="AK202" s="43" t="str">
        <f>_xlfn.CONCAT("tasmota/device/",E200, "/tele/SENSOR")</f>
        <v>tasmota/device/roof_water_booster_plug/tele/SENSOR</v>
      </c>
      <c r="AR202" s="43" t="s">
        <v>1250</v>
      </c>
      <c r="AS202" s="43">
        <v>1</v>
      </c>
      <c r="AT202" s="48" t="str">
        <f>AT200</f>
        <v>http://10.0.6.100/?</v>
      </c>
      <c r="AU202" s="43" t="s">
        <v>1449</v>
      </c>
      <c r="AV202" s="65" t="s">
        <v>1234</v>
      </c>
      <c r="AW202" s="43" t="s">
        <v>1487</v>
      </c>
      <c r="AX202" s="43" t="s">
        <v>583</v>
      </c>
      <c r="AY202" s="43" t="s">
        <v>365</v>
      </c>
      <c r="BA202" s="43" t="s">
        <v>38</v>
      </c>
      <c r="BF20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3" spans="1:58" s="43" customFormat="1" ht="16" customHeight="1">
      <c r="A203" s="29">
        <v>1807</v>
      </c>
      <c r="B203" s="43" t="s">
        <v>228</v>
      </c>
      <c r="C203" s="43" t="s">
        <v>969</v>
      </c>
      <c r="D203" s="43" t="s">
        <v>134</v>
      </c>
      <c r="E203" s="43" t="s">
        <v>585</v>
      </c>
      <c r="F203" s="30" t="str">
        <f>IF(ISBLANK(Table2[[#This Row],[unique_id]]), "", Table2[[#This Row],[unique_id]])</f>
        <v>outdoor_pool_filter</v>
      </c>
      <c r="G203" s="43" t="s">
        <v>350</v>
      </c>
      <c r="H203" s="43" t="s">
        <v>919</v>
      </c>
      <c r="I203" s="43" t="s">
        <v>132</v>
      </c>
      <c r="J203" s="43" t="str">
        <f>Table2[[#This Row],[friendly_name]]</f>
        <v>Pool Filter</v>
      </c>
      <c r="M203" s="43" t="s">
        <v>268</v>
      </c>
      <c r="O203" s="46" t="s">
        <v>1096</v>
      </c>
      <c r="P203" s="43" t="s">
        <v>172</v>
      </c>
      <c r="Q203" s="43" t="s">
        <v>1055</v>
      </c>
      <c r="R203" s="43" t="str">
        <f>Table2[[#This Row],[entity_domain]]</f>
        <v>Heating &amp; Cooling</v>
      </c>
      <c r="S203" s="43" t="str">
        <f>Table2[[#This Row],[friendly_name]]</f>
        <v>Pool Filter</v>
      </c>
      <c r="V203" s="46"/>
      <c r="W203" s="46"/>
      <c r="X203" s="46"/>
      <c r="Y203" s="46"/>
      <c r="Z203" s="46"/>
      <c r="AA203" s="46"/>
      <c r="AG203" s="46"/>
      <c r="AH203" s="46"/>
      <c r="AT203" s="47"/>
      <c r="AV203" s="46"/>
      <c r="BE203" s="45"/>
      <c r="BF20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4" spans="1:58" s="29" customFormat="1" ht="16" customHeight="1">
      <c r="A204" s="29">
        <v>2000</v>
      </c>
      <c r="B204" s="29" t="s">
        <v>26</v>
      </c>
      <c r="C204" s="29" t="s">
        <v>1122</v>
      </c>
      <c r="D204" s="29" t="s">
        <v>149</v>
      </c>
      <c r="E204" s="50" t="s">
        <v>1120</v>
      </c>
      <c r="F204" s="30" t="str">
        <f>IF(ISBLANK(Table2[[#This Row],[unique_id]]), "", Table2[[#This Row],[unique_id]])</f>
        <v>template_lounge_air_purifier_proxy</v>
      </c>
      <c r="G204" s="29" t="s">
        <v>203</v>
      </c>
      <c r="H204" s="29" t="s">
        <v>594</v>
      </c>
      <c r="I204" s="29" t="s">
        <v>132</v>
      </c>
      <c r="O204" s="31" t="s">
        <v>1096</v>
      </c>
      <c r="P204" s="29" t="s">
        <v>172</v>
      </c>
      <c r="Q204" s="29" t="s">
        <v>1054</v>
      </c>
      <c r="R204" s="29" t="s">
        <v>131</v>
      </c>
      <c r="S204" s="29" t="str">
        <f>_xlfn.CONCAT( Table2[[#This Row],[device_suggested_area]], " ",Table2[[#This Row],[powercalc_group_3]])</f>
        <v>Lounge Fans</v>
      </c>
      <c r="T204" s="32" t="s">
        <v>1123</v>
      </c>
      <c r="V204" s="31"/>
      <c r="W204" s="31"/>
      <c r="X204" s="31"/>
      <c r="Y204" s="36"/>
      <c r="Z204" s="36"/>
      <c r="AA204" s="36"/>
      <c r="AG204" s="31"/>
      <c r="AH204" s="31"/>
      <c r="AT204" s="37"/>
      <c r="AU204" s="68" t="s">
        <v>610</v>
      </c>
      <c r="AV204" s="69" t="s">
        <v>611</v>
      </c>
      <c r="AW204" s="68" t="s">
        <v>129</v>
      </c>
      <c r="AX204" s="29" t="s">
        <v>612</v>
      </c>
      <c r="AY204" s="29" t="s">
        <v>593</v>
      </c>
      <c r="BA204" s="29" t="s">
        <v>203</v>
      </c>
      <c r="BF20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5" spans="1:58" s="29" customFormat="1" ht="16" customHeight="1">
      <c r="A205" s="29">
        <v>2001</v>
      </c>
      <c r="B205" s="29" t="s">
        <v>26</v>
      </c>
      <c r="C205" s="29" t="s">
        <v>593</v>
      </c>
      <c r="D205" s="29" t="s">
        <v>129</v>
      </c>
      <c r="E205" s="50" t="s">
        <v>598</v>
      </c>
      <c r="F205" s="30" t="str">
        <f>IF(ISBLANK(Table2[[#This Row],[unique_id]]), "", Table2[[#This Row],[unique_id]])</f>
        <v>lounge_air_purifier</v>
      </c>
      <c r="G205" s="29" t="s">
        <v>203</v>
      </c>
      <c r="H205" s="29" t="s">
        <v>594</v>
      </c>
      <c r="I205" s="29" t="s">
        <v>132</v>
      </c>
      <c r="J205" s="29" t="s">
        <v>621</v>
      </c>
      <c r="M205" s="29" t="s">
        <v>136</v>
      </c>
      <c r="O205" s="31"/>
      <c r="T205" s="32"/>
      <c r="V205" s="31"/>
      <c r="W205" s="31" t="s">
        <v>647</v>
      </c>
      <c r="X205" s="31"/>
      <c r="Y205" s="36" t="s">
        <v>1050</v>
      </c>
      <c r="Z205" s="36"/>
      <c r="AA205" s="36"/>
      <c r="AE205" s="29" t="s">
        <v>595</v>
      </c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9" t="s">
        <v>610</v>
      </c>
      <c r="AV205" s="63" t="s">
        <v>611</v>
      </c>
      <c r="AW205" s="29" t="s">
        <v>609</v>
      </c>
      <c r="AX205" s="29" t="s">
        <v>612</v>
      </c>
      <c r="AY205" s="29" t="s">
        <v>593</v>
      </c>
      <c r="BA205" s="29" t="s">
        <v>203</v>
      </c>
      <c r="BD205" s="29" t="s">
        <v>633</v>
      </c>
      <c r="BF20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"0x9035eafffe404425"]]</v>
      </c>
    </row>
    <row r="206" spans="1:58" s="29" customFormat="1" ht="16" customHeight="1">
      <c r="A206" s="29">
        <v>2002</v>
      </c>
      <c r="B206" s="29" t="s">
        <v>26</v>
      </c>
      <c r="C206" s="29" t="s">
        <v>1122</v>
      </c>
      <c r="D206" s="29" t="s">
        <v>149</v>
      </c>
      <c r="E206" s="50" t="s">
        <v>1121</v>
      </c>
      <c r="F206" s="30" t="str">
        <f>IF(ISBLANK(Table2[[#This Row],[unique_id]]), "", Table2[[#This Row],[unique_id]])</f>
        <v>template_dining_air_purifier_proxy</v>
      </c>
      <c r="G206" s="29" t="s">
        <v>202</v>
      </c>
      <c r="H206" s="29" t="s">
        <v>594</v>
      </c>
      <c r="I206" s="29" t="s">
        <v>132</v>
      </c>
      <c r="O206" s="31" t="s">
        <v>1096</v>
      </c>
      <c r="P206" s="29" t="s">
        <v>172</v>
      </c>
      <c r="Q206" s="29" t="s">
        <v>1054</v>
      </c>
      <c r="R206" s="29" t="s">
        <v>131</v>
      </c>
      <c r="S206" s="29" t="str">
        <f>_xlfn.CONCAT( Table2[[#This Row],[device_suggested_area]], " ",Table2[[#This Row],[powercalc_group_3]])</f>
        <v>Dining Fans</v>
      </c>
      <c r="T206" s="32" t="s">
        <v>1123</v>
      </c>
      <c r="V206" s="31"/>
      <c r="W206" s="31"/>
      <c r="X206" s="31"/>
      <c r="Y206" s="36"/>
      <c r="Z206" s="36"/>
      <c r="AA206" s="36"/>
      <c r="AG206" s="31"/>
      <c r="AH206" s="31"/>
      <c r="AT206" s="37"/>
      <c r="AU206" s="68" t="s">
        <v>697</v>
      </c>
      <c r="AV206" s="69" t="s">
        <v>611</v>
      </c>
      <c r="AW206" s="68" t="s">
        <v>129</v>
      </c>
      <c r="AX206" s="29" t="s">
        <v>612</v>
      </c>
      <c r="AY206" s="29" t="s">
        <v>593</v>
      </c>
      <c r="BA206" s="29" t="s">
        <v>202</v>
      </c>
      <c r="BF20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7" spans="1:58" s="29" customFormat="1" ht="16" customHeight="1">
      <c r="A207" s="29">
        <v>2003</v>
      </c>
      <c r="B207" s="29" t="s">
        <v>26</v>
      </c>
      <c r="C207" s="29" t="s">
        <v>593</v>
      </c>
      <c r="D207" s="29" t="s">
        <v>129</v>
      </c>
      <c r="E207" s="50" t="s">
        <v>695</v>
      </c>
      <c r="F207" s="30" t="str">
        <f>IF(ISBLANK(Table2[[#This Row],[unique_id]]), "", Table2[[#This Row],[unique_id]])</f>
        <v>dining_air_purifier</v>
      </c>
      <c r="G207" s="29" t="s">
        <v>202</v>
      </c>
      <c r="H207" s="29" t="s">
        <v>594</v>
      </c>
      <c r="I207" s="29" t="s">
        <v>132</v>
      </c>
      <c r="J207" s="29" t="s">
        <v>621</v>
      </c>
      <c r="M207" s="29" t="s">
        <v>136</v>
      </c>
      <c r="O207" s="31"/>
      <c r="T207" s="32"/>
      <c r="V207" s="31"/>
      <c r="W207" s="31" t="s">
        <v>647</v>
      </c>
      <c r="X207" s="31"/>
      <c r="Y207" s="36" t="s">
        <v>1050</v>
      </c>
      <c r="Z207" s="36"/>
      <c r="AA207" s="36"/>
      <c r="AE207" s="29" t="s">
        <v>595</v>
      </c>
      <c r="AG207" s="31"/>
      <c r="AH207" s="31"/>
      <c r="AJ207" s="29" t="str">
        <f>IF(ISBLANK(AI207),  "", _xlfn.CONCAT("haas/entity/sensor/", LOWER(C207), "/", E207, "/config"))</f>
        <v/>
      </c>
      <c r="AK207" s="29" t="str">
        <f>IF(ISBLANK(AI207),  "", _xlfn.CONCAT(LOWER(C207), "/", E207))</f>
        <v/>
      </c>
      <c r="AT20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9" t="s">
        <v>697</v>
      </c>
      <c r="AV207" s="63" t="s">
        <v>611</v>
      </c>
      <c r="AW207" s="29" t="s">
        <v>609</v>
      </c>
      <c r="AX207" s="29" t="s">
        <v>612</v>
      </c>
      <c r="AY207" s="29" t="s">
        <v>593</v>
      </c>
      <c r="BA207" s="29" t="s">
        <v>202</v>
      </c>
      <c r="BD207" s="29" t="s">
        <v>696</v>
      </c>
      <c r="BF20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"0x9035eafffe82fef8"]]</v>
      </c>
    </row>
    <row r="208" spans="1:58" s="29" customFormat="1" ht="16" customHeight="1">
      <c r="A208" s="29">
        <v>2100</v>
      </c>
      <c r="B208" s="29" t="s">
        <v>26</v>
      </c>
      <c r="C208" s="29" t="s">
        <v>1075</v>
      </c>
      <c r="D208" s="29" t="s">
        <v>27</v>
      </c>
      <c r="E208" s="29" t="s">
        <v>242</v>
      </c>
      <c r="F208" s="30" t="str">
        <f>IF(ISBLANK(Table2[[#This Row],[unique_id]]), "", Table2[[#This Row],[unique_id]])</f>
        <v>home_power</v>
      </c>
      <c r="G208" s="29" t="s">
        <v>355</v>
      </c>
      <c r="H208" s="29" t="s">
        <v>250</v>
      </c>
      <c r="I208" s="29" t="s">
        <v>141</v>
      </c>
      <c r="M208" s="29" t="s">
        <v>90</v>
      </c>
      <c r="O208" s="31"/>
      <c r="U208" s="29" t="s">
        <v>577</v>
      </c>
      <c r="V208" s="31"/>
      <c r="W208" s="31"/>
      <c r="X208" s="31"/>
      <c r="Y208" s="31"/>
      <c r="Z208" s="31"/>
      <c r="AA208" s="31"/>
      <c r="AC208" s="29" t="s">
        <v>358</v>
      </c>
      <c r="AE208" s="29" t="s">
        <v>251</v>
      </c>
      <c r="AG208" s="31"/>
      <c r="AH208" s="31"/>
      <c r="AJ208" s="29" t="str">
        <f>IF(ISBLANK(AI208),  "", _xlfn.CONCAT("haas/entity/sensor/", LOWER(C208), "/", E208, "/config"))</f>
        <v/>
      </c>
      <c r="AK208" s="29" t="str">
        <f>IF(ISBLANK(AI208),  "", _xlfn.CONCAT(LOWER(C208), "/", E208))</f>
        <v/>
      </c>
      <c r="AT208" s="33"/>
      <c r="AV208" s="31"/>
      <c r="BF20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09" spans="1:58" s="29" customFormat="1" ht="16" customHeight="1">
      <c r="A209" s="29">
        <v>2101</v>
      </c>
      <c r="B209" s="29" t="s">
        <v>26</v>
      </c>
      <c r="C209" s="29" t="s">
        <v>1075</v>
      </c>
      <c r="D209" s="29" t="s">
        <v>27</v>
      </c>
      <c r="E209" s="29" t="s">
        <v>352</v>
      </c>
      <c r="F209" s="30" t="str">
        <f>IF(ISBLANK(Table2[[#This Row],[unique_id]]), "", Table2[[#This Row],[unique_id]])</f>
        <v>home_base_power</v>
      </c>
      <c r="G209" s="29" t="s">
        <v>353</v>
      </c>
      <c r="H209" s="29" t="s">
        <v>250</v>
      </c>
      <c r="I209" s="29" t="s">
        <v>141</v>
      </c>
      <c r="M209" s="29" t="s">
        <v>90</v>
      </c>
      <c r="O209" s="31"/>
      <c r="U209" s="29" t="s">
        <v>577</v>
      </c>
      <c r="V209" s="31"/>
      <c r="W209" s="31"/>
      <c r="X209" s="31"/>
      <c r="Y209" s="31"/>
      <c r="Z209" s="31"/>
      <c r="AA209" s="31"/>
      <c r="AC209" s="29" t="s">
        <v>358</v>
      </c>
      <c r="AE209" s="29" t="s">
        <v>251</v>
      </c>
      <c r="AG209" s="31"/>
      <c r="AH209" s="31"/>
      <c r="AJ209" s="29" t="str">
        <f>IF(ISBLANK(AI209),  "", _xlfn.CONCAT("haas/entity/sensor/", LOWER(C209), "/", E209, "/config"))</f>
        <v/>
      </c>
      <c r="AK209" s="29" t="str">
        <f>IF(ISBLANK(AI209),  "", _xlfn.CONCAT(LOWER(C209), "/", E209))</f>
        <v/>
      </c>
      <c r="AT209" s="33"/>
      <c r="AV209" s="31"/>
      <c r="BF20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0" spans="1:58" s="29" customFormat="1" ht="16" customHeight="1">
      <c r="A210" s="29">
        <v>2102</v>
      </c>
      <c r="B210" s="29" t="s">
        <v>26</v>
      </c>
      <c r="C210" s="29" t="s">
        <v>1075</v>
      </c>
      <c r="D210" s="29" t="s">
        <v>27</v>
      </c>
      <c r="E210" s="29" t="s">
        <v>351</v>
      </c>
      <c r="F210" s="30" t="str">
        <f>IF(ISBLANK(Table2[[#This Row],[unique_id]]), "", Table2[[#This Row],[unique_id]])</f>
        <v>home_peak_power</v>
      </c>
      <c r="G210" s="29" t="s">
        <v>354</v>
      </c>
      <c r="H210" s="29" t="s">
        <v>250</v>
      </c>
      <c r="I210" s="29" t="s">
        <v>141</v>
      </c>
      <c r="M210" s="29" t="s">
        <v>90</v>
      </c>
      <c r="O210" s="31"/>
      <c r="U210" s="29" t="s">
        <v>577</v>
      </c>
      <c r="V210" s="31"/>
      <c r="W210" s="31"/>
      <c r="X210" s="31"/>
      <c r="Y210" s="31"/>
      <c r="Z210" s="31"/>
      <c r="AA210" s="31"/>
      <c r="AC210" s="29" t="s">
        <v>358</v>
      </c>
      <c r="AE210" s="29" t="s">
        <v>251</v>
      </c>
      <c r="AG210" s="31"/>
      <c r="AH210" s="31"/>
      <c r="AJ210" s="29" t="str">
        <f>IF(ISBLANK(AI210),  "", _xlfn.CONCAT("haas/entity/sensor/", LOWER(C210), "/", E210, "/config"))</f>
        <v/>
      </c>
      <c r="AK210" s="29" t="str">
        <f>IF(ISBLANK(AI210),  "", _xlfn.CONCAT(LOWER(C210), "/", E210))</f>
        <v/>
      </c>
      <c r="AT210" s="33"/>
      <c r="AV210" s="31"/>
      <c r="BF21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1" spans="1:58" s="29" customFormat="1" ht="16" customHeight="1">
      <c r="A211" s="29">
        <v>2103</v>
      </c>
      <c r="B211" s="29" t="s">
        <v>26</v>
      </c>
      <c r="C211" s="29" t="s">
        <v>580</v>
      </c>
      <c r="D211" s="29" t="s">
        <v>364</v>
      </c>
      <c r="E211" s="29" t="s">
        <v>578</v>
      </c>
      <c r="F211" s="30" t="str">
        <f>IF(ISBLANK(Table2[[#This Row],[unique_id]]), "", Table2[[#This Row],[unique_id]])</f>
        <v>graph_break</v>
      </c>
      <c r="G211" s="29" t="s">
        <v>579</v>
      </c>
      <c r="H211" s="29" t="s">
        <v>250</v>
      </c>
      <c r="I211" s="29" t="s">
        <v>141</v>
      </c>
      <c r="O211" s="31"/>
      <c r="U211" s="29" t="s">
        <v>577</v>
      </c>
      <c r="V211" s="31"/>
      <c r="W211" s="31"/>
      <c r="X211" s="31"/>
      <c r="Y211" s="31"/>
      <c r="Z211" s="31"/>
      <c r="AA211" s="31"/>
      <c r="AG211" s="31"/>
      <c r="AH211" s="31"/>
      <c r="AJ211" s="29" t="str">
        <f>IF(ISBLANK(AI211),  "", _xlfn.CONCAT("haas/entity/sensor/", LOWER(C211), "/", E211, "/config"))</f>
        <v/>
      </c>
      <c r="AK211" s="29" t="str">
        <f>IF(ISBLANK(AI211),  "", _xlfn.CONCAT(LOWER(C211), "/", E211))</f>
        <v/>
      </c>
      <c r="AT211" s="33"/>
      <c r="AV211" s="31"/>
      <c r="BF21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2" spans="1:58" s="29" customFormat="1" ht="16" customHeight="1">
      <c r="A212" s="29">
        <v>2104</v>
      </c>
      <c r="B212" s="29" t="s">
        <v>26</v>
      </c>
      <c r="C212" s="29" t="s">
        <v>1075</v>
      </c>
      <c r="D212" s="29" t="s">
        <v>27</v>
      </c>
      <c r="E212" s="29" t="s">
        <v>1057</v>
      </c>
      <c r="F212" s="30" t="str">
        <f>IF(ISBLANK(Table2[[#This Row],[unique_id]]), "", Table2[[#This Row],[unique_id]])</f>
        <v>lights_power</v>
      </c>
      <c r="G212" s="29" t="s">
        <v>1100</v>
      </c>
      <c r="H212" s="29" t="s">
        <v>250</v>
      </c>
      <c r="I212" s="29" t="s">
        <v>141</v>
      </c>
      <c r="M212" s="29" t="s">
        <v>136</v>
      </c>
      <c r="O212" s="31"/>
      <c r="U212" s="29" t="s">
        <v>577</v>
      </c>
      <c r="V212" s="31"/>
      <c r="W212" s="31"/>
      <c r="X212" s="31"/>
      <c r="Y212" s="31"/>
      <c r="Z212" s="31"/>
      <c r="AA212" s="31"/>
      <c r="AC212" s="29" t="s">
        <v>358</v>
      </c>
      <c r="AE212" s="29" t="s">
        <v>251</v>
      </c>
      <c r="AG212" s="31"/>
      <c r="AH212" s="31"/>
      <c r="AJ212" s="29" t="str">
        <f>IF(ISBLANK(AI212),  "", _xlfn.CONCAT("haas/entity/sensor/", LOWER(C212), "/", E212, "/config"))</f>
        <v/>
      </c>
      <c r="AK212" s="29" t="str">
        <f>IF(ISBLANK(AI212),  "", _xlfn.CONCAT(LOWER(C212), "/", E212))</f>
        <v/>
      </c>
      <c r="AT212" s="33"/>
      <c r="AV212" s="31"/>
      <c r="BF21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3" spans="1:58" s="29" customFormat="1" ht="16" customHeight="1">
      <c r="A213" s="29">
        <v>2105</v>
      </c>
      <c r="B213" s="29" t="s">
        <v>26</v>
      </c>
      <c r="C213" s="29" t="s">
        <v>1075</v>
      </c>
      <c r="D213" s="29" t="s">
        <v>27</v>
      </c>
      <c r="E213" s="29" t="s">
        <v>1058</v>
      </c>
      <c r="F213" s="30" t="str">
        <f>IF(ISBLANK(Table2[[#This Row],[unique_id]]), "", Table2[[#This Row],[unique_id]])</f>
        <v>fans_power</v>
      </c>
      <c r="G213" s="29" t="s">
        <v>1099</v>
      </c>
      <c r="H213" s="29" t="s">
        <v>250</v>
      </c>
      <c r="I213" s="29" t="s">
        <v>141</v>
      </c>
      <c r="M213" s="29" t="s">
        <v>136</v>
      </c>
      <c r="O213" s="31"/>
      <c r="U213" s="29" t="s">
        <v>577</v>
      </c>
      <c r="V213" s="31"/>
      <c r="W213" s="31"/>
      <c r="X213" s="31"/>
      <c r="Y213" s="31"/>
      <c r="Z213" s="31"/>
      <c r="AA213" s="31"/>
      <c r="AC213" s="29" t="s">
        <v>358</v>
      </c>
      <c r="AE213" s="29" t="s">
        <v>251</v>
      </c>
      <c r="AG213" s="31"/>
      <c r="AH213" s="31"/>
      <c r="AJ213" s="29" t="str">
        <f>IF(ISBLANK(AI213),  "", _xlfn.CONCAT("haas/entity/sensor/", LOWER(C213), "/", E213, "/config"))</f>
        <v/>
      </c>
      <c r="AK213" s="29" t="str">
        <f>IF(ISBLANK(AI213),  "", _xlfn.CONCAT(LOWER(C213), "/", E213))</f>
        <v/>
      </c>
      <c r="AT213" s="33"/>
      <c r="AV213" s="31"/>
      <c r="BF21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4" spans="1:58" s="29" customFormat="1" ht="16" customHeight="1">
      <c r="A214" s="29">
        <v>2106</v>
      </c>
      <c r="B214" s="29" t="s">
        <v>26</v>
      </c>
      <c r="C214" s="29" t="s">
        <v>1075</v>
      </c>
      <c r="D214" s="29" t="s">
        <v>27</v>
      </c>
      <c r="E214" s="29" t="s">
        <v>1149</v>
      </c>
      <c r="F214" s="30" t="str">
        <f>IF(ISBLANK(Table2[[#This Row],[unique_id]]), "", Table2[[#This Row],[unique_id]])</f>
        <v>all_standby_power</v>
      </c>
      <c r="G214" s="29" t="s">
        <v>1178</v>
      </c>
      <c r="H214" s="29" t="s">
        <v>250</v>
      </c>
      <c r="I214" s="29" t="s">
        <v>141</v>
      </c>
      <c r="M214" s="29" t="s">
        <v>136</v>
      </c>
      <c r="O214" s="31"/>
      <c r="U214" s="29" t="s">
        <v>577</v>
      </c>
      <c r="V214" s="31"/>
      <c r="W214" s="31"/>
      <c r="X214" s="31"/>
      <c r="Y214" s="31"/>
      <c r="Z214" s="31"/>
      <c r="AA214" s="31"/>
      <c r="AC214" s="29" t="s">
        <v>358</v>
      </c>
      <c r="AE214" s="29" t="s">
        <v>251</v>
      </c>
      <c r="AG214" s="31"/>
      <c r="AH214" s="31"/>
      <c r="AJ214" s="29" t="str">
        <f>IF(ISBLANK(AI214),  "", _xlfn.CONCAT("haas/entity/sensor/", LOWER(C214), "/", E214, "/config"))</f>
        <v/>
      </c>
      <c r="AK214" s="29" t="str">
        <f>IF(ISBLANK(AI214),  "", _xlfn.CONCAT(LOWER(C214), "/", E214))</f>
        <v/>
      </c>
      <c r="AT214" s="33"/>
      <c r="AV214" s="31"/>
      <c r="BF21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5" spans="1:58" s="29" customFormat="1" ht="16" customHeight="1">
      <c r="A215" s="29">
        <v>2107</v>
      </c>
      <c r="B215" s="29" t="s">
        <v>26</v>
      </c>
      <c r="C215" s="29" t="s">
        <v>1075</v>
      </c>
      <c r="D215" s="29" t="s">
        <v>27</v>
      </c>
      <c r="E215" s="29" t="s">
        <v>1097</v>
      </c>
      <c r="F215" s="30" t="str">
        <f>IF(ISBLANK(Table2[[#This Row],[unique_id]]), "", Table2[[#This Row],[unique_id]])</f>
        <v>kitchen_coffee_machine_power</v>
      </c>
      <c r="G215" s="29" t="s">
        <v>135</v>
      </c>
      <c r="H215" s="29" t="s">
        <v>250</v>
      </c>
      <c r="I215" s="29" t="s">
        <v>141</v>
      </c>
      <c r="M215" s="29" t="s">
        <v>136</v>
      </c>
      <c r="O215" s="31"/>
      <c r="U215" s="29" t="s">
        <v>577</v>
      </c>
      <c r="V215" s="31"/>
      <c r="W215" s="31"/>
      <c r="X215" s="31"/>
      <c r="Y215" s="31"/>
      <c r="Z215" s="31"/>
      <c r="AA215" s="31"/>
      <c r="AC215" s="29" t="s">
        <v>358</v>
      </c>
      <c r="AE215" s="29" t="s">
        <v>251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3"/>
      <c r="AV215" s="31"/>
      <c r="BF21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6" spans="1:58" s="29" customFormat="1" ht="16" customHeight="1">
      <c r="A216" s="29">
        <v>2108</v>
      </c>
      <c r="B216" s="29" t="s">
        <v>26</v>
      </c>
      <c r="C216" s="29" t="s">
        <v>1075</v>
      </c>
      <c r="D216" s="29" t="s">
        <v>27</v>
      </c>
      <c r="E216" s="29" t="s">
        <v>1076</v>
      </c>
      <c r="F216" s="30" t="str">
        <f>IF(ISBLANK(Table2[[#This Row],[unique_id]]), "", Table2[[#This Row],[unique_id]])</f>
        <v>study_battery_charger_power</v>
      </c>
      <c r="G216" s="29" t="s">
        <v>241</v>
      </c>
      <c r="H216" s="29" t="s">
        <v>250</v>
      </c>
      <c r="I216" s="29" t="s">
        <v>141</v>
      </c>
      <c r="M216" s="29" t="s">
        <v>136</v>
      </c>
      <c r="O216" s="31"/>
      <c r="U216" s="29" t="s">
        <v>577</v>
      </c>
      <c r="V216" s="31"/>
      <c r="W216" s="31"/>
      <c r="X216" s="31"/>
      <c r="Y216" s="31"/>
      <c r="Z216" s="31"/>
      <c r="AA216" s="31"/>
      <c r="AC216" s="29" t="s">
        <v>358</v>
      </c>
      <c r="AE216" s="29" t="s">
        <v>251</v>
      </c>
      <c r="AG216" s="31"/>
      <c r="AH216" s="31"/>
      <c r="AJ216" s="29" t="str">
        <f>IF(ISBLANK(AI216),  "", _xlfn.CONCAT("haas/entity/sensor/", LOWER(C216), "/", E216, "/config"))</f>
        <v/>
      </c>
      <c r="AK216" s="29" t="str">
        <f>IF(ISBLANK(AI216),  "", _xlfn.CONCAT(LOWER(C216), "/", E216))</f>
        <v/>
      </c>
      <c r="AT216" s="33"/>
      <c r="AV216" s="31"/>
      <c r="BF21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7" spans="1:58" s="29" customFormat="1" ht="16" customHeight="1">
      <c r="A217" s="29">
        <v>2109</v>
      </c>
      <c r="B217" s="29" t="s">
        <v>26</v>
      </c>
      <c r="C217" s="29" t="s">
        <v>1075</v>
      </c>
      <c r="D217" s="29" t="s">
        <v>27</v>
      </c>
      <c r="E217" s="29" t="s">
        <v>1077</v>
      </c>
      <c r="F217" s="30" t="str">
        <f>IF(ISBLANK(Table2[[#This Row],[unique_id]]), "", Table2[[#This Row],[unique_id]])</f>
        <v>laundry_vacuum_charger_power</v>
      </c>
      <c r="G217" s="29" t="s">
        <v>240</v>
      </c>
      <c r="H217" s="29" t="s">
        <v>250</v>
      </c>
      <c r="I217" s="29" t="s">
        <v>141</v>
      </c>
      <c r="M217" s="29" t="s">
        <v>136</v>
      </c>
      <c r="O217" s="31"/>
      <c r="U217" s="29" t="s">
        <v>577</v>
      </c>
      <c r="V217" s="31"/>
      <c r="W217" s="31"/>
      <c r="X217" s="31"/>
      <c r="Y217" s="31"/>
      <c r="Z217" s="31"/>
      <c r="AA217" s="31"/>
      <c r="AC217" s="29" t="s">
        <v>358</v>
      </c>
      <c r="AE217" s="29" t="s">
        <v>251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3"/>
      <c r="AV217" s="31"/>
      <c r="BF21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8" spans="1:58" s="29" customFormat="1" ht="16" customHeight="1">
      <c r="A218" s="29">
        <v>2110</v>
      </c>
      <c r="B218" s="29" t="s">
        <v>228</v>
      </c>
      <c r="C218" s="29" t="s">
        <v>1075</v>
      </c>
      <c r="D218" s="29" t="s">
        <v>27</v>
      </c>
      <c r="E218" s="29" t="s">
        <v>586</v>
      </c>
      <c r="F218" s="30" t="str">
        <f>IF(ISBLANK(Table2[[#This Row],[unique_id]]), "", Table2[[#This Row],[unique_id]])</f>
        <v>outdoor_pool_filter_power</v>
      </c>
      <c r="G218" s="29" t="s">
        <v>350</v>
      </c>
      <c r="H218" s="29" t="s">
        <v>250</v>
      </c>
      <c r="I218" s="29" t="s">
        <v>141</v>
      </c>
      <c r="M218" s="29" t="s">
        <v>136</v>
      </c>
      <c r="O218" s="31"/>
      <c r="U218" s="29" t="s">
        <v>577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BF21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19" spans="1:58" s="29" customFormat="1" ht="16" customHeight="1">
      <c r="A219" s="29">
        <v>2111</v>
      </c>
      <c r="B219" s="29" t="s">
        <v>26</v>
      </c>
      <c r="C219" s="29" t="s">
        <v>1075</v>
      </c>
      <c r="D219" s="29" t="s">
        <v>27</v>
      </c>
      <c r="E219" s="29" t="s">
        <v>1352</v>
      </c>
      <c r="F219" s="30" t="str">
        <f>IF(ISBLANK(Table2[[#This Row],[unique_id]]), "", Table2[[#This Row],[unique_id]])</f>
        <v>roof_water_booster_power</v>
      </c>
      <c r="G219" s="29" t="s">
        <v>588</v>
      </c>
      <c r="H219" s="29" t="s">
        <v>250</v>
      </c>
      <c r="I219" s="29" t="s">
        <v>141</v>
      </c>
      <c r="M219" s="29" t="s">
        <v>136</v>
      </c>
      <c r="O219" s="31"/>
      <c r="U219" s="29" t="s">
        <v>577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BF21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0" spans="1:58" s="29" customFormat="1" ht="16" customHeight="1">
      <c r="A220" s="29">
        <v>2112</v>
      </c>
      <c r="B220" s="29" t="s">
        <v>26</v>
      </c>
      <c r="C220" s="29" t="s">
        <v>1075</v>
      </c>
      <c r="D220" s="29" t="s">
        <v>27</v>
      </c>
      <c r="E220" s="29" t="s">
        <v>1078</v>
      </c>
      <c r="F220" s="30" t="str">
        <f>IF(ISBLANK(Table2[[#This Row],[unique_id]]), "", Table2[[#This Row],[unique_id]])</f>
        <v>kitchen_dish_washer_power</v>
      </c>
      <c r="G220" s="29" t="s">
        <v>238</v>
      </c>
      <c r="H220" s="29" t="s">
        <v>250</v>
      </c>
      <c r="I220" s="29" t="s">
        <v>141</v>
      </c>
      <c r="M220" s="29" t="s">
        <v>136</v>
      </c>
      <c r="O220" s="31"/>
      <c r="U220" s="29" t="s">
        <v>577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BF22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1" spans="1:58" s="29" customFormat="1" ht="16" customHeight="1">
      <c r="A221" s="29">
        <v>2113</v>
      </c>
      <c r="B221" s="29" t="s">
        <v>26</v>
      </c>
      <c r="C221" s="29" t="s">
        <v>1075</v>
      </c>
      <c r="D221" s="29" t="s">
        <v>27</v>
      </c>
      <c r="E221" s="29" t="s">
        <v>1079</v>
      </c>
      <c r="F221" s="30" t="str">
        <f>IF(ISBLANK(Table2[[#This Row],[unique_id]]), "", Table2[[#This Row],[unique_id]])</f>
        <v>laundry_clothes_dryer_power</v>
      </c>
      <c r="G221" s="29" t="s">
        <v>239</v>
      </c>
      <c r="H221" s="29" t="s">
        <v>250</v>
      </c>
      <c r="I221" s="29" t="s">
        <v>141</v>
      </c>
      <c r="M221" s="29" t="s">
        <v>136</v>
      </c>
      <c r="O221" s="31"/>
      <c r="U221" s="29" t="s">
        <v>577</v>
      </c>
      <c r="V221" s="31"/>
      <c r="W221" s="31"/>
      <c r="X221" s="31"/>
      <c r="Y221" s="31"/>
      <c r="Z221" s="31"/>
      <c r="AA221" s="31"/>
      <c r="AC221" s="29" t="s">
        <v>358</v>
      </c>
      <c r="AE221" s="29" t="s">
        <v>251</v>
      </c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BF22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2" spans="1:58" s="29" customFormat="1" ht="16" customHeight="1">
      <c r="A222" s="29">
        <v>2114</v>
      </c>
      <c r="B222" s="29" t="s">
        <v>26</v>
      </c>
      <c r="C222" s="29" t="s">
        <v>1075</v>
      </c>
      <c r="D222" s="29" t="s">
        <v>27</v>
      </c>
      <c r="E222" s="29" t="s">
        <v>1073</v>
      </c>
      <c r="F222" s="30" t="str">
        <f>IF(ISBLANK(Table2[[#This Row],[unique_id]]), "", Table2[[#This Row],[unique_id]])</f>
        <v>laundry_washing_machine_power</v>
      </c>
      <c r="G222" s="29" t="s">
        <v>237</v>
      </c>
      <c r="H222" s="29" t="s">
        <v>250</v>
      </c>
      <c r="I222" s="29" t="s">
        <v>141</v>
      </c>
      <c r="M222" s="29" t="s">
        <v>136</v>
      </c>
      <c r="O222" s="31"/>
      <c r="U222" s="29" t="s">
        <v>577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BF22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3" spans="1:58" s="29" customFormat="1" ht="16" customHeight="1">
      <c r="A223" s="29">
        <v>2115</v>
      </c>
      <c r="B223" s="29" t="s">
        <v>26</v>
      </c>
      <c r="C223" s="29" t="s">
        <v>1075</v>
      </c>
      <c r="D223" s="29" t="s">
        <v>27</v>
      </c>
      <c r="E223" s="29" t="s">
        <v>1080</v>
      </c>
      <c r="F223" s="30" t="str">
        <f>IF(ISBLANK(Table2[[#This Row],[unique_id]]), "", Table2[[#This Row],[unique_id]])</f>
        <v>kitchen_fridge_power</v>
      </c>
      <c r="G223" s="29" t="s">
        <v>233</v>
      </c>
      <c r="H223" s="29" t="s">
        <v>250</v>
      </c>
      <c r="I223" s="29" t="s">
        <v>141</v>
      </c>
      <c r="M223" s="29" t="s">
        <v>136</v>
      </c>
      <c r="O223" s="31"/>
      <c r="U223" s="29" t="s">
        <v>577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BF22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4" spans="1:58" s="29" customFormat="1" ht="16" customHeight="1">
      <c r="A224" s="29">
        <v>2116</v>
      </c>
      <c r="B224" s="29" t="s">
        <v>26</v>
      </c>
      <c r="C224" s="29" t="s">
        <v>1075</v>
      </c>
      <c r="D224" s="29" t="s">
        <v>27</v>
      </c>
      <c r="E224" s="29" t="s">
        <v>1081</v>
      </c>
      <c r="F224" s="30" t="str">
        <f>IF(ISBLANK(Table2[[#This Row],[unique_id]]), "", Table2[[#This Row],[unique_id]])</f>
        <v>deck_freezer_power</v>
      </c>
      <c r="G224" s="29" t="s">
        <v>234</v>
      </c>
      <c r="H224" s="29" t="s">
        <v>250</v>
      </c>
      <c r="I224" s="29" t="s">
        <v>141</v>
      </c>
      <c r="M224" s="29" t="s">
        <v>136</v>
      </c>
      <c r="O224" s="31"/>
      <c r="U224" s="29" t="s">
        <v>577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BF22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5" spans="1:58" s="29" customFormat="1" ht="16" customHeight="1">
      <c r="A225" s="29">
        <v>2117</v>
      </c>
      <c r="B225" s="29" t="s">
        <v>26</v>
      </c>
      <c r="C225" s="29" t="s">
        <v>1075</v>
      </c>
      <c r="D225" s="29" t="s">
        <v>27</v>
      </c>
      <c r="E225" s="29" t="s">
        <v>1093</v>
      </c>
      <c r="F225" s="30" t="str">
        <f>IF(ISBLANK(Table2[[#This Row],[unique_id]]), "", Table2[[#This Row],[unique_id]])</f>
        <v>bathroom_towel_rails_power</v>
      </c>
      <c r="G225" s="29" t="s">
        <v>591</v>
      </c>
      <c r="H225" s="29" t="s">
        <v>250</v>
      </c>
      <c r="I225" s="29" t="s">
        <v>141</v>
      </c>
      <c r="M225" s="29" t="s">
        <v>136</v>
      </c>
      <c r="O225" s="31"/>
      <c r="U225" s="29" t="s">
        <v>577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BF22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6" spans="1:58" s="29" customFormat="1" ht="16" customHeight="1">
      <c r="A226" s="29">
        <v>2118</v>
      </c>
      <c r="B226" s="29" t="s">
        <v>26</v>
      </c>
      <c r="C226" s="29" t="s">
        <v>1075</v>
      </c>
      <c r="D226" s="29" t="s">
        <v>27</v>
      </c>
      <c r="E226" s="29" t="s">
        <v>1082</v>
      </c>
      <c r="F226" s="30" t="str">
        <f>IF(ISBLANK(Table2[[#This Row],[unique_id]]), "", Table2[[#This Row],[unique_id]])</f>
        <v>study_outlet_power</v>
      </c>
      <c r="G226" s="29" t="s">
        <v>236</v>
      </c>
      <c r="H226" s="29" t="s">
        <v>250</v>
      </c>
      <c r="I226" s="29" t="s">
        <v>141</v>
      </c>
      <c r="M226" s="29" t="s">
        <v>136</v>
      </c>
      <c r="O226" s="31"/>
      <c r="U226" s="29" t="s">
        <v>577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BF22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7" spans="1:58" s="29" customFormat="1" ht="16" customHeight="1">
      <c r="A227" s="29">
        <v>2119</v>
      </c>
      <c r="B227" s="29" t="s">
        <v>26</v>
      </c>
      <c r="C227" s="29" t="s">
        <v>1075</v>
      </c>
      <c r="D227" s="29" t="s">
        <v>27</v>
      </c>
      <c r="E227" s="29" t="s">
        <v>1083</v>
      </c>
      <c r="F227" s="30" t="str">
        <f>IF(ISBLANK(Table2[[#This Row],[unique_id]]), "", Table2[[#This Row],[unique_id]])</f>
        <v>office_outlet_power</v>
      </c>
      <c r="G227" s="29" t="s">
        <v>235</v>
      </c>
      <c r="H227" s="29" t="s">
        <v>250</v>
      </c>
      <c r="I227" s="29" t="s">
        <v>141</v>
      </c>
      <c r="M227" s="29" t="s">
        <v>136</v>
      </c>
      <c r="O227" s="31"/>
      <c r="U227" s="29" t="s">
        <v>577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BF22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8" spans="1:58" s="29" customFormat="1" ht="16" customHeight="1">
      <c r="A228" s="29">
        <v>2120</v>
      </c>
      <c r="B228" s="29" t="s">
        <v>26</v>
      </c>
      <c r="C228" s="29" t="s">
        <v>1075</v>
      </c>
      <c r="D228" s="29" t="s">
        <v>27</v>
      </c>
      <c r="E228" s="29" t="s">
        <v>1105</v>
      </c>
      <c r="F228" s="30" t="str">
        <f>IF(ISBLANK(Table2[[#This Row],[unique_id]]), "", Table2[[#This Row],[unique_id]])</f>
        <v>audio_visual_devices_power</v>
      </c>
      <c r="G228" s="29" t="s">
        <v>1106</v>
      </c>
      <c r="H228" s="29" t="s">
        <v>250</v>
      </c>
      <c r="I228" s="29" t="s">
        <v>141</v>
      </c>
      <c r="M228" s="29" t="s">
        <v>136</v>
      </c>
      <c r="O228" s="31"/>
      <c r="U228" s="29" t="s">
        <v>577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BF22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29" spans="1:58" s="29" customFormat="1" ht="16" customHeight="1">
      <c r="A229" s="29">
        <v>2121</v>
      </c>
      <c r="B229" s="29" t="s">
        <v>26</v>
      </c>
      <c r="C229" s="29" t="s">
        <v>1075</v>
      </c>
      <c r="D229" s="29" t="s">
        <v>27</v>
      </c>
      <c r="E229" s="29" t="s">
        <v>1062</v>
      </c>
      <c r="F229" s="30" t="str">
        <f>IF(ISBLANK(Table2[[#This Row],[unique_id]]), "", Table2[[#This Row],[unique_id]])</f>
        <v>servers_network_power</v>
      </c>
      <c r="G229" s="29" t="s">
        <v>1056</v>
      </c>
      <c r="H229" s="29" t="s">
        <v>250</v>
      </c>
      <c r="I229" s="29" t="s">
        <v>141</v>
      </c>
      <c r="M229" s="29" t="s">
        <v>136</v>
      </c>
      <c r="O229" s="31"/>
      <c r="U229" s="29" t="s">
        <v>577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BF22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0" spans="1:58" s="29" customFormat="1" ht="16" customHeight="1">
      <c r="A230" s="29">
        <v>2122</v>
      </c>
      <c r="B230" s="29" t="s">
        <v>26</v>
      </c>
      <c r="C230" s="29" t="s">
        <v>580</v>
      </c>
      <c r="D230" s="29" t="s">
        <v>364</v>
      </c>
      <c r="E230" s="29" t="s">
        <v>363</v>
      </c>
      <c r="F230" s="30" t="str">
        <f>IF(ISBLANK(Table2[[#This Row],[unique_id]]), "", Table2[[#This Row],[unique_id]])</f>
        <v>column_break</v>
      </c>
      <c r="G230" s="29" t="s">
        <v>360</v>
      </c>
      <c r="H230" s="29" t="s">
        <v>250</v>
      </c>
      <c r="I230" s="29" t="s">
        <v>141</v>
      </c>
      <c r="M230" s="29" t="s">
        <v>361</v>
      </c>
      <c r="N230" s="29" t="s">
        <v>362</v>
      </c>
      <c r="O230" s="31"/>
      <c r="V230" s="31"/>
      <c r="W230" s="31"/>
      <c r="X230" s="31"/>
      <c r="Y230" s="31"/>
      <c r="Z230" s="31"/>
      <c r="AA230" s="31"/>
      <c r="AG230" s="31"/>
      <c r="AH230" s="31"/>
      <c r="AK230" s="29" t="str">
        <f>IF(ISBLANK(AI230),  "", _xlfn.CONCAT(LOWER(C230), "/", E230))</f>
        <v/>
      </c>
      <c r="AT230" s="33"/>
      <c r="AV230" s="31"/>
      <c r="BF23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1" spans="1:58" s="29" customFormat="1" ht="16" customHeight="1">
      <c r="A231" s="29">
        <v>2123</v>
      </c>
      <c r="B231" s="29" t="s">
        <v>26</v>
      </c>
      <c r="C231" s="29" t="s">
        <v>1075</v>
      </c>
      <c r="D231" s="29" t="s">
        <v>27</v>
      </c>
      <c r="E231" s="29" t="s">
        <v>249</v>
      </c>
      <c r="F231" s="30" t="str">
        <f>IF(ISBLANK(Table2[[#This Row],[unique_id]]), "", Table2[[#This Row],[unique_id]])</f>
        <v>home_energy_daily</v>
      </c>
      <c r="G231" s="29" t="s">
        <v>355</v>
      </c>
      <c r="H231" s="29" t="s">
        <v>229</v>
      </c>
      <c r="I231" s="29" t="s">
        <v>141</v>
      </c>
      <c r="M231" s="29" t="s">
        <v>90</v>
      </c>
      <c r="O231" s="31"/>
      <c r="U231" s="29" t="s">
        <v>576</v>
      </c>
      <c r="V231" s="31"/>
      <c r="W231" s="31"/>
      <c r="X231" s="31"/>
      <c r="Y231" s="31"/>
      <c r="Z231" s="31"/>
      <c r="AA231" s="31"/>
      <c r="AC231" s="29" t="s">
        <v>359</v>
      </c>
      <c r="AE231" s="29" t="s">
        <v>252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BF23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2" spans="1:58" s="29" customFormat="1" ht="16" customHeight="1">
      <c r="A232" s="29">
        <v>2124</v>
      </c>
      <c r="B232" s="29" t="s">
        <v>26</v>
      </c>
      <c r="C232" s="29" t="s">
        <v>1075</v>
      </c>
      <c r="D232" s="29" t="s">
        <v>27</v>
      </c>
      <c r="E232" s="29" t="s">
        <v>357</v>
      </c>
      <c r="F232" s="30" t="str">
        <f>IF(ISBLANK(Table2[[#This Row],[unique_id]]), "", Table2[[#This Row],[unique_id]])</f>
        <v>home_base_energy_daily</v>
      </c>
      <c r="G232" s="29" t="s">
        <v>353</v>
      </c>
      <c r="H232" s="29" t="s">
        <v>229</v>
      </c>
      <c r="I232" s="29" t="s">
        <v>141</v>
      </c>
      <c r="M232" s="29" t="s">
        <v>90</v>
      </c>
      <c r="O232" s="31"/>
      <c r="U232" s="29" t="s">
        <v>576</v>
      </c>
      <c r="V232" s="31"/>
      <c r="W232" s="31"/>
      <c r="X232" s="31"/>
      <c r="Y232" s="31"/>
      <c r="Z232" s="31"/>
      <c r="AA232" s="31"/>
      <c r="AC232" s="29" t="s">
        <v>359</v>
      </c>
      <c r="AE232" s="29" t="s">
        <v>252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BF23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3" spans="1:58" s="29" customFormat="1" ht="16" customHeight="1">
      <c r="A233" s="29">
        <v>2125</v>
      </c>
      <c r="B233" s="29" t="s">
        <v>26</v>
      </c>
      <c r="C233" s="29" t="s">
        <v>1075</v>
      </c>
      <c r="D233" s="29" t="s">
        <v>27</v>
      </c>
      <c r="E233" s="29" t="s">
        <v>356</v>
      </c>
      <c r="F233" s="30" t="str">
        <f>IF(ISBLANK(Table2[[#This Row],[unique_id]]), "", Table2[[#This Row],[unique_id]])</f>
        <v>home_peak_energy_daily</v>
      </c>
      <c r="G233" s="29" t="s">
        <v>354</v>
      </c>
      <c r="H233" s="29" t="s">
        <v>229</v>
      </c>
      <c r="I233" s="29" t="s">
        <v>141</v>
      </c>
      <c r="M233" s="29" t="s">
        <v>90</v>
      </c>
      <c r="O233" s="31"/>
      <c r="U233" s="29" t="s">
        <v>576</v>
      </c>
      <c r="V233" s="31"/>
      <c r="W233" s="31"/>
      <c r="X233" s="31"/>
      <c r="Y233" s="31"/>
      <c r="Z233" s="31"/>
      <c r="AA233" s="31"/>
      <c r="AC233" s="29" t="s">
        <v>359</v>
      </c>
      <c r="AE233" s="29" t="s">
        <v>252</v>
      </c>
      <c r="AG233" s="31"/>
      <c r="AH233" s="31"/>
      <c r="AK233" s="29" t="str">
        <f>IF(ISBLANK(AI233),  "", _xlfn.CONCAT(LOWER(C233), "/", E233))</f>
        <v/>
      </c>
      <c r="AT233" s="33"/>
      <c r="AV233" s="31"/>
      <c r="BF23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4" spans="1:58" s="29" customFormat="1" ht="16" customHeight="1">
      <c r="A234" s="29">
        <v>2126</v>
      </c>
      <c r="B234" s="29" t="s">
        <v>26</v>
      </c>
      <c r="C234" s="29" t="s">
        <v>580</v>
      </c>
      <c r="D234" s="29" t="s">
        <v>364</v>
      </c>
      <c r="E234" s="29" t="s">
        <v>578</v>
      </c>
      <c r="F234" s="30" t="str">
        <f>IF(ISBLANK(Table2[[#This Row],[unique_id]]), "", Table2[[#This Row],[unique_id]])</f>
        <v>graph_break</v>
      </c>
      <c r="G234" s="29" t="s">
        <v>579</v>
      </c>
      <c r="H234" s="29" t="s">
        <v>229</v>
      </c>
      <c r="I234" s="29" t="s">
        <v>141</v>
      </c>
      <c r="O234" s="31"/>
      <c r="U234" s="29" t="s">
        <v>576</v>
      </c>
      <c r="V234" s="31"/>
      <c r="W234" s="31"/>
      <c r="X234" s="31"/>
      <c r="Y234" s="31"/>
      <c r="Z234" s="31"/>
      <c r="AA234" s="31"/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BF23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5" spans="1:58" s="29" customFormat="1" ht="16" customHeight="1">
      <c r="A235" s="29">
        <v>2127</v>
      </c>
      <c r="B235" s="29" t="s">
        <v>26</v>
      </c>
      <c r="C235" s="29" t="s">
        <v>1075</v>
      </c>
      <c r="D235" s="29" t="s">
        <v>27</v>
      </c>
      <c r="E235" s="29" t="s">
        <v>1059</v>
      </c>
      <c r="F235" s="30" t="str">
        <f>IF(ISBLANK(Table2[[#This Row],[unique_id]]), "", Table2[[#This Row],[unique_id]])</f>
        <v>lights_energy_daily</v>
      </c>
      <c r="G235" s="29" t="s">
        <v>1100</v>
      </c>
      <c r="H235" s="29" t="s">
        <v>229</v>
      </c>
      <c r="I235" s="29" t="s">
        <v>141</v>
      </c>
      <c r="M235" s="29" t="s">
        <v>136</v>
      </c>
      <c r="O235" s="31"/>
      <c r="U235" s="29" t="s">
        <v>576</v>
      </c>
      <c r="V235" s="31"/>
      <c r="W235" s="31"/>
      <c r="X235" s="31"/>
      <c r="Y235" s="31"/>
      <c r="Z235" s="31"/>
      <c r="AA235" s="31"/>
      <c r="AC235" s="29" t="s">
        <v>359</v>
      </c>
      <c r="AE235" s="29" t="s">
        <v>252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BF23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6" spans="1:58" s="29" customFormat="1" ht="16" customHeight="1">
      <c r="A236" s="29">
        <v>2128</v>
      </c>
      <c r="B236" s="29" t="s">
        <v>26</v>
      </c>
      <c r="C236" s="29" t="s">
        <v>1075</v>
      </c>
      <c r="D236" s="29" t="s">
        <v>27</v>
      </c>
      <c r="E236" s="29" t="s">
        <v>1060</v>
      </c>
      <c r="F236" s="30" t="str">
        <f>IF(ISBLANK(Table2[[#This Row],[unique_id]]), "", Table2[[#This Row],[unique_id]])</f>
        <v>fans_energy_daily</v>
      </c>
      <c r="G236" s="29" t="s">
        <v>1099</v>
      </c>
      <c r="H236" s="29" t="s">
        <v>229</v>
      </c>
      <c r="I236" s="29" t="s">
        <v>141</v>
      </c>
      <c r="M236" s="29" t="s">
        <v>136</v>
      </c>
      <c r="O236" s="31"/>
      <c r="U236" s="29" t="s">
        <v>576</v>
      </c>
      <c r="V236" s="31"/>
      <c r="W236" s="31"/>
      <c r="X236" s="31"/>
      <c r="Y236" s="31"/>
      <c r="Z236" s="31"/>
      <c r="AA236" s="31"/>
      <c r="AC236" s="29" t="s">
        <v>359</v>
      </c>
      <c r="AE236" s="29" t="s">
        <v>252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BF23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7" spans="1:58" s="29" customFormat="1" ht="16" customHeight="1">
      <c r="A237" s="29">
        <v>2129</v>
      </c>
      <c r="B237" s="29" t="s">
        <v>26</v>
      </c>
      <c r="C237" s="29" t="s">
        <v>1075</v>
      </c>
      <c r="D237" s="29" t="s">
        <v>27</v>
      </c>
      <c r="E237" s="29" t="s">
        <v>1153</v>
      </c>
      <c r="F237" s="30" t="str">
        <f>IF(ISBLANK(Table2[[#This Row],[unique_id]]), "", Table2[[#This Row],[unique_id]])</f>
        <v>all_standby_energy_daily</v>
      </c>
      <c r="G237" s="29" t="s">
        <v>1178</v>
      </c>
      <c r="H237" s="29" t="s">
        <v>229</v>
      </c>
      <c r="I237" s="29" t="s">
        <v>141</v>
      </c>
      <c r="M237" s="29" t="s">
        <v>136</v>
      </c>
      <c r="O237" s="31"/>
      <c r="U237" s="29" t="s">
        <v>576</v>
      </c>
      <c r="V237" s="31"/>
      <c r="W237" s="31"/>
      <c r="X237" s="31"/>
      <c r="Y237" s="31"/>
      <c r="Z237" s="31"/>
      <c r="AA237" s="31"/>
      <c r="AC237" s="29" t="s">
        <v>359</v>
      </c>
      <c r="AE237" s="29" t="s">
        <v>252</v>
      </c>
      <c r="AG237" s="31"/>
      <c r="AH237" s="31"/>
      <c r="AK237" s="29" t="str">
        <f>IF(ISBLANK(AI237),  "", _xlfn.CONCAT(LOWER(C237), "/", E237))</f>
        <v/>
      </c>
      <c r="AT237" s="33"/>
      <c r="AV237" s="31"/>
      <c r="BF23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8" spans="1:58" s="29" customFormat="1" ht="16" customHeight="1">
      <c r="A238" s="29">
        <v>2130</v>
      </c>
      <c r="B238" s="29" t="s">
        <v>26</v>
      </c>
      <c r="C238" s="29" t="s">
        <v>1075</v>
      </c>
      <c r="D238" s="29" t="s">
        <v>27</v>
      </c>
      <c r="E238" s="29" t="s">
        <v>1098</v>
      </c>
      <c r="F238" s="30" t="str">
        <f>IF(ISBLANK(Table2[[#This Row],[unique_id]]), "", Table2[[#This Row],[unique_id]])</f>
        <v>kitchen_coffee_machine_energy_daily</v>
      </c>
      <c r="G238" s="29" t="s">
        <v>135</v>
      </c>
      <c r="H238" s="29" t="s">
        <v>229</v>
      </c>
      <c r="I238" s="29" t="s">
        <v>141</v>
      </c>
      <c r="M238" s="29" t="s">
        <v>136</v>
      </c>
      <c r="O238" s="31"/>
      <c r="U238" s="29" t="s">
        <v>576</v>
      </c>
      <c r="V238" s="31"/>
      <c r="W238" s="31"/>
      <c r="X238" s="31"/>
      <c r="Y238" s="31"/>
      <c r="Z238" s="31"/>
      <c r="AA238" s="31"/>
      <c r="AC238" s="29" t="s">
        <v>359</v>
      </c>
      <c r="AE238" s="29" t="s">
        <v>252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BF23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39" spans="1:58" s="29" customFormat="1" ht="16" customHeight="1">
      <c r="A239" s="29">
        <v>2131</v>
      </c>
      <c r="B239" s="29" t="s">
        <v>26</v>
      </c>
      <c r="C239" s="29" t="s">
        <v>1075</v>
      </c>
      <c r="D239" s="29" t="s">
        <v>27</v>
      </c>
      <c r="E239" s="29" t="s">
        <v>1084</v>
      </c>
      <c r="F239" s="30" t="str">
        <f>IF(ISBLANK(Table2[[#This Row],[unique_id]]), "", Table2[[#This Row],[unique_id]])</f>
        <v>study_battery_charger_energy_daily</v>
      </c>
      <c r="G239" s="29" t="s">
        <v>241</v>
      </c>
      <c r="H239" s="29" t="s">
        <v>229</v>
      </c>
      <c r="I239" s="29" t="s">
        <v>141</v>
      </c>
      <c r="M239" s="29" t="s">
        <v>136</v>
      </c>
      <c r="O239" s="31"/>
      <c r="U239" s="29" t="s">
        <v>576</v>
      </c>
      <c r="V239" s="31"/>
      <c r="W239" s="31"/>
      <c r="X239" s="31"/>
      <c r="Y239" s="31"/>
      <c r="Z239" s="31"/>
      <c r="AA239" s="31"/>
      <c r="AC239" s="29" t="s">
        <v>359</v>
      </c>
      <c r="AE239" s="29" t="s">
        <v>252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BF23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0" spans="1:58" s="29" customFormat="1" ht="16" customHeight="1">
      <c r="A240" s="29">
        <v>2132</v>
      </c>
      <c r="B240" s="29" t="s">
        <v>26</v>
      </c>
      <c r="C240" s="29" t="s">
        <v>1075</v>
      </c>
      <c r="D240" s="29" t="s">
        <v>27</v>
      </c>
      <c r="E240" s="29" t="s">
        <v>1085</v>
      </c>
      <c r="F240" s="30" t="str">
        <f>IF(ISBLANK(Table2[[#This Row],[unique_id]]), "", Table2[[#This Row],[unique_id]])</f>
        <v>laundry_vacuum_charger_energy_daily</v>
      </c>
      <c r="G240" s="29" t="s">
        <v>240</v>
      </c>
      <c r="H240" s="29" t="s">
        <v>229</v>
      </c>
      <c r="I240" s="29" t="s">
        <v>141</v>
      </c>
      <c r="M240" s="29" t="s">
        <v>136</v>
      </c>
      <c r="O240" s="31"/>
      <c r="U240" s="29" t="s">
        <v>576</v>
      </c>
      <c r="V240" s="31"/>
      <c r="W240" s="31"/>
      <c r="X240" s="31"/>
      <c r="Y240" s="31"/>
      <c r="Z240" s="31"/>
      <c r="AA240" s="31"/>
      <c r="AC240" s="29" t="s">
        <v>359</v>
      </c>
      <c r="AE240" s="29" t="s">
        <v>252</v>
      </c>
      <c r="AG240" s="31"/>
      <c r="AH240" s="31"/>
      <c r="AJ240" s="29" t="str">
        <f>IF(ISBLANK(AI240),  "", _xlfn.CONCAT("haas/entity/sensor/", LOWER(C240), "/", E240, "/config"))</f>
        <v/>
      </c>
      <c r="AK240" s="29" t="str">
        <f>IF(ISBLANK(AI240),  "", _xlfn.CONCAT(LOWER(C240), "/", E240))</f>
        <v/>
      </c>
      <c r="AT240" s="33"/>
      <c r="AV240" s="31"/>
      <c r="BF24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1" spans="1:58" s="29" customFormat="1" ht="16" customHeight="1">
      <c r="A241" s="29">
        <v>2133</v>
      </c>
      <c r="B241" s="29" t="s">
        <v>228</v>
      </c>
      <c r="C241" s="29" t="s">
        <v>1075</v>
      </c>
      <c r="D241" s="29" t="s">
        <v>27</v>
      </c>
      <c r="E241" s="29" t="s">
        <v>587</v>
      </c>
      <c r="F241" s="30" t="str">
        <f>IF(ISBLANK(Table2[[#This Row],[unique_id]]), "", Table2[[#This Row],[unique_id]])</f>
        <v>outdoor_pool_filter_energy_daily</v>
      </c>
      <c r="G241" s="29" t="s">
        <v>350</v>
      </c>
      <c r="H241" s="29" t="s">
        <v>229</v>
      </c>
      <c r="I241" s="29" t="s">
        <v>141</v>
      </c>
      <c r="M241" s="29" t="s">
        <v>136</v>
      </c>
      <c r="O241" s="31"/>
      <c r="U241" s="29" t="s">
        <v>576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BF24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2" spans="1:58" s="29" customFormat="1" ht="16" customHeight="1">
      <c r="A242" s="29">
        <v>2134</v>
      </c>
      <c r="B242" s="29" t="s">
        <v>26</v>
      </c>
      <c r="C242" s="29" t="s">
        <v>1075</v>
      </c>
      <c r="D242" s="29" t="s">
        <v>27</v>
      </c>
      <c r="E242" s="29" t="s">
        <v>1353</v>
      </c>
      <c r="F242" s="30" t="str">
        <f>IF(ISBLANK(Table2[[#This Row],[unique_id]]), "", Table2[[#This Row],[unique_id]])</f>
        <v>roof_water_booster_energy_daily</v>
      </c>
      <c r="G242" s="29" t="s">
        <v>588</v>
      </c>
      <c r="H242" s="29" t="s">
        <v>229</v>
      </c>
      <c r="I242" s="29" t="s">
        <v>141</v>
      </c>
      <c r="M242" s="29" t="s">
        <v>136</v>
      </c>
      <c r="O242" s="31"/>
      <c r="U242" s="29" t="s">
        <v>576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BF24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3" spans="1:58" s="29" customFormat="1" ht="16" customHeight="1">
      <c r="A243" s="29">
        <v>2135</v>
      </c>
      <c r="B243" s="29" t="s">
        <v>26</v>
      </c>
      <c r="C243" s="29" t="s">
        <v>1075</v>
      </c>
      <c r="D243" s="29" t="s">
        <v>27</v>
      </c>
      <c r="E243" s="29" t="s">
        <v>1086</v>
      </c>
      <c r="F243" s="30" t="str">
        <f>IF(ISBLANK(Table2[[#This Row],[unique_id]]), "", Table2[[#This Row],[unique_id]])</f>
        <v>kitchen_dish_washer_energy_daily</v>
      </c>
      <c r="G243" s="29" t="s">
        <v>238</v>
      </c>
      <c r="H243" s="29" t="s">
        <v>229</v>
      </c>
      <c r="I243" s="29" t="s">
        <v>141</v>
      </c>
      <c r="M243" s="29" t="s">
        <v>136</v>
      </c>
      <c r="O243" s="31"/>
      <c r="U243" s="29" t="s">
        <v>576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J243" s="29" t="str">
        <f>IF(ISBLANK(AI243),  "", _xlfn.CONCAT("haas/entity/sensor/", LOWER(C243), "/", E243, "/config"))</f>
        <v/>
      </c>
      <c r="AK243" s="29" t="str">
        <f>IF(ISBLANK(AI243),  "", _xlfn.CONCAT(LOWER(C243), "/", E243))</f>
        <v/>
      </c>
      <c r="AT243" s="33"/>
      <c r="AV243" s="31"/>
      <c r="BF24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4" spans="1:58" s="29" customFormat="1" ht="16" customHeight="1">
      <c r="A244" s="29">
        <v>2136</v>
      </c>
      <c r="B244" s="29" t="s">
        <v>26</v>
      </c>
      <c r="C244" s="29" t="s">
        <v>1075</v>
      </c>
      <c r="D244" s="29" t="s">
        <v>27</v>
      </c>
      <c r="E244" s="29" t="s">
        <v>1087</v>
      </c>
      <c r="F244" s="30" t="str">
        <f>IF(ISBLANK(Table2[[#This Row],[unique_id]]), "", Table2[[#This Row],[unique_id]])</f>
        <v>laundry_clothes_dryer_energy_daily</v>
      </c>
      <c r="G244" s="29" t="s">
        <v>239</v>
      </c>
      <c r="H244" s="29" t="s">
        <v>229</v>
      </c>
      <c r="I244" s="29" t="s">
        <v>141</v>
      </c>
      <c r="M244" s="29" t="s">
        <v>136</v>
      </c>
      <c r="O244" s="31"/>
      <c r="U244" s="29" t="s">
        <v>576</v>
      </c>
      <c r="V244" s="31"/>
      <c r="W244" s="31"/>
      <c r="X244" s="31"/>
      <c r="Y244" s="31"/>
      <c r="Z244" s="31"/>
      <c r="AA244" s="31"/>
      <c r="AC244" s="29" t="s">
        <v>359</v>
      </c>
      <c r="AE244" s="29" t="s">
        <v>252</v>
      </c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BF24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5" spans="1:58" s="29" customFormat="1" ht="16" customHeight="1">
      <c r="A245" s="29">
        <v>2137</v>
      </c>
      <c r="B245" s="29" t="s">
        <v>26</v>
      </c>
      <c r="C245" s="29" t="s">
        <v>1075</v>
      </c>
      <c r="D245" s="29" t="s">
        <v>27</v>
      </c>
      <c r="E245" s="29" t="s">
        <v>1074</v>
      </c>
      <c r="F245" s="30" t="str">
        <f>IF(ISBLANK(Table2[[#This Row],[unique_id]]), "", Table2[[#This Row],[unique_id]])</f>
        <v>laundry_washing_machine_energy_daily</v>
      </c>
      <c r="G245" s="29" t="s">
        <v>237</v>
      </c>
      <c r="H245" s="29" t="s">
        <v>229</v>
      </c>
      <c r="I245" s="29" t="s">
        <v>141</v>
      </c>
      <c r="M245" s="29" t="s">
        <v>136</v>
      </c>
      <c r="O245" s="31"/>
      <c r="U245" s="29" t="s">
        <v>576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BF24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6" spans="1:58" s="29" customFormat="1" ht="16" customHeight="1">
      <c r="A246" s="29">
        <v>2138</v>
      </c>
      <c r="B246" s="29" t="s">
        <v>26</v>
      </c>
      <c r="C246" s="29" t="s">
        <v>1075</v>
      </c>
      <c r="D246" s="29" t="s">
        <v>27</v>
      </c>
      <c r="E246" s="29" t="s">
        <v>1088</v>
      </c>
      <c r="F246" s="30" t="str">
        <f>IF(ISBLANK(Table2[[#This Row],[unique_id]]), "", Table2[[#This Row],[unique_id]])</f>
        <v>kitchen_fridge_energy_daily</v>
      </c>
      <c r="G246" s="29" t="s">
        <v>233</v>
      </c>
      <c r="H246" s="29" t="s">
        <v>229</v>
      </c>
      <c r="I246" s="29" t="s">
        <v>141</v>
      </c>
      <c r="M246" s="29" t="s">
        <v>136</v>
      </c>
      <c r="O246" s="31"/>
      <c r="U246" s="29" t="s">
        <v>576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BF24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7" spans="1:58" s="29" customFormat="1" ht="16" customHeight="1">
      <c r="A247" s="29">
        <v>2139</v>
      </c>
      <c r="B247" s="29" t="s">
        <v>26</v>
      </c>
      <c r="C247" s="29" t="s">
        <v>1075</v>
      </c>
      <c r="D247" s="29" t="s">
        <v>27</v>
      </c>
      <c r="E247" s="29" t="s">
        <v>1089</v>
      </c>
      <c r="F247" s="30" t="str">
        <f>IF(ISBLANK(Table2[[#This Row],[unique_id]]), "", Table2[[#This Row],[unique_id]])</f>
        <v>deck_freezer_energy_daily</v>
      </c>
      <c r="G247" s="29" t="s">
        <v>234</v>
      </c>
      <c r="H247" s="29" t="s">
        <v>229</v>
      </c>
      <c r="I247" s="29" t="s">
        <v>141</v>
      </c>
      <c r="M247" s="29" t="s">
        <v>136</v>
      </c>
      <c r="O247" s="31"/>
      <c r="U247" s="29" t="s">
        <v>576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J247" s="29" t="str">
        <f>IF(ISBLANK(AI247),  "", _xlfn.CONCAT("haas/entity/sensor/", LOWER(C247), "/", E247, "/config"))</f>
        <v/>
      </c>
      <c r="AK247" s="29" t="str">
        <f>IF(ISBLANK(AI247),  "", _xlfn.CONCAT(LOWER(C247), "/", E247))</f>
        <v/>
      </c>
      <c r="AT247" s="33"/>
      <c r="AV247" s="31"/>
      <c r="BF24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8" spans="1:58" s="29" customFormat="1" ht="16" customHeight="1">
      <c r="A248" s="29">
        <v>2140</v>
      </c>
      <c r="B248" s="29" t="s">
        <v>26</v>
      </c>
      <c r="C248" s="29" t="s">
        <v>1075</v>
      </c>
      <c r="D248" s="29" t="s">
        <v>27</v>
      </c>
      <c r="E248" s="29" t="s">
        <v>1092</v>
      </c>
      <c r="F248" s="30" t="str">
        <f>IF(ISBLANK(Table2[[#This Row],[unique_id]]), "", Table2[[#This Row],[unique_id]])</f>
        <v>bathroom_towel_rails_energy_daily</v>
      </c>
      <c r="G248" s="29" t="s">
        <v>591</v>
      </c>
      <c r="H248" s="29" t="s">
        <v>229</v>
      </c>
      <c r="I248" s="29" t="s">
        <v>141</v>
      </c>
      <c r="M248" s="29" t="s">
        <v>136</v>
      </c>
      <c r="O248" s="31"/>
      <c r="U248" s="29" t="s">
        <v>576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BF24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49" spans="1:58" s="29" customFormat="1" ht="16" customHeight="1">
      <c r="A249" s="29">
        <v>2141</v>
      </c>
      <c r="B249" s="29" t="s">
        <v>26</v>
      </c>
      <c r="C249" s="29" t="s">
        <v>1075</v>
      </c>
      <c r="D249" s="29" t="s">
        <v>27</v>
      </c>
      <c r="E249" s="29" t="s">
        <v>1090</v>
      </c>
      <c r="F249" s="30" t="str">
        <f>IF(ISBLANK(Table2[[#This Row],[unique_id]]), "", Table2[[#This Row],[unique_id]])</f>
        <v>study_outlet_energy_daily</v>
      </c>
      <c r="G249" s="29" t="s">
        <v>236</v>
      </c>
      <c r="H249" s="29" t="s">
        <v>229</v>
      </c>
      <c r="I249" s="29" t="s">
        <v>141</v>
      </c>
      <c r="M249" s="29" t="s">
        <v>136</v>
      </c>
      <c r="O249" s="31"/>
      <c r="U249" s="29" t="s">
        <v>576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BF24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0" spans="1:58" s="29" customFormat="1" ht="16" customHeight="1">
      <c r="A250" s="29">
        <v>2142</v>
      </c>
      <c r="B250" s="29" t="s">
        <v>26</v>
      </c>
      <c r="C250" s="29" t="s">
        <v>1075</v>
      </c>
      <c r="D250" s="29" t="s">
        <v>27</v>
      </c>
      <c r="E250" s="29" t="s">
        <v>1091</v>
      </c>
      <c r="F250" s="30" t="str">
        <f>IF(ISBLANK(Table2[[#This Row],[unique_id]]), "", Table2[[#This Row],[unique_id]])</f>
        <v>office_outlet_energy_daily</v>
      </c>
      <c r="G250" s="29" t="s">
        <v>235</v>
      </c>
      <c r="H250" s="29" t="s">
        <v>229</v>
      </c>
      <c r="I250" s="29" t="s">
        <v>141</v>
      </c>
      <c r="M250" s="29" t="s">
        <v>136</v>
      </c>
      <c r="O250" s="31"/>
      <c r="U250" s="29" t="s">
        <v>576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BF25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1" spans="1:58" s="29" customFormat="1" ht="16" customHeight="1">
      <c r="A251" s="29">
        <v>2143</v>
      </c>
      <c r="B251" s="29" t="s">
        <v>26</v>
      </c>
      <c r="C251" s="29" t="s">
        <v>1075</v>
      </c>
      <c r="D251" s="29" t="s">
        <v>27</v>
      </c>
      <c r="E251" s="29" t="s">
        <v>1107</v>
      </c>
      <c r="F251" s="30" t="str">
        <f>IF(ISBLANK(Table2[[#This Row],[unique_id]]), "", Table2[[#This Row],[unique_id]])</f>
        <v>audio_visual_devices_energy_daily</v>
      </c>
      <c r="G251" s="29" t="s">
        <v>1106</v>
      </c>
      <c r="H251" s="29" t="s">
        <v>229</v>
      </c>
      <c r="I251" s="29" t="s">
        <v>141</v>
      </c>
      <c r="M251" s="29" t="s">
        <v>136</v>
      </c>
      <c r="O251" s="31"/>
      <c r="U251" s="29" t="s">
        <v>576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BF25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2" spans="1:58" s="29" customFormat="1" ht="16" customHeight="1">
      <c r="A252" s="29">
        <v>2144</v>
      </c>
      <c r="B252" s="29" t="s">
        <v>26</v>
      </c>
      <c r="C252" s="29" t="s">
        <v>1075</v>
      </c>
      <c r="D252" s="29" t="s">
        <v>27</v>
      </c>
      <c r="E252" s="29" t="s">
        <v>1063</v>
      </c>
      <c r="F252" s="30" t="str">
        <f>IF(ISBLANK(Table2[[#This Row],[unique_id]]), "", Table2[[#This Row],[unique_id]])</f>
        <v>servers_network_energy_daily</v>
      </c>
      <c r="G252" s="29" t="s">
        <v>1056</v>
      </c>
      <c r="H252" s="29" t="s">
        <v>229</v>
      </c>
      <c r="I252" s="29" t="s">
        <v>141</v>
      </c>
      <c r="M252" s="29" t="s">
        <v>136</v>
      </c>
      <c r="O252" s="31"/>
      <c r="U252" s="29" t="s">
        <v>576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BF25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3" spans="1:58" s="29" customFormat="1" ht="16" customHeight="1">
      <c r="A253" s="29">
        <v>2145</v>
      </c>
      <c r="B253" s="29" t="s">
        <v>26</v>
      </c>
      <c r="C253" s="29" t="s">
        <v>580</v>
      </c>
      <c r="D253" s="29" t="s">
        <v>364</v>
      </c>
      <c r="E253" s="29" t="s">
        <v>363</v>
      </c>
      <c r="F253" s="30" t="str">
        <f>IF(ISBLANK(Table2[[#This Row],[unique_id]]), "", Table2[[#This Row],[unique_id]])</f>
        <v>column_break</v>
      </c>
      <c r="G253" s="29" t="s">
        <v>360</v>
      </c>
      <c r="H253" s="29" t="s">
        <v>229</v>
      </c>
      <c r="I253" s="29" t="s">
        <v>141</v>
      </c>
      <c r="M253" s="29" t="s">
        <v>361</v>
      </c>
      <c r="N253" s="29" t="s">
        <v>362</v>
      </c>
      <c r="O253" s="31"/>
      <c r="V253" s="31"/>
      <c r="W253" s="31"/>
      <c r="X253" s="31"/>
      <c r="Y253" s="31"/>
      <c r="Z253" s="31"/>
      <c r="AA253" s="31"/>
      <c r="AG253" s="31"/>
      <c r="AH253" s="31"/>
      <c r="AK253" s="29" t="str">
        <f>IF(ISBLANK(AI253),  "", _xlfn.CONCAT(LOWER(C253), "/", E253))</f>
        <v/>
      </c>
      <c r="AT253" s="33"/>
      <c r="AV253" s="31"/>
      <c r="BF25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4" spans="1:58" s="29" customFormat="1" ht="16" customHeight="1">
      <c r="A254" s="29">
        <v>2400</v>
      </c>
      <c r="B254" s="29" t="s">
        <v>26</v>
      </c>
      <c r="C254" s="29" t="s">
        <v>188</v>
      </c>
      <c r="D254" s="29" t="s">
        <v>27</v>
      </c>
      <c r="E254" s="29" t="s">
        <v>142</v>
      </c>
      <c r="F254" s="30" t="str">
        <f>IF(ISBLANK(Table2[[#This Row],[unique_id]]), "", Table2[[#This Row],[unique_id]])</f>
        <v>withings_weight_kg_graham</v>
      </c>
      <c r="G254" s="29" t="s">
        <v>309</v>
      </c>
      <c r="H254" s="29" t="s">
        <v>310</v>
      </c>
      <c r="I254" s="29" t="s">
        <v>143</v>
      </c>
      <c r="O254" s="31"/>
      <c r="V254" s="31"/>
      <c r="W254" s="31"/>
      <c r="X254" s="31"/>
      <c r="Y254" s="31"/>
      <c r="Z254" s="31"/>
      <c r="AA254" s="31"/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3"/>
      <c r="AU254" s="29" t="s">
        <v>462</v>
      </c>
      <c r="AV254" s="63" t="s">
        <v>465</v>
      </c>
      <c r="AW254" s="29" t="s">
        <v>464</v>
      </c>
      <c r="AX254" s="29" t="s">
        <v>466</v>
      </c>
      <c r="AY254" s="29" t="s">
        <v>188</v>
      </c>
      <c r="BA254" s="29" t="s">
        <v>463</v>
      </c>
      <c r="BC254" s="29" t="s">
        <v>478</v>
      </c>
      <c r="BD254" s="34" t="s">
        <v>560</v>
      </c>
      <c r="BF25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"00:24:e4:af:5a:e6"]]</v>
      </c>
    </row>
    <row r="255" spans="1:58" s="29" customFormat="1" ht="16" customHeight="1">
      <c r="A255" s="29">
        <v>2500</v>
      </c>
      <c r="B255" s="29" t="s">
        <v>765</v>
      </c>
      <c r="C255" s="29" t="s">
        <v>299</v>
      </c>
      <c r="D255" s="29" t="s">
        <v>27</v>
      </c>
      <c r="E255" s="29" t="s">
        <v>290</v>
      </c>
      <c r="F255" s="30" t="str">
        <f>IF(ISBLANK(Table2[[#This Row],[unique_id]]), "", Table2[[#This Row],[unique_id]])</f>
        <v>network_internet_uptime</v>
      </c>
      <c r="G255" s="29" t="s">
        <v>302</v>
      </c>
      <c r="H255" s="29" t="s">
        <v>1011</v>
      </c>
      <c r="I255" s="29" t="s">
        <v>307</v>
      </c>
      <c r="M255" s="29" t="s">
        <v>136</v>
      </c>
      <c r="O255" s="31"/>
      <c r="V255" s="31"/>
      <c r="W255" s="31"/>
      <c r="X255" s="31"/>
      <c r="Y255" s="31"/>
      <c r="Z255" s="31"/>
      <c r="AA255" s="31"/>
      <c r="AB255" s="29" t="s">
        <v>31</v>
      </c>
      <c r="AC255" s="29" t="s">
        <v>291</v>
      </c>
      <c r="AE255" s="29" t="s">
        <v>304</v>
      </c>
      <c r="AF255" s="29">
        <v>200</v>
      </c>
      <c r="AG255" s="31" t="s">
        <v>34</v>
      </c>
      <c r="AH255" s="31"/>
      <c r="AI255" s="29" t="s">
        <v>295</v>
      </c>
      <c r="AJ255" s="29" t="str">
        <f>IF(ISBLANK(AI255),  "", _xlfn.CONCAT("haas/entity/sensor/", LOWER(C255), "/", E255, "/config"))</f>
        <v>haas/entity/sensor/internet/network_internet_uptime/config</v>
      </c>
      <c r="AK255" s="29" t="s">
        <v>1000</v>
      </c>
      <c r="AS255" s="29">
        <v>1</v>
      </c>
      <c r="AT255" s="14"/>
      <c r="AU255" s="29" t="s">
        <v>1003</v>
      </c>
      <c r="AV255" s="63" t="s">
        <v>1001</v>
      </c>
      <c r="AW255" s="29" t="s">
        <v>1002</v>
      </c>
      <c r="AX255" s="29" t="s">
        <v>1004</v>
      </c>
      <c r="AY255" s="29" t="s">
        <v>294</v>
      </c>
      <c r="BA255" s="29" t="s">
        <v>172</v>
      </c>
      <c r="BF25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6" spans="1:58" s="29" customFormat="1" ht="16" customHeight="1">
      <c r="A256" s="29">
        <v>2501</v>
      </c>
      <c r="B256" s="29" t="s">
        <v>26</v>
      </c>
      <c r="C256" s="29" t="s">
        <v>299</v>
      </c>
      <c r="D256" s="29" t="s">
        <v>27</v>
      </c>
      <c r="E256" s="29" t="s">
        <v>286</v>
      </c>
      <c r="F256" s="30" t="str">
        <f>IF(ISBLANK(Table2[[#This Row],[unique_id]]), "", Table2[[#This Row],[unique_id]])</f>
        <v>network_internet_ping</v>
      </c>
      <c r="G256" s="29" t="s">
        <v>287</v>
      </c>
      <c r="H256" s="29" t="s">
        <v>1011</v>
      </c>
      <c r="I256" s="29" t="s">
        <v>307</v>
      </c>
      <c r="M256" s="29" t="s">
        <v>136</v>
      </c>
      <c r="O256" s="31"/>
      <c r="V256" s="31"/>
      <c r="W256" s="31"/>
      <c r="X256" s="31"/>
      <c r="Y256" s="31"/>
      <c r="Z256" s="31"/>
      <c r="AA256" s="31"/>
      <c r="AB256" s="29" t="s">
        <v>31</v>
      </c>
      <c r="AC256" s="29" t="s">
        <v>292</v>
      </c>
      <c r="AD256" s="29" t="s">
        <v>1005</v>
      </c>
      <c r="AE256" s="29" t="s">
        <v>303</v>
      </c>
      <c r="AF256" s="29">
        <v>200</v>
      </c>
      <c r="AG256" s="31" t="s">
        <v>34</v>
      </c>
      <c r="AH256" s="31"/>
      <c r="AI256" s="29" t="s">
        <v>296</v>
      </c>
      <c r="AJ256" s="29" t="str">
        <f>IF(ISBLANK(AI256),  "", _xlfn.CONCAT("haas/entity/sensor/", LOWER(C256), "/", E256, "/config"))</f>
        <v>haas/entity/sensor/internet/network_internet_ping/config</v>
      </c>
      <c r="AK256" s="29" t="s">
        <v>1000</v>
      </c>
      <c r="AR256" s="51" t="s">
        <v>1007</v>
      </c>
      <c r="AS256" s="29">
        <v>1</v>
      </c>
      <c r="AT256" s="14"/>
      <c r="AU256" s="29" t="s">
        <v>1003</v>
      </c>
      <c r="AV256" s="63" t="s">
        <v>1001</v>
      </c>
      <c r="AW256" s="29" t="s">
        <v>1002</v>
      </c>
      <c r="AX256" s="29" t="s">
        <v>1004</v>
      </c>
      <c r="AY256" s="29" t="s">
        <v>294</v>
      </c>
      <c r="BA256" s="29" t="s">
        <v>172</v>
      </c>
      <c r="BF25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7" spans="1:58" s="29" customFormat="1" ht="16" customHeight="1">
      <c r="A257" s="29">
        <v>2502</v>
      </c>
      <c r="B257" s="29" t="s">
        <v>26</v>
      </c>
      <c r="C257" s="29" t="s">
        <v>299</v>
      </c>
      <c r="D257" s="29" t="s">
        <v>27</v>
      </c>
      <c r="E257" s="29" t="s">
        <v>284</v>
      </c>
      <c r="F257" s="30" t="str">
        <f>IF(ISBLANK(Table2[[#This Row],[unique_id]]), "", Table2[[#This Row],[unique_id]])</f>
        <v>network_internet_upload</v>
      </c>
      <c r="G257" s="29" t="s">
        <v>288</v>
      </c>
      <c r="H257" s="29" t="s">
        <v>1011</v>
      </c>
      <c r="I257" s="29" t="s">
        <v>307</v>
      </c>
      <c r="M257" s="29" t="s">
        <v>136</v>
      </c>
      <c r="O257" s="31"/>
      <c r="V257" s="31"/>
      <c r="W257" s="31"/>
      <c r="X257" s="31"/>
      <c r="Y257" s="31"/>
      <c r="Z257" s="31"/>
      <c r="AA257" s="31"/>
      <c r="AB257" s="29" t="s">
        <v>31</v>
      </c>
      <c r="AC257" s="29" t="s">
        <v>293</v>
      </c>
      <c r="AD257" s="29" t="s">
        <v>1006</v>
      </c>
      <c r="AE257" s="29" t="s">
        <v>305</v>
      </c>
      <c r="AF257" s="29">
        <v>200</v>
      </c>
      <c r="AG257" s="31" t="s">
        <v>34</v>
      </c>
      <c r="AH257" s="31"/>
      <c r="AI257" s="29" t="s">
        <v>297</v>
      </c>
      <c r="AJ257" s="29" t="str">
        <f>IF(ISBLANK(AI257),  "", _xlfn.CONCAT("haas/entity/sensor/", LOWER(C257), "/", E257, "/config"))</f>
        <v>haas/entity/sensor/internet/network_internet_upload/config</v>
      </c>
      <c r="AK257" s="29" t="s">
        <v>1000</v>
      </c>
      <c r="AR257" s="51" t="s">
        <v>1008</v>
      </c>
      <c r="AS257" s="29">
        <v>1</v>
      </c>
      <c r="AT257" s="14"/>
      <c r="AU257" s="29" t="s">
        <v>1003</v>
      </c>
      <c r="AV257" s="63" t="s">
        <v>1001</v>
      </c>
      <c r="AW257" s="29" t="s">
        <v>1002</v>
      </c>
      <c r="AX257" s="29" t="s">
        <v>1004</v>
      </c>
      <c r="AY257" s="29" t="s">
        <v>294</v>
      </c>
      <c r="BA257" s="29" t="s">
        <v>172</v>
      </c>
      <c r="BF25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8" spans="1:58" s="29" customFormat="1" ht="16" customHeight="1">
      <c r="A258" s="29">
        <v>2503</v>
      </c>
      <c r="B258" s="29" t="s">
        <v>26</v>
      </c>
      <c r="C258" s="29" t="s">
        <v>299</v>
      </c>
      <c r="D258" s="29" t="s">
        <v>27</v>
      </c>
      <c r="E258" s="29" t="s">
        <v>285</v>
      </c>
      <c r="F258" s="30" t="str">
        <f>IF(ISBLANK(Table2[[#This Row],[unique_id]]), "", Table2[[#This Row],[unique_id]])</f>
        <v>network_internet_download</v>
      </c>
      <c r="G258" s="29" t="s">
        <v>289</v>
      </c>
      <c r="H258" s="29" t="s">
        <v>1011</v>
      </c>
      <c r="I258" s="29" t="s">
        <v>307</v>
      </c>
      <c r="M258" s="29" t="s">
        <v>136</v>
      </c>
      <c r="O258" s="31"/>
      <c r="V258" s="31"/>
      <c r="W258" s="31"/>
      <c r="X258" s="31"/>
      <c r="Y258" s="31"/>
      <c r="Z258" s="31"/>
      <c r="AA258" s="31"/>
      <c r="AB258" s="29" t="s">
        <v>31</v>
      </c>
      <c r="AC258" s="29" t="s">
        <v>293</v>
      </c>
      <c r="AD258" s="29" t="s">
        <v>1006</v>
      </c>
      <c r="AE258" s="29" t="s">
        <v>306</v>
      </c>
      <c r="AF258" s="29">
        <v>200</v>
      </c>
      <c r="AG258" s="31" t="s">
        <v>34</v>
      </c>
      <c r="AH258" s="31"/>
      <c r="AI258" s="29" t="s">
        <v>298</v>
      </c>
      <c r="AJ258" s="29" t="str">
        <f>IF(ISBLANK(AI258),  "", _xlfn.CONCAT("haas/entity/sensor/", LOWER(C258), "/", E258, "/config"))</f>
        <v>haas/entity/sensor/internet/network_internet_download/config</v>
      </c>
      <c r="AK258" s="29" t="s">
        <v>1000</v>
      </c>
      <c r="AR258" s="51" t="s">
        <v>1009</v>
      </c>
      <c r="AS258" s="29">
        <v>1</v>
      </c>
      <c r="AT258" s="14"/>
      <c r="AU258" s="29" t="s">
        <v>1003</v>
      </c>
      <c r="AV258" s="63" t="s">
        <v>1001</v>
      </c>
      <c r="AW258" s="29" t="s">
        <v>1002</v>
      </c>
      <c r="AX258" s="29" t="s">
        <v>1004</v>
      </c>
      <c r="AY258" s="29" t="s">
        <v>294</v>
      </c>
      <c r="BA258" s="29" t="s">
        <v>172</v>
      </c>
      <c r="BF25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59" spans="1:58" s="29" customFormat="1" ht="16" customHeight="1">
      <c r="A259" s="29">
        <v>2504</v>
      </c>
      <c r="B259" s="29" t="s">
        <v>26</v>
      </c>
      <c r="C259" s="29" t="s">
        <v>299</v>
      </c>
      <c r="D259" s="29" t="s">
        <v>27</v>
      </c>
      <c r="E259" s="29" t="s">
        <v>996</v>
      </c>
      <c r="F259" s="30" t="str">
        <f>IF(ISBLANK(Table2[[#This Row],[unique_id]]), "", Table2[[#This Row],[unique_id]])</f>
        <v>network_certifcate_expiry</v>
      </c>
      <c r="G259" s="29" t="s">
        <v>997</v>
      </c>
      <c r="H259" s="29" t="s">
        <v>1011</v>
      </c>
      <c r="I259" s="29" t="s">
        <v>307</v>
      </c>
      <c r="M259" s="29" t="s">
        <v>136</v>
      </c>
      <c r="O259" s="31"/>
      <c r="V259" s="31"/>
      <c r="W259" s="31"/>
      <c r="X259" s="31"/>
      <c r="Y259" s="31"/>
      <c r="Z259" s="31"/>
      <c r="AA259" s="31"/>
      <c r="AB259" s="29" t="s">
        <v>31</v>
      </c>
      <c r="AC259" s="29" t="s">
        <v>291</v>
      </c>
      <c r="AE259" s="29" t="s">
        <v>998</v>
      </c>
      <c r="AF259" s="29">
        <v>200</v>
      </c>
      <c r="AG259" s="31" t="s">
        <v>34</v>
      </c>
      <c r="AH259" s="31"/>
      <c r="AI259" s="29" t="s">
        <v>999</v>
      </c>
      <c r="AJ259" s="29" t="str">
        <f>IF(ISBLANK(AI259),  "", _xlfn.CONCAT("haas/entity/sensor/", LOWER(C259), "/", E259, "/config"))</f>
        <v>haas/entity/sensor/internet/network_certifcate_expiry/config</v>
      </c>
      <c r="AK259" s="29" t="s">
        <v>1000</v>
      </c>
      <c r="AR259" s="51" t="s">
        <v>1010</v>
      </c>
      <c r="AS259" s="29">
        <v>1</v>
      </c>
      <c r="AT259" s="14"/>
      <c r="AU259" s="29" t="s">
        <v>1003</v>
      </c>
      <c r="AV259" s="63" t="s">
        <v>1001</v>
      </c>
      <c r="AW259" s="29" t="s">
        <v>1002</v>
      </c>
      <c r="AX259" s="29" t="s">
        <v>1004</v>
      </c>
      <c r="AY259" s="29" t="s">
        <v>294</v>
      </c>
      <c r="BA259" s="29" t="s">
        <v>172</v>
      </c>
      <c r="BF25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0" spans="1:58" s="29" customFormat="1" ht="16" customHeight="1">
      <c r="A260" s="29">
        <v>2505</v>
      </c>
      <c r="B260" s="29" t="s">
        <v>765</v>
      </c>
      <c r="C260" s="29" t="s">
        <v>151</v>
      </c>
      <c r="D260" s="29" t="s">
        <v>330</v>
      </c>
      <c r="E260" s="29" t="s">
        <v>993</v>
      </c>
      <c r="F260" s="30" t="str">
        <f>IF(ISBLANK(Table2[[#This Row],[unique_id]]), "", Table2[[#This Row],[unique_id]])</f>
        <v>network_refresh_zigbee_router_lqi</v>
      </c>
      <c r="G260" s="29" t="s">
        <v>994</v>
      </c>
      <c r="H260" s="29" t="s">
        <v>991</v>
      </c>
      <c r="I260" s="29" t="s">
        <v>307</v>
      </c>
      <c r="M260" s="29" t="s">
        <v>268</v>
      </c>
      <c r="O260" s="31"/>
      <c r="V260" s="31"/>
      <c r="W260" s="31"/>
      <c r="X260" s="31"/>
      <c r="Y260" s="31"/>
      <c r="Z260" s="31"/>
      <c r="AA260" s="31"/>
      <c r="AE260" s="29" t="s">
        <v>995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R260" s="27"/>
      <c r="AT260" s="15"/>
      <c r="AV260" s="31"/>
      <c r="BF26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1" spans="1:58" s="29" customFormat="1" ht="16" customHeight="1">
      <c r="A261" s="29">
        <v>2506</v>
      </c>
      <c r="B261" s="29" t="s">
        <v>26</v>
      </c>
      <c r="C261" s="29" t="s">
        <v>593</v>
      </c>
      <c r="D261" s="29" t="s">
        <v>27</v>
      </c>
      <c r="E261" s="29" t="s">
        <v>985</v>
      </c>
      <c r="F261" s="30" t="str">
        <f>IF(ISBLANK(Table2[[#This Row],[unique_id]]), "", Table2[[#This Row],[unique_id]])</f>
        <v>template_driveway_repeater_linkquality_percentage</v>
      </c>
      <c r="G261" s="29" t="s">
        <v>976</v>
      </c>
      <c r="H261" s="29" t="s">
        <v>991</v>
      </c>
      <c r="I261" s="29" t="s">
        <v>307</v>
      </c>
      <c r="M261" s="29" t="s">
        <v>268</v>
      </c>
      <c r="O261" s="31"/>
      <c r="V261" s="31"/>
      <c r="W261" s="31"/>
      <c r="X261" s="31"/>
      <c r="Y261" s="31"/>
      <c r="Z261" s="31"/>
      <c r="AA261" s="31"/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R261" s="27"/>
      <c r="AT261" s="15"/>
      <c r="AV261" s="31"/>
      <c r="BF26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2" spans="1:58" s="29" customFormat="1" ht="16" customHeight="1">
      <c r="A262" s="29">
        <v>2507</v>
      </c>
      <c r="B262" s="29" t="s">
        <v>26</v>
      </c>
      <c r="C262" s="29" t="s">
        <v>593</v>
      </c>
      <c r="D262" s="29" t="s">
        <v>27</v>
      </c>
      <c r="E262" s="29" t="s">
        <v>986</v>
      </c>
      <c r="F262" s="30" t="str">
        <f>IF(ISBLANK(Table2[[#This Row],[unique_id]]), "", Table2[[#This Row],[unique_id]])</f>
        <v>template_landing_repeater_linkquality_percentage</v>
      </c>
      <c r="G262" s="29" t="s">
        <v>977</v>
      </c>
      <c r="H262" s="29" t="s">
        <v>991</v>
      </c>
      <c r="I262" s="29" t="s">
        <v>307</v>
      </c>
      <c r="M262" s="29" t="s">
        <v>268</v>
      </c>
      <c r="O262" s="31"/>
      <c r="V262" s="31"/>
      <c r="W262" s="31"/>
      <c r="X262" s="31"/>
      <c r="Y262" s="31"/>
      <c r="Z262" s="31"/>
      <c r="AA262" s="31"/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R262" s="27"/>
      <c r="AT262" s="15"/>
      <c r="AV262" s="31"/>
      <c r="BF26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3" spans="1:58" s="29" customFormat="1" ht="16" customHeight="1">
      <c r="A263" s="29">
        <v>2508</v>
      </c>
      <c r="B263" s="29" t="s">
        <v>26</v>
      </c>
      <c r="C263" s="29" t="s">
        <v>593</v>
      </c>
      <c r="D263" s="29" t="s">
        <v>27</v>
      </c>
      <c r="E263" s="29" t="s">
        <v>987</v>
      </c>
      <c r="F263" s="30" t="str">
        <f>IF(ISBLANK(Table2[[#This Row],[unique_id]]), "", Table2[[#This Row],[unique_id]])</f>
        <v>template_garden_repeater_linkquality_percentage</v>
      </c>
      <c r="G263" s="29" t="s">
        <v>974</v>
      </c>
      <c r="H263" s="29" t="s">
        <v>991</v>
      </c>
      <c r="I263" s="29" t="s">
        <v>307</v>
      </c>
      <c r="M263" s="29" t="s">
        <v>268</v>
      </c>
      <c r="O263" s="31"/>
      <c r="V263" s="31"/>
      <c r="W263" s="31"/>
      <c r="X263" s="31"/>
      <c r="Y263" s="31"/>
      <c r="Z263" s="31"/>
      <c r="AA263" s="31"/>
      <c r="AG263" s="31"/>
      <c r="AH263" s="31"/>
      <c r="AJ263" s="29" t="str">
        <f>IF(ISBLANK(AI263),  "", _xlfn.CONCAT("haas/entity/sensor/", LOWER(C263), "/", E263, "/config"))</f>
        <v/>
      </c>
      <c r="AK263" s="29" t="str">
        <f>IF(ISBLANK(AI263),  "", _xlfn.CONCAT(LOWER(C263), "/", E263))</f>
        <v/>
      </c>
      <c r="AR263" s="27"/>
      <c r="AT263" s="15"/>
      <c r="AV263" s="31"/>
      <c r="BF26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4" spans="1:58" s="29" customFormat="1" ht="16" customHeight="1">
      <c r="A264" s="29">
        <v>2509</v>
      </c>
      <c r="B264" s="29" t="s">
        <v>26</v>
      </c>
      <c r="C264" s="29" t="s">
        <v>429</v>
      </c>
      <c r="D264" s="29" t="s">
        <v>27</v>
      </c>
      <c r="E264" s="29" t="s">
        <v>989</v>
      </c>
      <c r="F264" s="30" t="str">
        <f>IF(ISBLANK(Table2[[#This Row],[unique_id]]), "", Table2[[#This Row],[unique_id]])</f>
        <v>template_kitchen_fan_outlet_linkquality_percentage</v>
      </c>
      <c r="G264" s="29" t="s">
        <v>859</v>
      </c>
      <c r="H264" s="29" t="s">
        <v>991</v>
      </c>
      <c r="I264" s="29" t="s">
        <v>307</v>
      </c>
      <c r="M264" s="29" t="s">
        <v>268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R264" s="27"/>
      <c r="AT264" s="15"/>
      <c r="AV264" s="31"/>
      <c r="BF26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5" spans="1:58" s="29" customFormat="1" ht="16" customHeight="1">
      <c r="A265" s="29">
        <v>2510</v>
      </c>
      <c r="B265" s="29" t="s">
        <v>26</v>
      </c>
      <c r="C265" s="29" t="s">
        <v>429</v>
      </c>
      <c r="D265" s="29" t="s">
        <v>27</v>
      </c>
      <c r="E265" s="29" t="s">
        <v>988</v>
      </c>
      <c r="F265" s="30" t="str">
        <f>IF(ISBLANK(Table2[[#This Row],[unique_id]]), "", Table2[[#This Row],[unique_id]])</f>
        <v>template_deck_fans_outlet_linkquality_percentage</v>
      </c>
      <c r="G265" s="29" t="s">
        <v>860</v>
      </c>
      <c r="H265" s="29" t="s">
        <v>991</v>
      </c>
      <c r="I265" s="29" t="s">
        <v>307</v>
      </c>
      <c r="M265" s="29" t="s">
        <v>268</v>
      </c>
      <c r="O265" s="31"/>
      <c r="V265" s="31"/>
      <c r="W265" s="31"/>
      <c r="X265" s="31"/>
      <c r="Y265" s="31"/>
      <c r="Z265" s="31"/>
      <c r="AA265" s="31"/>
      <c r="AG265" s="31"/>
      <c r="AH265" s="31"/>
      <c r="AJ265" s="29" t="str">
        <f>IF(ISBLANK(AI265),  "", _xlfn.CONCAT("haas/entity/sensor/", LOWER(C265), "/", E265, "/config"))</f>
        <v/>
      </c>
      <c r="AK265" s="29" t="str">
        <f>IF(ISBLANK(AI265),  "", _xlfn.CONCAT(LOWER(C265), "/", E265))</f>
        <v/>
      </c>
      <c r="AR265" s="27"/>
      <c r="AT265" s="15"/>
      <c r="AV265" s="31"/>
      <c r="BF26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6" spans="1:58" s="29" customFormat="1" ht="16" customHeight="1">
      <c r="A266" s="29">
        <v>2511</v>
      </c>
      <c r="B266" s="29" t="s">
        <v>26</v>
      </c>
      <c r="C266" s="29" t="s">
        <v>429</v>
      </c>
      <c r="D266" s="29" t="s">
        <v>27</v>
      </c>
      <c r="E266" s="29" t="s">
        <v>990</v>
      </c>
      <c r="F266" s="30" t="str">
        <f>IF(ISBLANK(Table2[[#This Row],[unique_id]]), "", Table2[[#This Row],[unique_id]])</f>
        <v>template_edwin_wardrobe_outlet_linkquality_percentage</v>
      </c>
      <c r="G266" s="29" t="s">
        <v>983</v>
      </c>
      <c r="H266" s="29" t="s">
        <v>991</v>
      </c>
      <c r="I266" s="29" t="s">
        <v>307</v>
      </c>
      <c r="M266" s="29" t="s">
        <v>268</v>
      </c>
      <c r="O266" s="31"/>
      <c r="V266" s="31"/>
      <c r="W266" s="31"/>
      <c r="X266" s="31"/>
      <c r="Y266" s="31"/>
      <c r="Z266" s="31"/>
      <c r="AA266" s="31"/>
      <c r="AG266" s="31"/>
      <c r="AH266" s="31"/>
      <c r="AJ266" s="29" t="str">
        <f>IF(ISBLANK(AI266),  "", _xlfn.CONCAT("haas/entity/sensor/", LOWER(C266), "/", E266, "/config"))</f>
        <v/>
      </c>
      <c r="AK266" s="29" t="str">
        <f>IF(ISBLANK(AI266),  "", _xlfn.CONCAT(LOWER(C266), "/", E266))</f>
        <v/>
      </c>
      <c r="AR266" s="27"/>
      <c r="AT266" s="15"/>
      <c r="AV266" s="31"/>
      <c r="BF26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7" spans="1:58" s="29" customFormat="1" ht="16" customHeight="1">
      <c r="A267" s="29">
        <v>2512</v>
      </c>
      <c r="B267" s="29" t="s">
        <v>26</v>
      </c>
      <c r="C267" s="29" t="s">
        <v>39</v>
      </c>
      <c r="D267" s="29" t="s">
        <v>27</v>
      </c>
      <c r="E267" s="29" t="s">
        <v>178</v>
      </c>
      <c r="F267" s="30" t="str">
        <f>IF(ISBLANK(Table2[[#This Row],[unique_id]]), "", Table2[[#This Row],[unique_id]])</f>
        <v>weatherstation_coms_signal_quality</v>
      </c>
      <c r="G267" s="29" t="s">
        <v>922</v>
      </c>
      <c r="H267" s="29" t="s">
        <v>992</v>
      </c>
      <c r="I267" s="29" t="s">
        <v>307</v>
      </c>
      <c r="O267" s="31"/>
      <c r="V267" s="31"/>
      <c r="W267" s="31"/>
      <c r="X267" s="31"/>
      <c r="Y267" s="31"/>
      <c r="Z267" s="31"/>
      <c r="AA267" s="31"/>
      <c r="AF267" s="29">
        <v>300</v>
      </c>
      <c r="AG267" s="31" t="s">
        <v>34</v>
      </c>
      <c r="AH267" s="31"/>
      <c r="AI267" s="29" t="s">
        <v>86</v>
      </c>
      <c r="AJ267" s="29" t="str">
        <f>IF(ISBLANK(AI267),  "", _xlfn.CONCAT("haas/entity/sensor/", LOWER(C267), "/", E267, "/config"))</f>
        <v>haas/entity/sensor/weewx/weatherstation_coms_signal_quality/config</v>
      </c>
      <c r="AK267" s="29" t="str">
        <f>IF(ISBLANK(AI267),  "", _xlfn.CONCAT(LOWER(C267), "/", E267))</f>
        <v>weewx/weatherstation_coms_signal_quality</v>
      </c>
      <c r="AR267" s="27" t="s">
        <v>312</v>
      </c>
      <c r="AS267" s="29">
        <v>1</v>
      </c>
      <c r="AT267" s="14"/>
      <c r="AU267" s="29" t="s">
        <v>421</v>
      </c>
      <c r="AV267" s="63">
        <v>3.15</v>
      </c>
      <c r="AW267" s="29" t="s">
        <v>396</v>
      </c>
      <c r="AX267" s="29" t="s">
        <v>36</v>
      </c>
      <c r="AY267" s="29" t="s">
        <v>37</v>
      </c>
      <c r="BA267" s="29" t="s">
        <v>28</v>
      </c>
      <c r="BF26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8" spans="1:58" s="29" customFormat="1" ht="16" customHeight="1">
      <c r="A268" s="29">
        <v>2513</v>
      </c>
      <c r="B268" s="29" t="s">
        <v>26</v>
      </c>
      <c r="C268" s="29" t="s">
        <v>39</v>
      </c>
      <c r="D268" s="29" t="s">
        <v>27</v>
      </c>
      <c r="E268" s="29" t="s">
        <v>984</v>
      </c>
      <c r="F268" s="30" t="str">
        <f>IF(ISBLANK(Table2[[#This Row],[unique_id]]), "", Table2[[#This Row],[unique_id]])</f>
        <v>template_weatherstation_coms_signal_quality_percentage</v>
      </c>
      <c r="G268" s="29" t="s">
        <v>922</v>
      </c>
      <c r="H268" s="29" t="s">
        <v>992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G268" s="31"/>
      <c r="AH268" s="31"/>
      <c r="AR268" s="27"/>
      <c r="AT268" s="14"/>
      <c r="AV268" s="31"/>
      <c r="BF26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69" spans="1:58" s="29" customFormat="1" ht="16" customHeight="1">
      <c r="A269" s="29">
        <v>2514</v>
      </c>
      <c r="B269" s="29" t="s">
        <v>26</v>
      </c>
      <c r="C269" s="29" t="s">
        <v>580</v>
      </c>
      <c r="D269" s="29" t="s">
        <v>364</v>
      </c>
      <c r="E269" s="29" t="s">
        <v>363</v>
      </c>
      <c r="F269" s="30" t="str">
        <f>IF(ISBLANK(Table2[[#This Row],[unique_id]]), "", Table2[[#This Row],[unique_id]])</f>
        <v>column_break</v>
      </c>
      <c r="G269" s="29" t="s">
        <v>360</v>
      </c>
      <c r="H269" s="29" t="s">
        <v>992</v>
      </c>
      <c r="I269" s="29" t="s">
        <v>307</v>
      </c>
      <c r="M269" s="29" t="s">
        <v>361</v>
      </c>
      <c r="N269" s="29" t="s">
        <v>362</v>
      </c>
      <c r="O269" s="31"/>
      <c r="V269" s="31"/>
      <c r="W269" s="31"/>
      <c r="X269" s="31"/>
      <c r="Y269" s="31"/>
      <c r="Z269" s="31"/>
      <c r="AA269" s="31"/>
      <c r="AG269" s="31"/>
      <c r="AH269" s="31"/>
      <c r="AK269" s="29" t="str">
        <f>IF(ISBLANK(AI269),  "", _xlfn.CONCAT(LOWER(C269), "/", E269))</f>
        <v/>
      </c>
      <c r="AR269" s="27"/>
      <c r="AT269" s="15"/>
      <c r="AV269" s="31"/>
      <c r="BF26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0" spans="1:58" s="29" customFormat="1" ht="16" customHeight="1">
      <c r="A270" s="29">
        <v>2520</v>
      </c>
      <c r="B270" s="29" t="s">
        <v>26</v>
      </c>
      <c r="C270" s="29" t="s">
        <v>877</v>
      </c>
      <c r="D270" s="29" t="s">
        <v>27</v>
      </c>
      <c r="E270" s="29" t="s">
        <v>927</v>
      </c>
      <c r="F270" s="30" t="str">
        <f>IF(ISBLANK(Table2[[#This Row],[unique_id]]), "", Table2[[#This Row],[unique_id]])</f>
        <v>back_door_lock_battery</v>
      </c>
      <c r="G270" s="29" t="s">
        <v>913</v>
      </c>
      <c r="H270" s="29" t="s">
        <v>693</v>
      </c>
      <c r="I270" s="29" t="s">
        <v>307</v>
      </c>
      <c r="M270" s="29" t="s">
        <v>136</v>
      </c>
      <c r="O270" s="31"/>
      <c r="V270" s="31"/>
      <c r="W270" s="31"/>
      <c r="X270" s="31"/>
      <c r="Y270" s="31"/>
      <c r="Z270" s="31"/>
      <c r="AA270" s="31"/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T270" s="33"/>
      <c r="AV270" s="31"/>
      <c r="BF27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1" spans="1:58" s="29" customFormat="1" ht="16" customHeight="1">
      <c r="A271" s="29">
        <v>2521</v>
      </c>
      <c r="B271" s="29" t="s">
        <v>26</v>
      </c>
      <c r="C271" s="29" t="s">
        <v>877</v>
      </c>
      <c r="D271" s="29" t="s">
        <v>27</v>
      </c>
      <c r="E271" s="29" t="s">
        <v>928</v>
      </c>
      <c r="F271" s="30" t="str">
        <f>IF(ISBLANK(Table2[[#This Row],[unique_id]]), "", Table2[[#This Row],[unique_id]])</f>
        <v>front_door_lock_battery</v>
      </c>
      <c r="G271" s="29" t="s">
        <v>912</v>
      </c>
      <c r="H271" s="29" t="s">
        <v>693</v>
      </c>
      <c r="I271" s="29" t="s">
        <v>307</v>
      </c>
      <c r="M271" s="29" t="s">
        <v>136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T271" s="33"/>
      <c r="AV271" s="31"/>
      <c r="BF27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2" spans="1:58" s="29" customFormat="1" ht="16" customHeight="1">
      <c r="A272" s="29">
        <v>2522</v>
      </c>
      <c r="B272" s="29" t="s">
        <v>26</v>
      </c>
      <c r="C272" s="29" t="s">
        <v>365</v>
      </c>
      <c r="D272" s="29" t="s">
        <v>27</v>
      </c>
      <c r="E272" s="29" t="s">
        <v>930</v>
      </c>
      <c r="F272" s="30" t="str">
        <f>IF(ISBLANK(Table2[[#This Row],[unique_id]]), "", Table2[[#This Row],[unique_id]])</f>
        <v>template_back_door_sensor_battery_last</v>
      </c>
      <c r="G272" s="29" t="s">
        <v>915</v>
      </c>
      <c r="H272" s="29" t="s">
        <v>693</v>
      </c>
      <c r="I272" s="29" t="s">
        <v>307</v>
      </c>
      <c r="M272" s="29" t="s">
        <v>136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T272" s="33"/>
      <c r="AV272" s="31"/>
      <c r="BF27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3" spans="1:58" s="29" customFormat="1" ht="16" customHeight="1">
      <c r="A273" s="29">
        <v>2523</v>
      </c>
      <c r="B273" s="29" t="s">
        <v>26</v>
      </c>
      <c r="C273" s="29" t="s">
        <v>365</v>
      </c>
      <c r="D273" s="29" t="s">
        <v>27</v>
      </c>
      <c r="E273" s="29" t="s">
        <v>929</v>
      </c>
      <c r="F273" s="30" t="str">
        <f>IF(ISBLANK(Table2[[#This Row],[unique_id]]), "", Table2[[#This Row],[unique_id]])</f>
        <v>template_front_door_sensor_battery_last</v>
      </c>
      <c r="G273" s="29" t="s">
        <v>914</v>
      </c>
      <c r="H273" s="29" t="s">
        <v>693</v>
      </c>
      <c r="I273" s="29" t="s">
        <v>307</v>
      </c>
      <c r="M273" s="29" t="s">
        <v>136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T273" s="33"/>
      <c r="AV273" s="31"/>
      <c r="BF27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4" spans="1:58" s="29" customFormat="1" ht="16" customHeight="1">
      <c r="A274" s="29">
        <v>2524</v>
      </c>
      <c r="B274" s="29" t="s">
        <v>765</v>
      </c>
      <c r="C274" s="29" t="s">
        <v>600</v>
      </c>
      <c r="D274" s="29" t="s">
        <v>27</v>
      </c>
      <c r="E274" s="29" t="s">
        <v>641</v>
      </c>
      <c r="F274" s="30" t="str">
        <f>IF(ISBLANK(Table2[[#This Row],[unique_id]]), "", Table2[[#This Row],[unique_id]])</f>
        <v>home_cube_remote_battery</v>
      </c>
      <c r="G274" s="29" t="s">
        <v>608</v>
      </c>
      <c r="H274" s="29" t="s">
        <v>693</v>
      </c>
      <c r="I274" s="29" t="s">
        <v>307</v>
      </c>
      <c r="M274" s="29" t="s">
        <v>136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T274" s="33"/>
      <c r="AV274" s="31"/>
      <c r="BF27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5" spans="1:58" s="29" customFormat="1" ht="16" customHeight="1">
      <c r="A275" s="29">
        <v>2525</v>
      </c>
      <c r="B275" s="29" t="s">
        <v>26</v>
      </c>
      <c r="C275" s="29" t="s">
        <v>151</v>
      </c>
      <c r="D275" s="29" t="s">
        <v>27</v>
      </c>
      <c r="E275" s="29" t="s">
        <v>924</v>
      </c>
      <c r="F275" s="30" t="str">
        <f>IF(ISBLANK(Table2[[#This Row],[unique_id]]), "", Table2[[#This Row],[unique_id]])</f>
        <v>template_weatherstation_console_battery_percent_int</v>
      </c>
      <c r="G275" s="29" t="s">
        <v>922</v>
      </c>
      <c r="H275" s="29" t="s">
        <v>693</v>
      </c>
      <c r="I275" s="29" t="s">
        <v>307</v>
      </c>
      <c r="M275" s="29" t="s">
        <v>136</v>
      </c>
      <c r="O275" s="31"/>
      <c r="V275" s="31"/>
      <c r="W275" s="31"/>
      <c r="X275" s="31"/>
      <c r="Y275" s="31"/>
      <c r="Z275" s="31"/>
      <c r="AA275" s="31"/>
      <c r="AB275" s="29" t="s">
        <v>31</v>
      </c>
      <c r="AC275" s="29" t="s">
        <v>32</v>
      </c>
      <c r="AD275" s="29" t="s">
        <v>923</v>
      </c>
      <c r="AG275" s="31"/>
      <c r="AH275" s="31"/>
      <c r="AR275" s="27"/>
      <c r="AT275" s="14"/>
      <c r="AV275" s="31"/>
      <c r="BF27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6" spans="1:58" s="29" customFormat="1" ht="16" customHeight="1">
      <c r="A276" s="29">
        <v>2526</v>
      </c>
      <c r="B276" s="29" t="s">
        <v>26</v>
      </c>
      <c r="C276" s="29" t="s">
        <v>39</v>
      </c>
      <c r="D276" s="29" t="s">
        <v>27</v>
      </c>
      <c r="E276" s="29" t="s">
        <v>177</v>
      </c>
      <c r="F276" s="30" t="str">
        <f>IF(ISBLANK(Table2[[#This Row],[unique_id]]), "", Table2[[#This Row],[unique_id]])</f>
        <v>weatherstation_console_battery_voltage</v>
      </c>
      <c r="G276" s="29" t="s">
        <v>607</v>
      </c>
      <c r="H276" s="29" t="s">
        <v>693</v>
      </c>
      <c r="I276" s="29" t="s">
        <v>307</v>
      </c>
      <c r="O276" s="31"/>
      <c r="V276" s="31"/>
      <c r="W276" s="31"/>
      <c r="X276" s="31"/>
      <c r="Y276" s="31"/>
      <c r="Z276" s="31"/>
      <c r="AA276" s="31"/>
      <c r="AB276" s="29" t="s">
        <v>31</v>
      </c>
      <c r="AC276" s="29" t="s">
        <v>83</v>
      </c>
      <c r="AD276" s="29" t="s">
        <v>84</v>
      </c>
      <c r="AE276" s="29" t="s">
        <v>283</v>
      </c>
      <c r="AF276" s="29">
        <v>300</v>
      </c>
      <c r="AG276" s="31" t="s">
        <v>34</v>
      </c>
      <c r="AH276" s="31"/>
      <c r="AI276" s="29" t="s">
        <v>85</v>
      </c>
      <c r="AJ276" s="29" t="str">
        <f>IF(ISBLANK(AI276),  "", _xlfn.CONCAT("haas/entity/sensor/", LOWER(C276), "/", E276, "/config"))</f>
        <v>haas/entity/sensor/weewx/weatherstation_console_battery_voltage/config</v>
      </c>
      <c r="AK276" s="29" t="str">
        <f>IF(ISBLANK(AI276),  "", _xlfn.CONCAT(LOWER(C276), "/", E276))</f>
        <v>weewx/weatherstation_console_battery_voltage</v>
      </c>
      <c r="AR276" s="27" t="s">
        <v>311</v>
      </c>
      <c r="AS276" s="29">
        <v>1</v>
      </c>
      <c r="AT276" s="14"/>
      <c r="AU276" s="29" t="s">
        <v>421</v>
      </c>
      <c r="AV276" s="63">
        <v>3.15</v>
      </c>
      <c r="AW276" s="29" t="s">
        <v>396</v>
      </c>
      <c r="AX276" s="29" t="s">
        <v>36</v>
      </c>
      <c r="AY276" s="29" t="s">
        <v>37</v>
      </c>
      <c r="BA276" s="29" t="s">
        <v>28</v>
      </c>
      <c r="BF27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7" spans="1:58" s="29" customFormat="1" ht="16" customHeight="1">
      <c r="A277" s="29">
        <v>2527</v>
      </c>
      <c r="B277" s="29" t="s">
        <v>26</v>
      </c>
      <c r="C277" s="29" t="s">
        <v>128</v>
      </c>
      <c r="D277" s="29" t="s">
        <v>27</v>
      </c>
      <c r="E277" s="27" t="s">
        <v>825</v>
      </c>
      <c r="F277" s="30" t="str">
        <f>IF(ISBLANK(Table2[[#This Row],[unique_id]]), "", Table2[[#This Row],[unique_id]])</f>
        <v>bertram_2_office_pantry_battery_percent</v>
      </c>
      <c r="G277" s="29" t="s">
        <v>601</v>
      </c>
      <c r="H277" s="29" t="s">
        <v>693</v>
      </c>
      <c r="I277" s="29" t="s">
        <v>307</v>
      </c>
      <c r="M277" s="29" t="s">
        <v>136</v>
      </c>
      <c r="O277" s="31"/>
      <c r="V277" s="31"/>
      <c r="W277" s="31"/>
      <c r="X277" s="31"/>
      <c r="Y277" s="31"/>
      <c r="Z277" s="31"/>
      <c r="AA277" s="31"/>
      <c r="AG277" s="31"/>
      <c r="AH277" s="31"/>
      <c r="AJ277" s="29" t="str">
        <f>IF(ISBLANK(AI277),  "", _xlfn.CONCAT("haas/entity/sensor/", LOWER(C277), "/", E277, "/config"))</f>
        <v/>
      </c>
      <c r="AK277" s="29" t="str">
        <f>IF(ISBLANK(AI277),  "", _xlfn.CONCAT(LOWER(C277), "/", E277))</f>
        <v/>
      </c>
      <c r="AT277" s="33"/>
      <c r="AU277" s="29" t="s">
        <v>628</v>
      </c>
      <c r="AV277" s="63" t="s">
        <v>552</v>
      </c>
      <c r="AW277" s="29" t="s">
        <v>553</v>
      </c>
      <c r="AX277" s="29" t="s">
        <v>550</v>
      </c>
      <c r="AY277" s="29" t="s">
        <v>128</v>
      </c>
      <c r="BA277" s="29" t="s">
        <v>221</v>
      </c>
      <c r="BF27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8" spans="1:58" s="29" customFormat="1" ht="16" customHeight="1">
      <c r="A278" s="29">
        <v>2528</v>
      </c>
      <c r="B278" s="29" t="s">
        <v>26</v>
      </c>
      <c r="C278" s="29" t="s">
        <v>128</v>
      </c>
      <c r="D278" s="29" t="s">
        <v>27</v>
      </c>
      <c r="E278" s="27" t="s">
        <v>826</v>
      </c>
      <c r="F278" s="30" t="str">
        <f>IF(ISBLANK(Table2[[#This Row],[unique_id]]), "", Table2[[#This Row],[unique_id]])</f>
        <v>bertram_2_office_lounge_battery_percent</v>
      </c>
      <c r="G278" s="29" t="s">
        <v>602</v>
      </c>
      <c r="H278" s="29" t="s">
        <v>693</v>
      </c>
      <c r="I278" s="29" t="s">
        <v>307</v>
      </c>
      <c r="M278" s="29" t="s">
        <v>136</v>
      </c>
      <c r="O278" s="31"/>
      <c r="V278" s="31"/>
      <c r="W278" s="31"/>
      <c r="X278" s="31"/>
      <c r="Y278" s="31"/>
      <c r="Z278" s="31"/>
      <c r="AA278" s="31"/>
      <c r="AG278" s="31"/>
      <c r="AH278" s="31"/>
      <c r="AJ278" s="29" t="str">
        <f>IF(ISBLANK(AI278),  "", _xlfn.CONCAT("haas/entity/sensor/", LOWER(C278), "/", E278, "/config"))</f>
        <v/>
      </c>
      <c r="AK278" s="29" t="str">
        <f>IF(ISBLANK(AI278),  "", _xlfn.CONCAT(LOWER(C278), "/", E278))</f>
        <v/>
      </c>
      <c r="AT278" s="33"/>
      <c r="AU278" s="29" t="s">
        <v>627</v>
      </c>
      <c r="AV278" s="63" t="s">
        <v>552</v>
      </c>
      <c r="AW278" s="29" t="s">
        <v>553</v>
      </c>
      <c r="AX278" s="29" t="s">
        <v>550</v>
      </c>
      <c r="AY278" s="29" t="s">
        <v>128</v>
      </c>
      <c r="BA278" s="29" t="s">
        <v>203</v>
      </c>
      <c r="BF27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79" spans="1:58" s="29" customFormat="1" ht="16" customHeight="1">
      <c r="A279" s="29">
        <v>2529</v>
      </c>
      <c r="B279" s="29" t="s">
        <v>26</v>
      </c>
      <c r="C279" s="29" t="s">
        <v>128</v>
      </c>
      <c r="D279" s="29" t="s">
        <v>27</v>
      </c>
      <c r="E279" s="27" t="s">
        <v>827</v>
      </c>
      <c r="F279" s="30" t="str">
        <f>IF(ISBLANK(Table2[[#This Row],[unique_id]]), "", Table2[[#This Row],[unique_id]])</f>
        <v>bertram_2_office_dining_battery_percent</v>
      </c>
      <c r="G279" s="29" t="s">
        <v>603</v>
      </c>
      <c r="H279" s="29" t="s">
        <v>693</v>
      </c>
      <c r="I279" s="29" t="s">
        <v>307</v>
      </c>
      <c r="M279" s="29" t="s">
        <v>136</v>
      </c>
      <c r="O279" s="31"/>
      <c r="V279" s="31"/>
      <c r="W279" s="31"/>
      <c r="X279" s="31"/>
      <c r="Y279" s="31"/>
      <c r="Z279" s="31"/>
      <c r="AA279" s="31"/>
      <c r="AG279" s="31"/>
      <c r="AH279" s="31"/>
      <c r="AJ279" s="29" t="str">
        <f>IF(ISBLANK(AI279),  "", _xlfn.CONCAT("haas/entity/sensor/", LOWER(C279), "/", E279, "/config"))</f>
        <v/>
      </c>
      <c r="AK279" s="29" t="str">
        <f>IF(ISBLANK(AI279),  "", _xlfn.CONCAT(LOWER(C279), "/", E279))</f>
        <v/>
      </c>
      <c r="AT279" s="33"/>
      <c r="AU279" s="29" t="s">
        <v>629</v>
      </c>
      <c r="AV279" s="63" t="s">
        <v>552</v>
      </c>
      <c r="AW279" s="29" t="s">
        <v>553</v>
      </c>
      <c r="AX279" s="29" t="s">
        <v>550</v>
      </c>
      <c r="AY279" s="29" t="s">
        <v>128</v>
      </c>
      <c r="BA279" s="29" t="s">
        <v>202</v>
      </c>
      <c r="BF27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0" spans="1:58" s="29" customFormat="1" ht="16" customHeight="1">
      <c r="A280" s="29">
        <v>2530</v>
      </c>
      <c r="B280" s="29" t="s">
        <v>26</v>
      </c>
      <c r="C280" s="29" t="s">
        <v>128</v>
      </c>
      <c r="D280" s="29" t="s">
        <v>27</v>
      </c>
      <c r="E280" s="27" t="s">
        <v>828</v>
      </c>
      <c r="F280" s="30" t="str">
        <f>IF(ISBLANK(Table2[[#This Row],[unique_id]]), "", Table2[[#This Row],[unique_id]])</f>
        <v>bertram_2_office_basement_battery_percent</v>
      </c>
      <c r="G280" s="29" t="s">
        <v>604</v>
      </c>
      <c r="H280" s="29" t="s">
        <v>693</v>
      </c>
      <c r="I280" s="29" t="s">
        <v>307</v>
      </c>
      <c r="M280" s="29" t="s">
        <v>136</v>
      </c>
      <c r="O280" s="31"/>
      <c r="V280" s="31"/>
      <c r="W280" s="31"/>
      <c r="X280" s="31"/>
      <c r="Y280" s="31"/>
      <c r="Z280" s="31"/>
      <c r="AA280" s="31"/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3"/>
      <c r="AU280" s="29" t="s">
        <v>630</v>
      </c>
      <c r="AV280" s="63" t="s">
        <v>552</v>
      </c>
      <c r="AW280" s="29" t="s">
        <v>553</v>
      </c>
      <c r="AX280" s="29" t="s">
        <v>550</v>
      </c>
      <c r="AY280" s="29" t="s">
        <v>128</v>
      </c>
      <c r="BA280" s="29" t="s">
        <v>220</v>
      </c>
      <c r="BF28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1" spans="1:58" s="29" customFormat="1" ht="16" customHeight="1">
      <c r="A281" s="29">
        <v>2531</v>
      </c>
      <c r="B281" s="29" t="s">
        <v>26</v>
      </c>
      <c r="C281" s="29" t="s">
        <v>189</v>
      </c>
      <c r="D281" s="29" t="s">
        <v>27</v>
      </c>
      <c r="E281" s="29" t="s">
        <v>1030</v>
      </c>
      <c r="F281" s="30" t="str">
        <f>IF(ISBLANK(Table2[[#This Row],[unique_id]]), "", Table2[[#This Row],[unique_id]])</f>
        <v>parents_move_battery</v>
      </c>
      <c r="G281" s="29" t="s">
        <v>605</v>
      </c>
      <c r="H281" s="29" t="s">
        <v>693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BF28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2" spans="1:58" s="29" customFormat="1" ht="16" customHeight="1">
      <c r="A282" s="29">
        <v>2532</v>
      </c>
      <c r="B282" s="29" t="s">
        <v>26</v>
      </c>
      <c r="C282" s="29" t="s">
        <v>189</v>
      </c>
      <c r="D282" s="29" t="s">
        <v>27</v>
      </c>
      <c r="E282" s="29" t="s">
        <v>1029</v>
      </c>
      <c r="F282" s="30" t="str">
        <f>IF(ISBLANK(Table2[[#This Row],[unique_id]]), "", Table2[[#This Row],[unique_id]])</f>
        <v>kitchen_move_battery</v>
      </c>
      <c r="G282" s="29" t="s">
        <v>606</v>
      </c>
      <c r="H282" s="29" t="s">
        <v>693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BF28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3" spans="1:58" s="29" customFormat="1" ht="16" customHeight="1">
      <c r="A283" s="29">
        <v>2533</v>
      </c>
      <c r="B283" s="29" t="s">
        <v>26</v>
      </c>
      <c r="C283" s="29" t="s">
        <v>580</v>
      </c>
      <c r="D283" s="29" t="s">
        <v>364</v>
      </c>
      <c r="E283" s="29" t="s">
        <v>363</v>
      </c>
      <c r="F283" s="30" t="str">
        <f>IF(ISBLANK(Table2[[#This Row],[unique_id]]), "", Table2[[#This Row],[unique_id]])</f>
        <v>column_break</v>
      </c>
      <c r="G283" s="29" t="s">
        <v>360</v>
      </c>
      <c r="H283" s="29" t="s">
        <v>693</v>
      </c>
      <c r="I283" s="29" t="s">
        <v>307</v>
      </c>
      <c r="M283" s="29" t="s">
        <v>361</v>
      </c>
      <c r="N283" s="29" t="s">
        <v>362</v>
      </c>
      <c r="O283" s="31"/>
      <c r="V283" s="31"/>
      <c r="W283" s="31"/>
      <c r="X283" s="31"/>
      <c r="Y283" s="31"/>
      <c r="Z283" s="31"/>
      <c r="AA283" s="31"/>
      <c r="AG283" s="31"/>
      <c r="AH283" s="31"/>
      <c r="AK283" s="29" t="str">
        <f>IF(ISBLANK(AI283),  "", _xlfn.CONCAT(LOWER(C283), "/", E283))</f>
        <v/>
      </c>
      <c r="AR283" s="27"/>
      <c r="AT283" s="15"/>
      <c r="AV283" s="31"/>
      <c r="BF28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4" spans="1:58" s="29" customFormat="1" ht="16" customHeight="1">
      <c r="A284" s="29">
        <v>2550</v>
      </c>
      <c r="B284" s="29" t="s">
        <v>26</v>
      </c>
      <c r="C284" s="29" t="s">
        <v>1075</v>
      </c>
      <c r="D284" s="29" t="s">
        <v>27</v>
      </c>
      <c r="E284" s="29" t="s">
        <v>1151</v>
      </c>
      <c r="F284" s="30" t="str">
        <f>IF(ISBLANK(Table2[[#This Row],[unique_id]]), "", Table2[[#This Row],[unique_id]])</f>
        <v>all_standby</v>
      </c>
      <c r="G284" s="29" t="s">
        <v>1152</v>
      </c>
      <c r="H284" s="29" t="s">
        <v>694</v>
      </c>
      <c r="I284" s="29" t="s">
        <v>307</v>
      </c>
      <c r="O284" s="31" t="s">
        <v>1096</v>
      </c>
      <c r="R284" s="52"/>
      <c r="T284" s="32" t="s">
        <v>1150</v>
      </c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BF28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5" spans="1:58" s="29" customFormat="1" ht="16" customHeight="1">
      <c r="A285" s="29">
        <v>2551</v>
      </c>
      <c r="B285" s="29" t="s">
        <v>26</v>
      </c>
      <c r="C285" s="29" t="s">
        <v>1122</v>
      </c>
      <c r="D285" s="29" t="s">
        <v>149</v>
      </c>
      <c r="E285" s="32" t="s">
        <v>1327</v>
      </c>
      <c r="F285" s="30" t="str">
        <f>IF(ISBLANK(Table2[[#This Row],[unique_id]]), "", Table2[[#This Row],[unique_id]])</f>
        <v>template_lounge_tv_outlet_plug_proxy</v>
      </c>
      <c r="G285" s="29" t="s">
        <v>187</v>
      </c>
      <c r="H285" s="29" t="s">
        <v>694</v>
      </c>
      <c r="I285" s="29" t="s">
        <v>307</v>
      </c>
      <c r="O285" s="31" t="s">
        <v>1096</v>
      </c>
      <c r="P285" s="29" t="s">
        <v>172</v>
      </c>
      <c r="Q285" s="29" t="s">
        <v>1054</v>
      </c>
      <c r="R285" s="52" t="s">
        <v>1039</v>
      </c>
      <c r="S285" s="29" t="str">
        <f>S286</f>
        <v>Lounge TV</v>
      </c>
      <c r="T285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31"/>
      <c r="W285" s="31"/>
      <c r="X285" s="31"/>
      <c r="Y285" s="31"/>
      <c r="Z285" s="31"/>
      <c r="AA285" s="31"/>
      <c r="AG285" s="31"/>
      <c r="AH285" s="31"/>
      <c r="AJ285" s="29" t="str">
        <f>IF(ISBLANK(AI285),  "", _xlfn.CONCAT("haas/entity/sensor/", LOWER(C285), "/", E285, "/config"))</f>
        <v/>
      </c>
      <c r="AK285" s="29" t="str">
        <f>IF(ISBLANK(AI285),  "", _xlfn.CONCAT(LOWER(C285), "/", E285))</f>
        <v/>
      </c>
      <c r="AR285" s="27"/>
      <c r="AT285" s="15"/>
      <c r="AU285" s="29" t="s">
        <v>1450</v>
      </c>
      <c r="AV285" s="63" t="s">
        <v>394</v>
      </c>
      <c r="AW285" s="68" t="s">
        <v>134</v>
      </c>
      <c r="AX285" s="29" t="s">
        <v>391</v>
      </c>
      <c r="AY285" s="29" t="s">
        <v>243</v>
      </c>
      <c r="BA285" s="29" t="s">
        <v>203</v>
      </c>
      <c r="BF28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6" spans="1:58" s="29" customFormat="1" ht="16" customHeight="1">
      <c r="A286" s="29">
        <v>2552</v>
      </c>
      <c r="B286" s="29" t="s">
        <v>26</v>
      </c>
      <c r="C286" s="29" t="s">
        <v>243</v>
      </c>
      <c r="D286" s="29" t="s">
        <v>134</v>
      </c>
      <c r="E286" s="29" t="s">
        <v>1160</v>
      </c>
      <c r="F286" s="30" t="str">
        <f>IF(ISBLANK(Table2[[#This Row],[unique_id]]), "", Table2[[#This Row],[unique_id]])</f>
        <v>lounge_tv_outlet_plug</v>
      </c>
      <c r="G286" s="29" t="s">
        <v>187</v>
      </c>
      <c r="H286" s="29" t="s">
        <v>694</v>
      </c>
      <c r="I286" s="29" t="s">
        <v>307</v>
      </c>
      <c r="M286" s="29" t="s">
        <v>268</v>
      </c>
      <c r="O286" s="31" t="s">
        <v>1096</v>
      </c>
      <c r="P286" s="29" t="s">
        <v>172</v>
      </c>
      <c r="Q286" s="29" t="s">
        <v>1054</v>
      </c>
      <c r="R286" s="52" t="s">
        <v>1039</v>
      </c>
      <c r="S286" s="29" t="str">
        <f>_xlfn.CONCAT( "", "",Table2[[#This Row],[friendly_name]])</f>
        <v>Lounge TV</v>
      </c>
      <c r="T286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31"/>
      <c r="W286" s="31"/>
      <c r="X286" s="31"/>
      <c r="Y286" s="31"/>
      <c r="Z286" s="31"/>
      <c r="AA286" s="31"/>
      <c r="AE286" s="29" t="s">
        <v>261</v>
      </c>
      <c r="AG286" s="31"/>
      <c r="AH286" s="31"/>
      <c r="AJ286" s="29" t="str">
        <f>IF(ISBLANK(AI286),  "", _xlfn.CONCAT("haas/entity/sensor/", LOWER(C286), "/", E286, "/config"))</f>
        <v/>
      </c>
      <c r="AK286" s="29" t="str">
        <f>IF(ISBLANK(AI286),  "", _xlfn.CONCAT(LOWER(C286), "/", E286))</f>
        <v/>
      </c>
      <c r="AT286" s="33"/>
      <c r="AU286" s="29" t="s">
        <v>1450</v>
      </c>
      <c r="AV286" s="63" t="s">
        <v>394</v>
      </c>
      <c r="AW286" s="29" t="s">
        <v>401</v>
      </c>
      <c r="AX286" s="29" t="s">
        <v>391</v>
      </c>
      <c r="AY286" s="29" t="s">
        <v>243</v>
      </c>
      <c r="AZ286" s="29" t="s">
        <v>1496</v>
      </c>
      <c r="BA286" s="29" t="s">
        <v>203</v>
      </c>
      <c r="BC286" s="29" t="s">
        <v>520</v>
      </c>
      <c r="BD286" s="29" t="s">
        <v>381</v>
      </c>
      <c r="BE286" s="29" t="s">
        <v>512</v>
      </c>
      <c r="BF28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"ac:84:c6:54:a3:a2"], ["ip", "10.0.6.80"]]</v>
      </c>
    </row>
    <row r="287" spans="1:58" s="29" customFormat="1" ht="16" customHeight="1">
      <c r="A287" s="29">
        <v>2553</v>
      </c>
      <c r="B287" s="29" t="s">
        <v>26</v>
      </c>
      <c r="C287" s="29" t="s">
        <v>1122</v>
      </c>
      <c r="D287" s="29" t="s">
        <v>149</v>
      </c>
      <c r="E287" s="32" t="s">
        <v>1328</v>
      </c>
      <c r="F287" s="30" t="str">
        <f>IF(ISBLANK(Table2[[#This Row],[unique_id]]), "", Table2[[#This Row],[unique_id]])</f>
        <v>template_lounge_sub_plug_proxy</v>
      </c>
      <c r="G287" s="29" t="s">
        <v>1102</v>
      </c>
      <c r="H287" s="29" t="s">
        <v>694</v>
      </c>
      <c r="I287" s="29" t="s">
        <v>307</v>
      </c>
      <c r="O287" s="31" t="s">
        <v>1096</v>
      </c>
      <c r="P287" s="29" t="s">
        <v>172</v>
      </c>
      <c r="Q287" s="29" t="s">
        <v>1054</v>
      </c>
      <c r="R287" s="52" t="s">
        <v>1039</v>
      </c>
      <c r="S287" s="29" t="str">
        <f>S288</f>
        <v>Lounge Sub</v>
      </c>
      <c r="T28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31"/>
      <c r="W287" s="31"/>
      <c r="X287" s="31"/>
      <c r="Y287" s="31"/>
      <c r="Z287" s="31"/>
      <c r="AA287" s="31"/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R287" s="27"/>
      <c r="AT287" s="15"/>
      <c r="AU287" s="29" t="s">
        <v>1451</v>
      </c>
      <c r="AV287" s="63" t="s">
        <v>393</v>
      </c>
      <c r="AW287" s="68" t="s">
        <v>134</v>
      </c>
      <c r="AX287" s="27" t="s">
        <v>392</v>
      </c>
      <c r="AY287" s="29" t="s">
        <v>243</v>
      </c>
      <c r="BA287" s="29" t="s">
        <v>203</v>
      </c>
      <c r="BF28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88" spans="1:58" s="29" customFormat="1" ht="16" customHeight="1">
      <c r="A288" s="29">
        <v>2554</v>
      </c>
      <c r="B288" s="29" t="s">
        <v>26</v>
      </c>
      <c r="C288" s="29" t="s">
        <v>243</v>
      </c>
      <c r="D288" s="29" t="s">
        <v>134</v>
      </c>
      <c r="E288" s="29" t="s">
        <v>1161</v>
      </c>
      <c r="F288" s="30" t="str">
        <f>IF(ISBLANK(Table2[[#This Row],[unique_id]]), "", Table2[[#This Row],[unique_id]])</f>
        <v>lounge_sub_plug</v>
      </c>
      <c r="G288" s="29" t="s">
        <v>1102</v>
      </c>
      <c r="H288" s="29" t="s">
        <v>694</v>
      </c>
      <c r="I288" s="29" t="s">
        <v>307</v>
      </c>
      <c r="M288" s="29" t="s">
        <v>268</v>
      </c>
      <c r="O288" s="31" t="s">
        <v>1096</v>
      </c>
      <c r="P288" s="29" t="s">
        <v>172</v>
      </c>
      <c r="Q288" s="29" t="s">
        <v>1054</v>
      </c>
      <c r="R288" s="52" t="s">
        <v>1039</v>
      </c>
      <c r="S288" s="29" t="str">
        <f>_xlfn.CONCAT( "", "",Table2[[#This Row],[friendly_name]])</f>
        <v>Lounge Sub</v>
      </c>
      <c r="T288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31"/>
      <c r="W288" s="31"/>
      <c r="X288" s="31"/>
      <c r="Y288" s="31"/>
      <c r="Z288" s="31"/>
      <c r="AA288" s="31"/>
      <c r="AE288" s="29" t="s">
        <v>1103</v>
      </c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29" t="s">
        <v>1451</v>
      </c>
      <c r="AV288" s="63" t="s">
        <v>393</v>
      </c>
      <c r="AW288" s="29" t="s">
        <v>1104</v>
      </c>
      <c r="AX288" s="27" t="s">
        <v>392</v>
      </c>
      <c r="AY288" s="29" t="s">
        <v>243</v>
      </c>
      <c r="AZ288" s="29" t="s">
        <v>1496</v>
      </c>
      <c r="BA288" s="29" t="s">
        <v>203</v>
      </c>
      <c r="BC288" s="29" t="s">
        <v>520</v>
      </c>
      <c r="BD288" s="29" t="s">
        <v>371</v>
      </c>
      <c r="BE288" s="29" t="s">
        <v>502</v>
      </c>
      <c r="BF28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"10:27:f5:31:f2:2b"], ["ip", "10.0.6.70"]]</v>
      </c>
    </row>
    <row r="289" spans="1:58" s="29" customFormat="1" ht="16" customHeight="1">
      <c r="A289" s="29">
        <v>2555</v>
      </c>
      <c r="B289" s="29" t="s">
        <v>26</v>
      </c>
      <c r="C289" s="29" t="s">
        <v>1122</v>
      </c>
      <c r="D289" s="29" t="s">
        <v>149</v>
      </c>
      <c r="E289" s="32" t="s">
        <v>1329</v>
      </c>
      <c r="F289" s="30" t="str">
        <f>IF(ISBLANK(Table2[[#This Row],[unique_id]]), "", Table2[[#This Row],[unique_id]])</f>
        <v>template_study_outlet_plug_proxy</v>
      </c>
      <c r="G289" s="29" t="s">
        <v>236</v>
      </c>
      <c r="H289" s="29" t="s">
        <v>694</v>
      </c>
      <c r="I289" s="29" t="s">
        <v>307</v>
      </c>
      <c r="O289" s="31" t="s">
        <v>1096</v>
      </c>
      <c r="P289" s="29" t="s">
        <v>172</v>
      </c>
      <c r="Q289" s="29" t="s">
        <v>1054</v>
      </c>
      <c r="R289" s="29" t="s">
        <v>694</v>
      </c>
      <c r="S289" s="29" t="str">
        <f>S290</f>
        <v>Study Outlet</v>
      </c>
      <c r="T28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31"/>
      <c r="W289" s="31"/>
      <c r="X289" s="31"/>
      <c r="Y289" s="31"/>
      <c r="Z289" s="31"/>
      <c r="AA289" s="31"/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29" t="s">
        <v>1452</v>
      </c>
      <c r="AV289" s="63" t="s">
        <v>393</v>
      </c>
      <c r="AW289" s="68" t="s">
        <v>134</v>
      </c>
      <c r="AX289" s="27" t="s">
        <v>392</v>
      </c>
      <c r="AY289" s="29" t="s">
        <v>243</v>
      </c>
      <c r="BA289" s="29" t="s">
        <v>388</v>
      </c>
      <c r="BF28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0" spans="1:58" s="29" customFormat="1" ht="16" customHeight="1">
      <c r="A290" s="29">
        <v>2556</v>
      </c>
      <c r="B290" s="29" t="s">
        <v>26</v>
      </c>
      <c r="C290" s="29" t="s">
        <v>243</v>
      </c>
      <c r="D290" s="29" t="s">
        <v>134</v>
      </c>
      <c r="E290" s="29" t="s">
        <v>1162</v>
      </c>
      <c r="F290" s="30" t="str">
        <f>IF(ISBLANK(Table2[[#This Row],[unique_id]]), "", Table2[[#This Row],[unique_id]])</f>
        <v>study_outlet_plug</v>
      </c>
      <c r="G290" s="29" t="s">
        <v>236</v>
      </c>
      <c r="H290" s="29" t="s">
        <v>694</v>
      </c>
      <c r="I290" s="29" t="s">
        <v>307</v>
      </c>
      <c r="M290" s="29" t="s">
        <v>268</v>
      </c>
      <c r="O290" s="31" t="s">
        <v>1096</v>
      </c>
      <c r="P290" s="29" t="s">
        <v>172</v>
      </c>
      <c r="Q290" s="29" t="s">
        <v>1054</v>
      </c>
      <c r="R290" s="29" t="s">
        <v>694</v>
      </c>
      <c r="S290" s="29" t="str">
        <f>_xlfn.CONCAT( "", "",Table2[[#This Row],[friendly_name]])</f>
        <v>Study Outlet</v>
      </c>
      <c r="T290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31"/>
      <c r="W290" s="31"/>
      <c r="X290" s="31"/>
      <c r="Y290" s="31"/>
      <c r="Z290" s="31"/>
      <c r="AA290" s="31"/>
      <c r="AE290" s="29" t="s">
        <v>262</v>
      </c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29" t="s">
        <v>1452</v>
      </c>
      <c r="AV290" s="63" t="s">
        <v>393</v>
      </c>
      <c r="AW290" s="29" t="s">
        <v>403</v>
      </c>
      <c r="AX290" s="27" t="s">
        <v>392</v>
      </c>
      <c r="AY290" s="29" t="s">
        <v>243</v>
      </c>
      <c r="AZ290" s="29" t="s">
        <v>1496</v>
      </c>
      <c r="BA290" s="29" t="s">
        <v>388</v>
      </c>
      <c r="BC290" s="29" t="s">
        <v>520</v>
      </c>
      <c r="BD290" s="29" t="s">
        <v>383</v>
      </c>
      <c r="BE290" s="29" t="s">
        <v>514</v>
      </c>
      <c r="BF29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"60:a4:b7:1f:72:0a"], ["ip", "10.0.6.82"]]</v>
      </c>
    </row>
    <row r="291" spans="1:58" s="29" customFormat="1" ht="16" customHeight="1">
      <c r="A291" s="29">
        <v>2557</v>
      </c>
      <c r="B291" s="29" t="s">
        <v>26</v>
      </c>
      <c r="C291" s="29" t="s">
        <v>1122</v>
      </c>
      <c r="D291" s="29" t="s">
        <v>149</v>
      </c>
      <c r="E291" s="32" t="s">
        <v>1330</v>
      </c>
      <c r="F291" s="30" t="str">
        <f>IF(ISBLANK(Table2[[#This Row],[unique_id]]), "", Table2[[#This Row],[unique_id]])</f>
        <v>template_office_outlet_plug_proxy</v>
      </c>
      <c r="G291" s="29" t="s">
        <v>235</v>
      </c>
      <c r="H291" s="29" t="s">
        <v>694</v>
      </c>
      <c r="I291" s="29" t="s">
        <v>307</v>
      </c>
      <c r="O291" s="31" t="s">
        <v>1096</v>
      </c>
      <c r="P291" s="29" t="s">
        <v>172</v>
      </c>
      <c r="Q291" s="29" t="s">
        <v>1054</v>
      </c>
      <c r="R291" s="29" t="s">
        <v>694</v>
      </c>
      <c r="S291" s="29" t="str">
        <f>S292</f>
        <v>Office Outlet</v>
      </c>
      <c r="T29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31"/>
      <c r="W291" s="31"/>
      <c r="X291" s="31"/>
      <c r="Y291" s="31"/>
      <c r="Z291" s="31"/>
      <c r="AA291" s="31"/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U291" s="29" t="s">
        <v>1453</v>
      </c>
      <c r="AV291" s="63" t="s">
        <v>393</v>
      </c>
      <c r="AW291" s="68" t="s">
        <v>134</v>
      </c>
      <c r="AX291" s="27" t="s">
        <v>392</v>
      </c>
      <c r="AY291" s="29" t="s">
        <v>243</v>
      </c>
      <c r="BA291" s="29" t="s">
        <v>222</v>
      </c>
      <c r="BF29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2" spans="1:58" s="29" customFormat="1" ht="16" customHeight="1">
      <c r="A292" s="29">
        <v>2558</v>
      </c>
      <c r="B292" s="29" t="s">
        <v>26</v>
      </c>
      <c r="C292" s="29" t="s">
        <v>243</v>
      </c>
      <c r="D292" s="29" t="s">
        <v>134</v>
      </c>
      <c r="E292" s="29" t="s">
        <v>1163</v>
      </c>
      <c r="F292" s="30" t="str">
        <f>IF(ISBLANK(Table2[[#This Row],[unique_id]]), "", Table2[[#This Row],[unique_id]])</f>
        <v>office_outlet_plug</v>
      </c>
      <c r="G292" s="29" t="s">
        <v>235</v>
      </c>
      <c r="H292" s="29" t="s">
        <v>694</v>
      </c>
      <c r="I292" s="29" t="s">
        <v>307</v>
      </c>
      <c r="M292" s="29" t="s">
        <v>268</v>
      </c>
      <c r="O292" s="31" t="s">
        <v>1096</v>
      </c>
      <c r="P292" s="29" t="s">
        <v>172</v>
      </c>
      <c r="Q292" s="29" t="s">
        <v>1054</v>
      </c>
      <c r="R292" s="29" t="s">
        <v>694</v>
      </c>
      <c r="S292" s="29" t="str">
        <f>_xlfn.CONCAT( "", "",Table2[[#This Row],[friendly_name]])</f>
        <v>Office Outlet</v>
      </c>
      <c r="T292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31"/>
      <c r="W292" s="31"/>
      <c r="X292" s="31"/>
      <c r="Y292" s="31"/>
      <c r="Z292" s="31"/>
      <c r="AA292" s="31"/>
      <c r="AE292" s="29" t="s">
        <v>262</v>
      </c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U292" s="29" t="s">
        <v>1453</v>
      </c>
      <c r="AV292" s="63" t="s">
        <v>393</v>
      </c>
      <c r="AW292" s="29" t="s">
        <v>403</v>
      </c>
      <c r="AX292" s="27" t="s">
        <v>392</v>
      </c>
      <c r="AY292" s="29" t="s">
        <v>243</v>
      </c>
      <c r="AZ292" s="29" t="s">
        <v>1497</v>
      </c>
      <c r="BA292" s="29" t="s">
        <v>222</v>
      </c>
      <c r="BC292" s="29" t="s">
        <v>520</v>
      </c>
      <c r="BD292" s="29" t="s">
        <v>384</v>
      </c>
      <c r="BE292" s="29" t="s">
        <v>515</v>
      </c>
      <c r="BF29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"10:27:f5:31:ec:58"], ["ip", "10.0.6.83"]]</v>
      </c>
    </row>
    <row r="293" spans="1:58" s="29" customFormat="1" ht="16" customHeight="1">
      <c r="A293" s="29">
        <v>2559</v>
      </c>
      <c r="B293" s="29" t="s">
        <v>26</v>
      </c>
      <c r="C293" s="29" t="s">
        <v>1122</v>
      </c>
      <c r="D293" s="29" t="s">
        <v>149</v>
      </c>
      <c r="E293" s="32" t="s">
        <v>1331</v>
      </c>
      <c r="F293" s="30" t="str">
        <f>IF(ISBLANK(Table2[[#This Row],[unique_id]]), "", Table2[[#This Row],[unique_id]])</f>
        <v>template_kitchen_dish_washer_plug_proxy</v>
      </c>
      <c r="G293" s="29" t="s">
        <v>238</v>
      </c>
      <c r="H293" s="29" t="s">
        <v>694</v>
      </c>
      <c r="I293" s="29" t="s">
        <v>307</v>
      </c>
      <c r="O293" s="31" t="s">
        <v>1096</v>
      </c>
      <c r="P293" s="29" t="s">
        <v>172</v>
      </c>
      <c r="Q293" s="29" t="s">
        <v>1055</v>
      </c>
      <c r="R293" s="29" t="s">
        <v>1065</v>
      </c>
      <c r="S293" s="29" t="str">
        <f>S294</f>
        <v>Kitchen Dish Washer</v>
      </c>
      <c r="T29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31"/>
      <c r="W293" s="31"/>
      <c r="X293" s="31"/>
      <c r="Y293" s="31"/>
      <c r="Z293" s="31"/>
      <c r="AA293" s="31"/>
      <c r="AG293" s="31"/>
      <c r="AH293" s="31"/>
      <c r="AJ293" s="29" t="str">
        <f>IF(ISBLANK(AI293),  "", _xlfn.CONCAT("haas/entity/sensor/", LOWER(C293), "/", E293, "/config"))</f>
        <v/>
      </c>
      <c r="AK293" s="29" t="str">
        <f>IF(ISBLANK(AI293),  "", _xlfn.CONCAT(LOWER(C293), "/", E293))</f>
        <v/>
      </c>
      <c r="AT293" s="33"/>
      <c r="AU293" s="29" t="s">
        <v>1454</v>
      </c>
      <c r="AV293" s="63" t="s">
        <v>393</v>
      </c>
      <c r="AW293" s="68" t="s">
        <v>134</v>
      </c>
      <c r="AX293" s="27" t="s">
        <v>392</v>
      </c>
      <c r="AY293" s="29" t="s">
        <v>243</v>
      </c>
      <c r="BA293" s="29" t="s">
        <v>215</v>
      </c>
      <c r="BF29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4" spans="1:58" s="29" customFormat="1" ht="16" customHeight="1">
      <c r="A294" s="29">
        <v>2560</v>
      </c>
      <c r="B294" s="29" t="s">
        <v>26</v>
      </c>
      <c r="C294" s="29" t="s">
        <v>243</v>
      </c>
      <c r="D294" s="29" t="s">
        <v>134</v>
      </c>
      <c r="E294" s="29" t="s">
        <v>1164</v>
      </c>
      <c r="F294" s="30" t="str">
        <f>IF(ISBLANK(Table2[[#This Row],[unique_id]]), "", Table2[[#This Row],[unique_id]])</f>
        <v>kitchen_dish_washer_plug</v>
      </c>
      <c r="G294" s="29" t="s">
        <v>238</v>
      </c>
      <c r="H294" s="29" t="s">
        <v>694</v>
      </c>
      <c r="I294" s="29" t="s">
        <v>307</v>
      </c>
      <c r="M294" s="29" t="s">
        <v>268</v>
      </c>
      <c r="O294" s="31" t="s">
        <v>1096</v>
      </c>
      <c r="P294" s="29" t="s">
        <v>172</v>
      </c>
      <c r="Q294" s="29" t="s">
        <v>1055</v>
      </c>
      <c r="R294" s="29" t="s">
        <v>1065</v>
      </c>
      <c r="S294" s="29" t="str">
        <f>_xlfn.CONCAT( Table2[[#This Row],[device_suggested_area]], " ",Table2[[#This Row],[friendly_name]])</f>
        <v>Kitchen Dish Washer</v>
      </c>
      <c r="T294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31"/>
      <c r="W294" s="31"/>
      <c r="X294" s="31"/>
      <c r="Y294" s="31"/>
      <c r="Z294" s="31"/>
      <c r="AA294" s="31"/>
      <c r="AE294" s="29" t="s">
        <v>255</v>
      </c>
      <c r="AG294" s="31"/>
      <c r="AH294" s="31"/>
      <c r="AJ294" s="29" t="str">
        <f>IF(ISBLANK(AI294),  "", _xlfn.CONCAT("haas/entity/sensor/", LOWER(C294), "/", E294, "/config"))</f>
        <v/>
      </c>
      <c r="AK294" s="29" t="str">
        <f>IF(ISBLANK(AI294),  "", _xlfn.CONCAT(LOWER(C294), "/", E294))</f>
        <v/>
      </c>
      <c r="AT294" s="33"/>
      <c r="AU294" s="29" t="s">
        <v>1454</v>
      </c>
      <c r="AV294" s="63" t="s">
        <v>393</v>
      </c>
      <c r="AW294" s="29" t="s">
        <v>405</v>
      </c>
      <c r="AX294" s="27" t="s">
        <v>392</v>
      </c>
      <c r="AY294" s="29" t="s">
        <v>243</v>
      </c>
      <c r="AZ294" s="29" t="s">
        <v>1496</v>
      </c>
      <c r="BA294" s="29" t="s">
        <v>215</v>
      </c>
      <c r="BC294" s="29" t="s">
        <v>520</v>
      </c>
      <c r="BD294" s="29" t="s">
        <v>374</v>
      </c>
      <c r="BE294" s="29" t="s">
        <v>505</v>
      </c>
      <c r="BF29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"5c:a6:e6:25:55:f7"], ["ip", "10.0.6.73"]]</v>
      </c>
    </row>
    <row r="295" spans="1:58" s="29" customFormat="1" ht="16" customHeight="1">
      <c r="A295" s="29">
        <v>2561</v>
      </c>
      <c r="B295" s="29" t="s">
        <v>26</v>
      </c>
      <c r="C295" s="29" t="s">
        <v>1122</v>
      </c>
      <c r="D295" s="29" t="s">
        <v>149</v>
      </c>
      <c r="E295" s="32" t="s">
        <v>1332</v>
      </c>
      <c r="F295" s="30" t="str">
        <f>IF(ISBLANK(Table2[[#This Row],[unique_id]]), "", Table2[[#This Row],[unique_id]])</f>
        <v>template_laundry_clothes_dryer_plug_proxy</v>
      </c>
      <c r="G295" s="29" t="s">
        <v>239</v>
      </c>
      <c r="H295" s="29" t="s">
        <v>694</v>
      </c>
      <c r="I295" s="29" t="s">
        <v>307</v>
      </c>
      <c r="O295" s="31" t="s">
        <v>1096</v>
      </c>
      <c r="P295" s="29" t="s">
        <v>172</v>
      </c>
      <c r="Q295" s="29" t="s">
        <v>1055</v>
      </c>
      <c r="R295" s="29" t="s">
        <v>1065</v>
      </c>
      <c r="S295" s="29" t="str">
        <f>S296</f>
        <v>Laundry Clothes Dryer</v>
      </c>
      <c r="T2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31"/>
      <c r="W295" s="31"/>
      <c r="X295" s="31"/>
      <c r="Y295" s="31"/>
      <c r="Z295" s="31"/>
      <c r="AA295" s="31"/>
      <c r="AG295" s="31"/>
      <c r="AH295" s="31"/>
      <c r="AJ295" s="29" t="str">
        <f>IF(ISBLANK(AI295),  "", _xlfn.CONCAT("haas/entity/sensor/", LOWER(C295), "/", E295, "/config"))</f>
        <v/>
      </c>
      <c r="AK295" s="29" t="str">
        <f>IF(ISBLANK(AI295),  "", _xlfn.CONCAT(LOWER(C295), "/", E295))</f>
        <v/>
      </c>
      <c r="AT295" s="33"/>
      <c r="AU295" s="29" t="s">
        <v>1455</v>
      </c>
      <c r="AV295" s="63" t="s">
        <v>393</v>
      </c>
      <c r="AW295" s="68" t="s">
        <v>134</v>
      </c>
      <c r="AX295" s="27" t="s">
        <v>392</v>
      </c>
      <c r="AY295" s="29" t="s">
        <v>243</v>
      </c>
      <c r="BA295" s="29" t="s">
        <v>223</v>
      </c>
      <c r="BF29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6" spans="1:58" s="29" customFormat="1" ht="16" customHeight="1">
      <c r="A296" s="29">
        <v>2562</v>
      </c>
      <c r="B296" s="29" t="s">
        <v>26</v>
      </c>
      <c r="C296" s="29" t="s">
        <v>243</v>
      </c>
      <c r="D296" s="29" t="s">
        <v>134</v>
      </c>
      <c r="E296" s="29" t="s">
        <v>1165</v>
      </c>
      <c r="F296" s="30" t="str">
        <f>IF(ISBLANK(Table2[[#This Row],[unique_id]]), "", Table2[[#This Row],[unique_id]])</f>
        <v>laundry_clothes_dryer_plug</v>
      </c>
      <c r="G296" s="29" t="s">
        <v>239</v>
      </c>
      <c r="H296" s="29" t="s">
        <v>694</v>
      </c>
      <c r="I296" s="29" t="s">
        <v>307</v>
      </c>
      <c r="M296" s="29" t="s">
        <v>268</v>
      </c>
      <c r="O296" s="31" t="s">
        <v>1096</v>
      </c>
      <c r="P296" s="29" t="s">
        <v>172</v>
      </c>
      <c r="Q296" s="29" t="s">
        <v>1055</v>
      </c>
      <c r="R296" s="29" t="s">
        <v>1065</v>
      </c>
      <c r="S296" s="29" t="str">
        <f>_xlfn.CONCAT( Table2[[#This Row],[device_suggested_area]], " ",Table2[[#This Row],[friendly_name]])</f>
        <v>Laundry Clothes Dryer</v>
      </c>
      <c r="T296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31"/>
      <c r="W296" s="31"/>
      <c r="X296" s="31"/>
      <c r="Y296" s="31"/>
      <c r="Z296" s="31"/>
      <c r="AA296" s="31"/>
      <c r="AE296" s="29" t="s">
        <v>256</v>
      </c>
      <c r="AG296" s="31"/>
      <c r="AH296" s="31"/>
      <c r="AJ296" s="29" t="str">
        <f>IF(ISBLANK(AI296),  "", _xlfn.CONCAT("haas/entity/sensor/", LOWER(C296), "/", E296, "/config"))</f>
        <v/>
      </c>
      <c r="AK296" s="29" t="str">
        <f>IF(ISBLANK(AI296),  "", _xlfn.CONCAT(LOWER(C296), "/", E296))</f>
        <v/>
      </c>
      <c r="AT296" s="33"/>
      <c r="AU296" s="29" t="s">
        <v>1455</v>
      </c>
      <c r="AV296" s="63" t="s">
        <v>393</v>
      </c>
      <c r="AW296" s="29" t="s">
        <v>426</v>
      </c>
      <c r="AX296" s="27" t="s">
        <v>392</v>
      </c>
      <c r="AY296" s="29" t="s">
        <v>243</v>
      </c>
      <c r="AZ296" s="29" t="s">
        <v>1496</v>
      </c>
      <c r="BA296" s="29" t="s">
        <v>223</v>
      </c>
      <c r="BC296" s="29" t="s">
        <v>520</v>
      </c>
      <c r="BD296" s="29" t="s">
        <v>375</v>
      </c>
      <c r="BE296" s="29" t="s">
        <v>506</v>
      </c>
      <c r="BF29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"5c:a6:e6:25:55:f0"], ["ip", "10.0.6.74"]]</v>
      </c>
    </row>
    <row r="297" spans="1:58" s="29" customFormat="1" ht="16" customHeight="1">
      <c r="A297" s="29">
        <v>2563</v>
      </c>
      <c r="B297" s="29" t="s">
        <v>26</v>
      </c>
      <c r="C297" s="29" t="s">
        <v>1122</v>
      </c>
      <c r="D297" s="29" t="s">
        <v>149</v>
      </c>
      <c r="E297" s="32" t="s">
        <v>1333</v>
      </c>
      <c r="F297" s="30" t="str">
        <f>IF(ISBLANK(Table2[[#This Row],[unique_id]]), "", Table2[[#This Row],[unique_id]])</f>
        <v>template_laundry_washing_machine_plug_proxy</v>
      </c>
      <c r="G297" s="29" t="s">
        <v>237</v>
      </c>
      <c r="H297" s="29" t="s">
        <v>694</v>
      </c>
      <c r="I297" s="29" t="s">
        <v>307</v>
      </c>
      <c r="O297" s="31" t="s">
        <v>1096</v>
      </c>
      <c r="P297" s="29" t="s">
        <v>172</v>
      </c>
      <c r="Q297" s="29" t="s">
        <v>1055</v>
      </c>
      <c r="R297" s="29" t="s">
        <v>1065</v>
      </c>
      <c r="S297" s="29" t="str">
        <f>S298</f>
        <v>Laundry Washing Machine</v>
      </c>
      <c r="T29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31"/>
      <c r="W297" s="31"/>
      <c r="X297" s="31"/>
      <c r="Y297" s="31"/>
      <c r="Z297" s="31"/>
      <c r="AA297" s="31"/>
      <c r="AG297" s="31"/>
      <c r="AH297" s="31"/>
      <c r="AT297" s="33"/>
      <c r="AU297" s="29" t="s">
        <v>1456</v>
      </c>
      <c r="AV297" s="63" t="s">
        <v>393</v>
      </c>
      <c r="AW297" s="68" t="s">
        <v>134</v>
      </c>
      <c r="AX297" s="27" t="s">
        <v>392</v>
      </c>
      <c r="AY297" s="29" t="s">
        <v>243</v>
      </c>
      <c r="BA297" s="29" t="s">
        <v>223</v>
      </c>
      <c r="BF29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298" spans="1:58" s="29" customFormat="1" ht="16" customHeight="1">
      <c r="A298" s="29">
        <v>2564</v>
      </c>
      <c r="B298" s="29" t="s">
        <v>26</v>
      </c>
      <c r="C298" s="29" t="s">
        <v>243</v>
      </c>
      <c r="D298" s="29" t="s">
        <v>134</v>
      </c>
      <c r="E298" s="29" t="s">
        <v>1166</v>
      </c>
      <c r="F298" s="30" t="str">
        <f>IF(ISBLANK(Table2[[#This Row],[unique_id]]), "", Table2[[#This Row],[unique_id]])</f>
        <v>laundry_washing_machine_plug</v>
      </c>
      <c r="G298" s="29" t="s">
        <v>237</v>
      </c>
      <c r="H298" s="29" t="s">
        <v>694</v>
      </c>
      <c r="I298" s="29" t="s">
        <v>307</v>
      </c>
      <c r="M298" s="29" t="s">
        <v>268</v>
      </c>
      <c r="O298" s="31" t="s">
        <v>1096</v>
      </c>
      <c r="P298" s="29" t="s">
        <v>172</v>
      </c>
      <c r="Q298" s="29" t="s">
        <v>1055</v>
      </c>
      <c r="R298" s="29" t="s">
        <v>1065</v>
      </c>
      <c r="S298" s="29" t="str">
        <f>_xlfn.CONCAT( Table2[[#This Row],[device_suggested_area]], " ",Table2[[#This Row],[friendly_name]])</f>
        <v>Laundry Washing Machine</v>
      </c>
      <c r="T298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31"/>
      <c r="W298" s="31"/>
      <c r="X298" s="31"/>
      <c r="Y298" s="31"/>
      <c r="Z298" s="31"/>
      <c r="AA298" s="31"/>
      <c r="AE298" s="29" t="s">
        <v>257</v>
      </c>
      <c r="AG298" s="31"/>
      <c r="AH298" s="31"/>
      <c r="AJ298" s="29" t="str">
        <f>IF(ISBLANK(AI298),  "", _xlfn.CONCAT("haas/entity/sensor/", LOWER(C298), "/", E298, "/config"))</f>
        <v/>
      </c>
      <c r="AK298" s="29" t="str">
        <f>IF(ISBLANK(AI298),  "", _xlfn.CONCAT(LOWER(C298), "/", E298))</f>
        <v/>
      </c>
      <c r="AT298" s="33"/>
      <c r="AU298" s="29" t="s">
        <v>1456</v>
      </c>
      <c r="AV298" s="63" t="s">
        <v>393</v>
      </c>
      <c r="AW298" s="29" t="s">
        <v>427</v>
      </c>
      <c r="AX298" s="27" t="s">
        <v>392</v>
      </c>
      <c r="AY298" s="29" t="s">
        <v>243</v>
      </c>
      <c r="AZ298" s="29" t="s">
        <v>1496</v>
      </c>
      <c r="BA298" s="29" t="s">
        <v>223</v>
      </c>
      <c r="BC298" s="29" t="s">
        <v>520</v>
      </c>
      <c r="BD298" s="29" t="s">
        <v>376</v>
      </c>
      <c r="BE298" s="29" t="s">
        <v>507</v>
      </c>
      <c r="BF29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"5c:a6:e6:25:5a:a3"], ["ip", "10.0.6.75"]]</v>
      </c>
    </row>
    <row r="299" spans="1:58" s="29" customFormat="1" ht="16" customHeight="1">
      <c r="A299" s="29">
        <v>2565</v>
      </c>
      <c r="B299" s="29" t="s">
        <v>26</v>
      </c>
      <c r="C299" s="29" t="s">
        <v>1122</v>
      </c>
      <c r="D299" s="29" t="s">
        <v>149</v>
      </c>
      <c r="E299" s="32" t="s">
        <v>1334</v>
      </c>
      <c r="F299" s="30" t="str">
        <f>IF(ISBLANK(Table2[[#This Row],[unique_id]]), "", Table2[[#This Row],[unique_id]])</f>
        <v>template_kitchen_coffee_machine_plug_proxy</v>
      </c>
      <c r="G299" s="29" t="s">
        <v>135</v>
      </c>
      <c r="H299" s="29" t="s">
        <v>694</v>
      </c>
      <c r="I299" s="29" t="s">
        <v>307</v>
      </c>
      <c r="O299" s="31" t="s">
        <v>1096</v>
      </c>
      <c r="P299" s="29" t="s">
        <v>172</v>
      </c>
      <c r="Q299" s="29" t="s">
        <v>1055</v>
      </c>
      <c r="R299" s="29" t="s">
        <v>1065</v>
      </c>
      <c r="S299" s="29" t="str">
        <f>S300</f>
        <v>Kitchen Coffee Machine</v>
      </c>
      <c r="T29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31"/>
      <c r="W299" s="31"/>
      <c r="X299" s="31"/>
      <c r="Y299" s="31"/>
      <c r="Z299" s="31"/>
      <c r="AA299" s="31"/>
      <c r="AG299" s="31"/>
      <c r="AH299" s="31"/>
      <c r="AJ299" s="29" t="str">
        <f>IF(ISBLANK(AI299),  "", _xlfn.CONCAT("haas/entity/sensor/", LOWER(C299), "/", E299, "/config"))</f>
        <v/>
      </c>
      <c r="AK299" s="29" t="str">
        <f>IF(ISBLANK(AI299),  "", _xlfn.CONCAT(LOWER(C299), "/", E299))</f>
        <v/>
      </c>
      <c r="AT299" s="33"/>
      <c r="AU299" s="29" t="s">
        <v>1457</v>
      </c>
      <c r="AV299" s="63" t="s">
        <v>393</v>
      </c>
      <c r="AW299" s="68" t="s">
        <v>134</v>
      </c>
      <c r="AX299" s="27" t="s">
        <v>392</v>
      </c>
      <c r="AY299" s="29" t="s">
        <v>243</v>
      </c>
      <c r="BA299" s="29" t="s">
        <v>215</v>
      </c>
      <c r="BF29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0" spans="1:58" s="29" customFormat="1" ht="16" customHeight="1">
      <c r="A300" s="29">
        <v>2566</v>
      </c>
      <c r="B300" s="29" t="s">
        <v>26</v>
      </c>
      <c r="C300" s="29" t="s">
        <v>243</v>
      </c>
      <c r="D300" s="29" t="s">
        <v>134</v>
      </c>
      <c r="E300" s="29" t="s">
        <v>1167</v>
      </c>
      <c r="F300" s="30" t="str">
        <f>IF(ISBLANK(Table2[[#This Row],[unique_id]]), "", Table2[[#This Row],[unique_id]])</f>
        <v>kitchen_coffee_machine_plug</v>
      </c>
      <c r="G300" s="29" t="s">
        <v>135</v>
      </c>
      <c r="H300" s="29" t="s">
        <v>694</v>
      </c>
      <c r="I300" s="29" t="s">
        <v>307</v>
      </c>
      <c r="M300" s="29" t="s">
        <v>268</v>
      </c>
      <c r="O300" s="31" t="s">
        <v>1096</v>
      </c>
      <c r="P300" s="29" t="s">
        <v>172</v>
      </c>
      <c r="Q300" s="29" t="s">
        <v>1055</v>
      </c>
      <c r="R300" s="29" t="s">
        <v>1065</v>
      </c>
      <c r="S300" s="29" t="str">
        <f>_xlfn.CONCAT( Table2[[#This Row],[device_suggested_area]], " ",Table2[[#This Row],[friendly_name]])</f>
        <v>Kitchen Coffee Machine</v>
      </c>
      <c r="T30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31"/>
      <c r="W300" s="31"/>
      <c r="X300" s="31"/>
      <c r="Y300" s="31"/>
      <c r="Z300" s="31"/>
      <c r="AA300" s="31"/>
      <c r="AE300" s="29" t="s">
        <v>258</v>
      </c>
      <c r="AG300" s="31"/>
      <c r="AH300" s="31"/>
      <c r="AJ300" s="29" t="str">
        <f>IF(ISBLANK(AI300),  "", _xlfn.CONCAT("haas/entity/sensor/", LOWER(C300), "/", E300, "/config"))</f>
        <v/>
      </c>
      <c r="AK300" s="29" t="str">
        <f>IF(ISBLANK(AI300),  "", _xlfn.CONCAT(LOWER(C300), "/", E300))</f>
        <v/>
      </c>
      <c r="AT300" s="33"/>
      <c r="AU300" s="29" t="s">
        <v>1457</v>
      </c>
      <c r="AV300" s="63" t="s">
        <v>393</v>
      </c>
      <c r="AW300" s="29" t="s">
        <v>428</v>
      </c>
      <c r="AX300" s="29" t="s">
        <v>392</v>
      </c>
      <c r="AY300" s="29" t="s">
        <v>243</v>
      </c>
      <c r="AZ300" s="29" t="s">
        <v>1496</v>
      </c>
      <c r="BA300" s="29" t="s">
        <v>215</v>
      </c>
      <c r="BC300" s="29" t="s">
        <v>520</v>
      </c>
      <c r="BD300" s="29" t="s">
        <v>377</v>
      </c>
      <c r="BE300" s="29" t="s">
        <v>508</v>
      </c>
      <c r="BF30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"60:a4:b7:1f:71:0a"], ["ip", "10.0.6.76"]]</v>
      </c>
    </row>
    <row r="301" spans="1:58" s="29" customFormat="1" ht="16" customHeight="1">
      <c r="A301" s="29">
        <v>2567</v>
      </c>
      <c r="B301" s="29" t="s">
        <v>26</v>
      </c>
      <c r="C301" s="29" t="s">
        <v>1122</v>
      </c>
      <c r="D301" s="29" t="s">
        <v>149</v>
      </c>
      <c r="E301" s="32" t="s">
        <v>1335</v>
      </c>
      <c r="F301" s="30" t="str">
        <f>IF(ISBLANK(Table2[[#This Row],[unique_id]]), "", Table2[[#This Row],[unique_id]])</f>
        <v>template_kitchen_fridge_plug_proxy</v>
      </c>
      <c r="G301" s="29" t="s">
        <v>233</v>
      </c>
      <c r="H301" s="29" t="s">
        <v>694</v>
      </c>
      <c r="I301" s="29" t="s">
        <v>307</v>
      </c>
      <c r="O301" s="31" t="s">
        <v>1096</v>
      </c>
      <c r="P301" s="29" t="s">
        <v>172</v>
      </c>
      <c r="Q301" s="29" t="s">
        <v>1054</v>
      </c>
      <c r="R301" s="29" t="s">
        <v>1066</v>
      </c>
      <c r="S301" s="29" t="str">
        <f>S302</f>
        <v>Kitchen Fridge</v>
      </c>
      <c r="T30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31"/>
      <c r="W301" s="31"/>
      <c r="X301" s="31"/>
      <c r="Y301" s="31"/>
      <c r="Z301" s="31"/>
      <c r="AA301" s="31"/>
      <c r="AG301" s="31"/>
      <c r="AH301" s="31"/>
      <c r="AJ301" s="29" t="str">
        <f>IF(ISBLANK(AI301),  "", _xlfn.CONCAT("haas/entity/sensor/", LOWER(C301), "/", E301, "/config"))</f>
        <v/>
      </c>
      <c r="AK301" s="29" t="str">
        <f>IF(ISBLANK(AI301),  "", _xlfn.CONCAT(LOWER(C301), "/", E301))</f>
        <v/>
      </c>
      <c r="AT301" s="33"/>
      <c r="AU301" s="29" t="s">
        <v>1458</v>
      </c>
      <c r="AV301" s="63" t="s">
        <v>394</v>
      </c>
      <c r="AW301" s="68" t="s">
        <v>134</v>
      </c>
      <c r="AX301" s="29" t="s">
        <v>391</v>
      </c>
      <c r="AY301" s="29" t="s">
        <v>243</v>
      </c>
      <c r="BA301" s="29" t="s">
        <v>215</v>
      </c>
      <c r="BF30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2" spans="1:58" s="29" customFormat="1" ht="16" customHeight="1">
      <c r="A302" s="29">
        <v>2568</v>
      </c>
      <c r="B302" s="29" t="s">
        <v>26</v>
      </c>
      <c r="C302" s="29" t="s">
        <v>243</v>
      </c>
      <c r="D302" s="29" t="s">
        <v>134</v>
      </c>
      <c r="E302" s="29" t="s">
        <v>1168</v>
      </c>
      <c r="F302" s="30" t="str">
        <f>IF(ISBLANK(Table2[[#This Row],[unique_id]]), "", Table2[[#This Row],[unique_id]])</f>
        <v>kitchen_fridge_plug</v>
      </c>
      <c r="G302" s="29" t="s">
        <v>233</v>
      </c>
      <c r="H302" s="29" t="s">
        <v>694</v>
      </c>
      <c r="I302" s="29" t="s">
        <v>307</v>
      </c>
      <c r="M302" s="29" t="s">
        <v>268</v>
      </c>
      <c r="O302" s="31" t="s">
        <v>1096</v>
      </c>
      <c r="P302" s="29" t="s">
        <v>172</v>
      </c>
      <c r="Q302" s="29" t="s">
        <v>1054</v>
      </c>
      <c r="R302" s="29" t="s">
        <v>1066</v>
      </c>
      <c r="S302" s="29" t="str">
        <f>Table2[[#This Row],[friendly_name]]</f>
        <v>Kitchen Fridge</v>
      </c>
      <c r="T30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31"/>
      <c r="W302" s="31"/>
      <c r="X302" s="31"/>
      <c r="Y302" s="31"/>
      <c r="Z302" s="31"/>
      <c r="AA302" s="31"/>
      <c r="AE302" s="29" t="s">
        <v>259</v>
      </c>
      <c r="AG302" s="31"/>
      <c r="AH302" s="31"/>
      <c r="AJ302" s="29" t="str">
        <f>IF(ISBLANK(AI302),  "", _xlfn.CONCAT("haas/entity/sensor/", LOWER(C302), "/", E302, "/config"))</f>
        <v/>
      </c>
      <c r="AK302" s="29" t="str">
        <f>IF(ISBLANK(AI302),  "", _xlfn.CONCAT(LOWER(C302), "/", E302))</f>
        <v/>
      </c>
      <c r="AT302" s="33"/>
      <c r="AU302" s="29" t="s">
        <v>1458</v>
      </c>
      <c r="AV302" s="63" t="s">
        <v>394</v>
      </c>
      <c r="AW302" s="29" t="s">
        <v>398</v>
      </c>
      <c r="AX302" s="29" t="s">
        <v>391</v>
      </c>
      <c r="AY302" s="29" t="s">
        <v>243</v>
      </c>
      <c r="AZ302" s="29" t="s">
        <v>1496</v>
      </c>
      <c r="BA302" s="29" t="s">
        <v>215</v>
      </c>
      <c r="BC302" s="29" t="s">
        <v>520</v>
      </c>
      <c r="BD302" s="29" t="s">
        <v>378</v>
      </c>
      <c r="BE302" s="29" t="s">
        <v>509</v>
      </c>
      <c r="BF30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"ac:84:c6:54:96:50"], ["ip", "10.0.6.77"]]</v>
      </c>
    </row>
    <row r="303" spans="1:58" s="29" customFormat="1" ht="16" customHeight="1">
      <c r="A303" s="29">
        <v>2569</v>
      </c>
      <c r="B303" s="29" t="s">
        <v>26</v>
      </c>
      <c r="C303" s="29" t="s">
        <v>1122</v>
      </c>
      <c r="D303" s="29" t="s">
        <v>149</v>
      </c>
      <c r="E303" s="32" t="s">
        <v>1336</v>
      </c>
      <c r="F303" s="30" t="str">
        <f>IF(ISBLANK(Table2[[#This Row],[unique_id]]), "", Table2[[#This Row],[unique_id]])</f>
        <v>template_deck_freezer_plug_proxy</v>
      </c>
      <c r="G303" s="29" t="s">
        <v>234</v>
      </c>
      <c r="H303" s="29" t="s">
        <v>694</v>
      </c>
      <c r="I303" s="29" t="s">
        <v>307</v>
      </c>
      <c r="O303" s="31" t="s">
        <v>1096</v>
      </c>
      <c r="P303" s="29" t="s">
        <v>172</v>
      </c>
      <c r="Q303" s="29" t="s">
        <v>1054</v>
      </c>
      <c r="R303" s="29" t="s">
        <v>1066</v>
      </c>
      <c r="S303" s="29" t="str">
        <f>S304</f>
        <v>Deck Freezer</v>
      </c>
      <c r="T303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31"/>
      <c r="W303" s="31"/>
      <c r="X303" s="31"/>
      <c r="Y303" s="31"/>
      <c r="Z303" s="31"/>
      <c r="AA303" s="31"/>
      <c r="AG303" s="31"/>
      <c r="AH303" s="31"/>
      <c r="AJ303" s="29" t="str">
        <f>IF(ISBLANK(AI303),  "", _xlfn.CONCAT("haas/entity/sensor/", LOWER(C303), "/", E303, "/config"))</f>
        <v/>
      </c>
      <c r="AK303" s="29" t="str">
        <f>IF(ISBLANK(AI303),  "", _xlfn.CONCAT(LOWER(C303), "/", E303))</f>
        <v/>
      </c>
      <c r="AT303" s="33"/>
      <c r="AU303" s="29" t="s">
        <v>1459</v>
      </c>
      <c r="AV303" s="63" t="s">
        <v>394</v>
      </c>
      <c r="AW303" s="68" t="s">
        <v>134</v>
      </c>
      <c r="AX303" s="29" t="s">
        <v>391</v>
      </c>
      <c r="AY303" s="29" t="s">
        <v>243</v>
      </c>
      <c r="BA303" s="29" t="s">
        <v>389</v>
      </c>
      <c r="BF30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4" spans="1:58" s="29" customFormat="1" ht="16" customHeight="1">
      <c r="A304" s="29">
        <v>2570</v>
      </c>
      <c r="B304" s="29" t="s">
        <v>26</v>
      </c>
      <c r="C304" s="29" t="s">
        <v>243</v>
      </c>
      <c r="D304" s="29" t="s">
        <v>134</v>
      </c>
      <c r="E304" s="29" t="s">
        <v>1169</v>
      </c>
      <c r="F304" s="30" t="str">
        <f>IF(ISBLANK(Table2[[#This Row],[unique_id]]), "", Table2[[#This Row],[unique_id]])</f>
        <v>deck_freezer_plug</v>
      </c>
      <c r="G304" s="29" t="s">
        <v>234</v>
      </c>
      <c r="H304" s="29" t="s">
        <v>694</v>
      </c>
      <c r="I304" s="29" t="s">
        <v>307</v>
      </c>
      <c r="M304" s="29" t="s">
        <v>268</v>
      </c>
      <c r="O304" s="31" t="s">
        <v>1096</v>
      </c>
      <c r="P304" s="29" t="s">
        <v>172</v>
      </c>
      <c r="Q304" s="29" t="s">
        <v>1054</v>
      </c>
      <c r="R304" s="29" t="s">
        <v>1066</v>
      </c>
      <c r="S304" s="29" t="str">
        <f>Table2[[#This Row],[friendly_name]]</f>
        <v>Deck Freezer</v>
      </c>
      <c r="T304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31"/>
      <c r="W304" s="31"/>
      <c r="X304" s="31"/>
      <c r="Y304" s="31"/>
      <c r="Z304" s="31"/>
      <c r="AA304" s="31"/>
      <c r="AE304" s="29" t="s">
        <v>260</v>
      </c>
      <c r="AG304" s="31"/>
      <c r="AH304" s="31"/>
      <c r="AJ304" s="29" t="str">
        <f>IF(ISBLANK(AI304),  "", _xlfn.CONCAT("haas/entity/sensor/", LOWER(C304), "/", E304, "/config"))</f>
        <v/>
      </c>
      <c r="AK304" s="29" t="str">
        <f>IF(ISBLANK(AI304),  "", _xlfn.CONCAT(LOWER(C304), "/", E304))</f>
        <v/>
      </c>
      <c r="AT304" s="33"/>
      <c r="AU304" s="29" t="s">
        <v>1459</v>
      </c>
      <c r="AV304" s="63" t="s">
        <v>394</v>
      </c>
      <c r="AW304" s="29" t="s">
        <v>399</v>
      </c>
      <c r="AX304" s="29" t="s">
        <v>391</v>
      </c>
      <c r="AY304" s="29" t="s">
        <v>243</v>
      </c>
      <c r="AZ304" s="29" t="s">
        <v>1496</v>
      </c>
      <c r="BA304" s="29" t="s">
        <v>389</v>
      </c>
      <c r="BC304" s="29" t="s">
        <v>520</v>
      </c>
      <c r="BD304" s="29" t="s">
        <v>379</v>
      </c>
      <c r="BE304" s="29" t="s">
        <v>510</v>
      </c>
      <c r="BF30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"ac:84:c6:54:9e:cf"], ["ip", "10.0.6.78"]]</v>
      </c>
    </row>
    <row r="305" spans="1:58" s="29" customFormat="1" ht="16" customHeight="1">
      <c r="A305" s="29">
        <v>2571</v>
      </c>
      <c r="B305" s="29" t="s">
        <v>26</v>
      </c>
      <c r="C305" s="29" t="s">
        <v>1122</v>
      </c>
      <c r="D305" s="29" t="s">
        <v>149</v>
      </c>
      <c r="E305" s="32" t="s">
        <v>1337</v>
      </c>
      <c r="F305" s="30" t="str">
        <f>IF(ISBLANK(Table2[[#This Row],[unique_id]]), "", Table2[[#This Row],[unique_id]])</f>
        <v>template_study_battery_charger_plug_proxy</v>
      </c>
      <c r="G305" s="29" t="s">
        <v>241</v>
      </c>
      <c r="H305" s="29" t="s">
        <v>694</v>
      </c>
      <c r="I305" s="29" t="s">
        <v>307</v>
      </c>
      <c r="O305" s="31" t="s">
        <v>1096</v>
      </c>
      <c r="P305" s="29" t="s">
        <v>172</v>
      </c>
      <c r="Q305" s="29" t="s">
        <v>1054</v>
      </c>
      <c r="R305" s="29" t="s">
        <v>694</v>
      </c>
      <c r="S305" s="29" t="str">
        <f>S306</f>
        <v>Study Battery Charger</v>
      </c>
      <c r="T30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31"/>
      <c r="W305" s="31"/>
      <c r="X305" s="31"/>
      <c r="Y305" s="31"/>
      <c r="Z305" s="31"/>
      <c r="AA305" s="31"/>
      <c r="AG305" s="31"/>
      <c r="AH305" s="31"/>
      <c r="AJ305" s="29" t="str">
        <f>IF(ISBLANK(AI305),  "", _xlfn.CONCAT("haas/entity/sensor/", LOWER(C305), "/", E305, "/config"))</f>
        <v/>
      </c>
      <c r="AK305" s="29" t="str">
        <f>IF(ISBLANK(AI305),  "", _xlfn.CONCAT(LOWER(C305), "/", E305))</f>
        <v/>
      </c>
      <c r="AT305" s="33"/>
      <c r="AU305" s="29" t="s">
        <v>1460</v>
      </c>
      <c r="AV305" s="63" t="s">
        <v>393</v>
      </c>
      <c r="AW305" s="68" t="s">
        <v>134</v>
      </c>
      <c r="AX305" s="27" t="s">
        <v>392</v>
      </c>
      <c r="AY305" s="29" t="s">
        <v>243</v>
      </c>
      <c r="BA305" s="29" t="s">
        <v>388</v>
      </c>
      <c r="BF30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6" spans="1:58" s="29" customFormat="1" ht="16" customHeight="1">
      <c r="A306" s="29">
        <v>2572</v>
      </c>
      <c r="B306" s="29" t="s">
        <v>26</v>
      </c>
      <c r="C306" s="29" t="s">
        <v>243</v>
      </c>
      <c r="D306" s="29" t="s">
        <v>134</v>
      </c>
      <c r="E306" s="29" t="s">
        <v>1170</v>
      </c>
      <c r="F306" s="30" t="str">
        <f>IF(ISBLANK(Table2[[#This Row],[unique_id]]), "", Table2[[#This Row],[unique_id]])</f>
        <v>study_battery_charger_plug</v>
      </c>
      <c r="G306" s="29" t="s">
        <v>241</v>
      </c>
      <c r="H306" s="29" t="s">
        <v>694</v>
      </c>
      <c r="I306" s="29" t="s">
        <v>307</v>
      </c>
      <c r="M306" s="29" t="s">
        <v>268</v>
      </c>
      <c r="O306" s="31" t="s">
        <v>1096</v>
      </c>
      <c r="P306" s="29" t="s">
        <v>172</v>
      </c>
      <c r="Q306" s="29" t="s">
        <v>1054</v>
      </c>
      <c r="R306" s="29" t="s">
        <v>694</v>
      </c>
      <c r="S306" s="29" t="str">
        <f>_xlfn.CONCAT( Table2[[#This Row],[device_suggested_area]], " ",Table2[[#This Row],[friendly_name]])</f>
        <v>Study Battery Charger</v>
      </c>
      <c r="T306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31"/>
      <c r="W306" s="31"/>
      <c r="X306" s="31"/>
      <c r="Y306" s="31"/>
      <c r="Z306" s="31"/>
      <c r="AA306" s="31"/>
      <c r="AE306" s="29" t="s">
        <v>266</v>
      </c>
      <c r="AG306" s="31"/>
      <c r="AH306" s="31"/>
      <c r="AJ306" s="29" t="str">
        <f>IF(ISBLANK(AI306),  "", _xlfn.CONCAT("haas/entity/sensor/", LOWER(C306), "/", E306, "/config"))</f>
        <v/>
      </c>
      <c r="AK306" s="29" t="str">
        <f>IF(ISBLANK(AI306),  "", _xlfn.CONCAT(LOWER(C306), "/", E306))</f>
        <v/>
      </c>
      <c r="AT306" s="33"/>
      <c r="AU306" s="29" t="s">
        <v>1460</v>
      </c>
      <c r="AV306" s="63" t="s">
        <v>393</v>
      </c>
      <c r="AW306" s="29" t="s">
        <v>424</v>
      </c>
      <c r="AX306" s="27" t="s">
        <v>392</v>
      </c>
      <c r="AY306" s="29" t="s">
        <v>243</v>
      </c>
      <c r="AZ306" s="29" t="s">
        <v>1496</v>
      </c>
      <c r="BA306" s="29" t="s">
        <v>388</v>
      </c>
      <c r="BC306" s="29" t="s">
        <v>520</v>
      </c>
      <c r="BD306" s="29" t="s">
        <v>372</v>
      </c>
      <c r="BE306" s="29" t="s">
        <v>503</v>
      </c>
      <c r="BF30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"5c:a6:e6:25:64:e9"], ["ip", "10.0.6.71"]]</v>
      </c>
    </row>
    <row r="307" spans="1:58" s="29" customFormat="1" ht="16" customHeight="1">
      <c r="A307" s="29">
        <v>2573</v>
      </c>
      <c r="B307" s="29" t="s">
        <v>26</v>
      </c>
      <c r="C307" s="29" t="s">
        <v>1122</v>
      </c>
      <c r="D307" s="29" t="s">
        <v>149</v>
      </c>
      <c r="E307" s="70" t="s">
        <v>1338</v>
      </c>
      <c r="F307" s="30" t="str">
        <f>IF(ISBLANK(Table2[[#This Row],[unique_id]]), "", Table2[[#This Row],[unique_id]])</f>
        <v>template_laundry_vacuum_charger_plug_proxy</v>
      </c>
      <c r="G307" s="29" t="s">
        <v>240</v>
      </c>
      <c r="H307" s="29" t="s">
        <v>694</v>
      </c>
      <c r="I307" s="29" t="s">
        <v>307</v>
      </c>
      <c r="O307" s="31" t="s">
        <v>1096</v>
      </c>
      <c r="P307" s="29" t="s">
        <v>172</v>
      </c>
      <c r="Q307" s="29" t="s">
        <v>1054</v>
      </c>
      <c r="R307" s="29" t="s">
        <v>694</v>
      </c>
      <c r="S307" s="29" t="str">
        <f>S308</f>
        <v>Laundry Vacuum Charger</v>
      </c>
      <c r="T3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31"/>
      <c r="W307" s="31"/>
      <c r="X307" s="31"/>
      <c r="Y307" s="31"/>
      <c r="Z307" s="31"/>
      <c r="AA307" s="31"/>
      <c r="AG307" s="31"/>
      <c r="AH307" s="31"/>
      <c r="AJ307" s="29" t="str">
        <f>IF(ISBLANK(AI307),  "", _xlfn.CONCAT("haas/entity/sensor/", LOWER(C307), "/", E307, "/config"))</f>
        <v/>
      </c>
      <c r="AK307" s="29" t="str">
        <f>IF(ISBLANK(AI307),  "", _xlfn.CONCAT(LOWER(C307), "/", E307))</f>
        <v/>
      </c>
      <c r="AT307" s="33"/>
      <c r="AU307" s="29" t="s">
        <v>1461</v>
      </c>
      <c r="AV307" s="63" t="s">
        <v>393</v>
      </c>
      <c r="AW307" s="68" t="s">
        <v>134</v>
      </c>
      <c r="AX307" s="27" t="s">
        <v>392</v>
      </c>
      <c r="AY307" s="29" t="s">
        <v>243</v>
      </c>
      <c r="BA307" s="29" t="s">
        <v>223</v>
      </c>
      <c r="BF30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08" spans="1:58" s="29" customFormat="1" ht="16" customHeight="1">
      <c r="A308" s="29">
        <v>2574</v>
      </c>
      <c r="B308" s="29" t="s">
        <v>26</v>
      </c>
      <c r="C308" s="29" t="s">
        <v>243</v>
      </c>
      <c r="D308" s="29" t="s">
        <v>134</v>
      </c>
      <c r="E308" s="29" t="s">
        <v>1171</v>
      </c>
      <c r="F308" s="30" t="str">
        <f>IF(ISBLANK(Table2[[#This Row],[unique_id]]), "", Table2[[#This Row],[unique_id]])</f>
        <v>laundry_vacuum_charger_plug</v>
      </c>
      <c r="G308" s="29" t="s">
        <v>240</v>
      </c>
      <c r="H308" s="29" t="s">
        <v>694</v>
      </c>
      <c r="I308" s="29" t="s">
        <v>307</v>
      </c>
      <c r="M308" s="29" t="s">
        <v>268</v>
      </c>
      <c r="O308" s="31" t="s">
        <v>1096</v>
      </c>
      <c r="P308" s="29" t="s">
        <v>172</v>
      </c>
      <c r="Q308" s="29" t="s">
        <v>1054</v>
      </c>
      <c r="R308" s="29" t="s">
        <v>694</v>
      </c>
      <c r="S308" s="29" t="str">
        <f>_xlfn.CONCAT( Table2[[#This Row],[device_suggested_area]], " ",Table2[[#This Row],[friendly_name]])</f>
        <v>Laundry Vacuum Charger</v>
      </c>
      <c r="T308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31"/>
      <c r="W308" s="31"/>
      <c r="X308" s="31"/>
      <c r="Y308" s="31"/>
      <c r="Z308" s="31"/>
      <c r="AA308" s="31"/>
      <c r="AE308" s="29" t="s">
        <v>266</v>
      </c>
      <c r="AG308" s="31"/>
      <c r="AH308" s="31"/>
      <c r="AJ308" s="29" t="str">
        <f>IF(ISBLANK(AI308),  "", _xlfn.CONCAT("haas/entity/sensor/", LOWER(C308), "/", E308, "/config"))</f>
        <v/>
      </c>
      <c r="AK308" s="29" t="str">
        <f>IF(ISBLANK(AI308),  "", _xlfn.CONCAT(LOWER(C308), "/", E308))</f>
        <v/>
      </c>
      <c r="AT308" s="33"/>
      <c r="AU308" s="29" t="s">
        <v>1461</v>
      </c>
      <c r="AV308" s="63" t="s">
        <v>393</v>
      </c>
      <c r="AW308" s="29" t="s">
        <v>425</v>
      </c>
      <c r="AX308" s="27" t="s">
        <v>392</v>
      </c>
      <c r="AY308" s="29" t="s">
        <v>243</v>
      </c>
      <c r="AZ308" s="29" t="s">
        <v>1497</v>
      </c>
      <c r="BA308" s="29" t="s">
        <v>223</v>
      </c>
      <c r="BC308" s="29" t="s">
        <v>520</v>
      </c>
      <c r="BD308" s="29" t="s">
        <v>373</v>
      </c>
      <c r="BE308" s="29" t="s">
        <v>504</v>
      </c>
      <c r="BF30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"5c:a6:e6:25:57:fd"], ["ip", "10.0.6.72"]]</v>
      </c>
    </row>
    <row r="309" spans="1:58" s="29" customFormat="1" ht="16" customHeight="1">
      <c r="A309" s="29">
        <v>2575</v>
      </c>
      <c r="B309" s="29" t="s">
        <v>26</v>
      </c>
      <c r="C309" s="29" t="s">
        <v>1122</v>
      </c>
      <c r="D309" s="29" t="s">
        <v>149</v>
      </c>
      <c r="E309" s="70" t="s">
        <v>1339</v>
      </c>
      <c r="F309" s="30" t="str">
        <f>IF(ISBLANK(Table2[[#This Row],[unique_id]]), "", Table2[[#This Row],[unique_id]])</f>
        <v>template_ada_tablet_outlet_plug_proxy</v>
      </c>
      <c r="G309" s="29" t="s">
        <v>1138</v>
      </c>
      <c r="H309" s="29" t="s">
        <v>694</v>
      </c>
      <c r="I309" s="29" t="s">
        <v>307</v>
      </c>
      <c r="O309" s="31" t="s">
        <v>1096</v>
      </c>
      <c r="P309" s="29" t="s">
        <v>172</v>
      </c>
      <c r="Q309" s="29" t="s">
        <v>1054</v>
      </c>
      <c r="R309" s="52" t="s">
        <v>1039</v>
      </c>
      <c r="S309" s="29" t="str">
        <f>_xlfn.CONCAT( "", "",Table2[[#This Row],[friendly_name]])</f>
        <v>Ada Tablet</v>
      </c>
      <c r="T30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31"/>
      <c r="W309" s="31"/>
      <c r="X309" s="31"/>
      <c r="Y309" s="31"/>
      <c r="Z309" s="31"/>
      <c r="AA309" s="31"/>
      <c r="AG309" s="31"/>
      <c r="AH309" s="31"/>
      <c r="AJ309" s="29" t="str">
        <f>IF(ISBLANK(AI309),  "", _xlfn.CONCAT("haas/entity/sensor/", LOWER(C309), "/", E309, "/config"))</f>
        <v/>
      </c>
      <c r="AK309" s="29" t="str">
        <f>IF(ISBLANK(AI309),  "", _xlfn.CONCAT(LOWER(C309), "/", E309))</f>
        <v/>
      </c>
      <c r="AR309" s="27"/>
      <c r="AT309" s="15"/>
      <c r="AU309" s="29" t="s">
        <v>1462</v>
      </c>
      <c r="AV309" s="63" t="s">
        <v>393</v>
      </c>
      <c r="AW309" s="68" t="s">
        <v>134</v>
      </c>
      <c r="AX309" s="27" t="s">
        <v>392</v>
      </c>
      <c r="AY309" s="29" t="s">
        <v>243</v>
      </c>
      <c r="BA309" s="29" t="s">
        <v>203</v>
      </c>
      <c r="BF30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0" spans="1:58" s="29" customFormat="1" ht="16" customHeight="1">
      <c r="A310" s="29">
        <v>2576</v>
      </c>
      <c r="B310" s="29" t="s">
        <v>26</v>
      </c>
      <c r="C310" s="29" t="s">
        <v>243</v>
      </c>
      <c r="D310" s="29" t="s">
        <v>134</v>
      </c>
      <c r="E310" s="29" t="s">
        <v>1172</v>
      </c>
      <c r="F310" s="30" t="str">
        <f>IF(ISBLANK(Table2[[#This Row],[unique_id]]), "", Table2[[#This Row],[unique_id]])</f>
        <v>ada_tablet_outlet_plug</v>
      </c>
      <c r="G310" s="29" t="s">
        <v>1138</v>
      </c>
      <c r="H310" s="29" t="s">
        <v>694</v>
      </c>
      <c r="I310" s="29" t="s">
        <v>307</v>
      </c>
      <c r="M310" s="29" t="s">
        <v>268</v>
      </c>
      <c r="O310" s="31" t="s">
        <v>1096</v>
      </c>
      <c r="P310" s="29" t="s">
        <v>172</v>
      </c>
      <c r="Q310" s="29" t="s">
        <v>1054</v>
      </c>
      <c r="R310" s="52" t="s">
        <v>1039</v>
      </c>
      <c r="S310" s="29" t="str">
        <f>_xlfn.CONCAT( "", "",Table2[[#This Row],[friendly_name]])</f>
        <v>Ada Tablet</v>
      </c>
      <c r="T310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31"/>
      <c r="W310" s="31"/>
      <c r="X310" s="31"/>
      <c r="Y310" s="31"/>
      <c r="Z310" s="31"/>
      <c r="AA310" s="31"/>
      <c r="AE310" s="29" t="s">
        <v>1140</v>
      </c>
      <c r="AG310" s="31"/>
      <c r="AH310" s="31"/>
      <c r="AJ310" s="29" t="str">
        <f>IF(ISBLANK(AI310),  "", _xlfn.CONCAT("haas/entity/sensor/", LOWER(C310), "/", E310, "/config"))</f>
        <v/>
      </c>
      <c r="AK310" s="29" t="str">
        <f>IF(ISBLANK(AI310),  "", _xlfn.CONCAT(LOWER(C310), "/", E310))</f>
        <v/>
      </c>
      <c r="AR310" s="27"/>
      <c r="AT310" s="15"/>
      <c r="AU310" s="29" t="s">
        <v>1462</v>
      </c>
      <c r="AV310" s="63" t="s">
        <v>393</v>
      </c>
      <c r="AW310" s="29" t="s">
        <v>1139</v>
      </c>
      <c r="AX310" s="27" t="s">
        <v>392</v>
      </c>
      <c r="AY310" s="29" t="s">
        <v>243</v>
      </c>
      <c r="AZ310" s="29" t="s">
        <v>1496</v>
      </c>
      <c r="BA310" s="29" t="s">
        <v>203</v>
      </c>
      <c r="BC310" s="29" t="s">
        <v>520</v>
      </c>
      <c r="BD310" s="29" t="s">
        <v>1111</v>
      </c>
      <c r="BE310" s="29" t="s">
        <v>786</v>
      </c>
      <c r="BF31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"5c:a6:e6:25:59:03"], ["ip", "10.0.6.90"]]</v>
      </c>
    </row>
    <row r="311" spans="1:58" s="29" customFormat="1" ht="16" customHeight="1">
      <c r="A311" s="29">
        <v>2577</v>
      </c>
      <c r="B311" s="29" t="s">
        <v>26</v>
      </c>
      <c r="C311" s="29" t="s">
        <v>1122</v>
      </c>
      <c r="D311" s="29" t="s">
        <v>149</v>
      </c>
      <c r="E311" s="70" t="s">
        <v>1340</v>
      </c>
      <c r="F311" s="30" t="str">
        <f>IF(ISBLANK(Table2[[#This Row],[unique_id]]), "", Table2[[#This Row],[unique_id]])</f>
        <v>template_server_flo_outlet_plug_proxy</v>
      </c>
      <c r="G311" s="29" t="s">
        <v>1119</v>
      </c>
      <c r="H311" s="29" t="s">
        <v>694</v>
      </c>
      <c r="I311" s="29" t="s">
        <v>307</v>
      </c>
      <c r="O311" s="31" t="s">
        <v>1096</v>
      </c>
      <c r="R311" s="29" t="s">
        <v>1114</v>
      </c>
      <c r="S311" s="29" t="str">
        <f>_xlfn.CONCAT( "", "",Table2[[#This Row],[friendly_name]])</f>
        <v>Server Flo</v>
      </c>
      <c r="T311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31"/>
      <c r="W311" s="31"/>
      <c r="X311" s="31"/>
      <c r="Y311" s="31"/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R311" s="27"/>
      <c r="AT311" s="15"/>
      <c r="AU311" s="29" t="s">
        <v>1463</v>
      </c>
      <c r="AV311" s="63" t="s">
        <v>393</v>
      </c>
      <c r="AW311" s="68" t="s">
        <v>134</v>
      </c>
      <c r="AX311" s="27" t="s">
        <v>392</v>
      </c>
      <c r="AY311" s="29" t="s">
        <v>243</v>
      </c>
      <c r="BA311" s="29" t="s">
        <v>28</v>
      </c>
      <c r="BF31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2" spans="1:58" s="29" customFormat="1" ht="16" customHeight="1">
      <c r="A312" s="29">
        <v>2578</v>
      </c>
      <c r="B312" s="29" t="s">
        <v>26</v>
      </c>
      <c r="C312" s="29" t="s">
        <v>243</v>
      </c>
      <c r="D312" s="29" t="s">
        <v>134</v>
      </c>
      <c r="E312" s="29" t="s">
        <v>1173</v>
      </c>
      <c r="F312" s="30" t="str">
        <f>IF(ISBLANK(Table2[[#This Row],[unique_id]]), "", Table2[[#This Row],[unique_id]])</f>
        <v>server_flo_outlet_plug</v>
      </c>
      <c r="G312" s="29" t="s">
        <v>1119</v>
      </c>
      <c r="H312" s="29" t="s">
        <v>694</v>
      </c>
      <c r="I312" s="29" t="s">
        <v>307</v>
      </c>
      <c r="M312" s="29" t="s">
        <v>268</v>
      </c>
      <c r="O312" s="31" t="s">
        <v>1096</v>
      </c>
      <c r="R312" s="29" t="s">
        <v>1114</v>
      </c>
      <c r="S312" s="29" t="str">
        <f>_xlfn.CONCAT( "", "",Table2[[#This Row],[friendly_name]])</f>
        <v>Server Flo</v>
      </c>
      <c r="T312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31"/>
      <c r="W312" s="31"/>
      <c r="X312" s="31"/>
      <c r="Y312" s="31"/>
      <c r="Z312" s="31"/>
      <c r="AA312" s="31"/>
      <c r="AE312" s="29" t="s">
        <v>263</v>
      </c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R312" s="27"/>
      <c r="AT312" s="15"/>
      <c r="AU312" s="29" t="s">
        <v>1463</v>
      </c>
      <c r="AV312" s="63" t="s">
        <v>393</v>
      </c>
      <c r="AW312" s="29" t="s">
        <v>430</v>
      </c>
      <c r="AX312" s="27" t="s">
        <v>392</v>
      </c>
      <c r="AY312" s="29" t="s">
        <v>243</v>
      </c>
      <c r="AZ312" s="29" t="s">
        <v>1497</v>
      </c>
      <c r="BA312" s="29" t="s">
        <v>28</v>
      </c>
      <c r="BC312" s="29" t="s">
        <v>520</v>
      </c>
      <c r="BD312" s="29" t="s">
        <v>1117</v>
      </c>
      <c r="BE312" s="29" t="s">
        <v>1112</v>
      </c>
      <c r="BF31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"5c:a6:e6:25:56:a7"], ["ip", "10.0.6.91"]]</v>
      </c>
    </row>
    <row r="313" spans="1:58" s="29" customFormat="1" ht="16" customHeight="1">
      <c r="A313" s="29">
        <v>2579</v>
      </c>
      <c r="B313" s="29" t="s">
        <v>26</v>
      </c>
      <c r="C313" s="29" t="s">
        <v>1122</v>
      </c>
      <c r="D313" s="29" t="s">
        <v>149</v>
      </c>
      <c r="E313" s="70" t="s">
        <v>1276</v>
      </c>
      <c r="F313" s="30" t="str">
        <f>IF(ISBLANK(Table2[[#This Row],[unique_id]]), "", Table2[[#This Row],[unique_id]])</f>
        <v>template_server_meg_outlet_plug_proxy</v>
      </c>
      <c r="G313" s="27" t="s">
        <v>1118</v>
      </c>
      <c r="H313" s="29" t="s">
        <v>694</v>
      </c>
      <c r="I313" s="29" t="s">
        <v>307</v>
      </c>
      <c r="O313" s="31" t="s">
        <v>1096</v>
      </c>
      <c r="R313" s="29" t="s">
        <v>1114</v>
      </c>
      <c r="S313" s="29" t="str">
        <f>_xlfn.CONCAT( "", "",Table2[[#This Row],[friendly_name]])</f>
        <v>Server Meg</v>
      </c>
      <c r="T31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R313" s="27"/>
      <c r="AT313" s="15"/>
      <c r="AU313" s="29" t="s">
        <v>1277</v>
      </c>
      <c r="AV313" s="63" t="s">
        <v>393</v>
      </c>
      <c r="AW313" s="68" t="s">
        <v>134</v>
      </c>
      <c r="AX313" s="27" t="s">
        <v>392</v>
      </c>
      <c r="AY313" s="29" t="s">
        <v>243</v>
      </c>
      <c r="BA313" s="29" t="s">
        <v>28</v>
      </c>
      <c r="BF31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4" spans="1:58" s="29" customFormat="1" ht="16" customHeight="1">
      <c r="A314" s="29">
        <v>2580</v>
      </c>
      <c r="B314" s="29" t="s">
        <v>26</v>
      </c>
      <c r="C314" s="29" t="s">
        <v>243</v>
      </c>
      <c r="D314" s="29" t="s">
        <v>134</v>
      </c>
      <c r="E314" s="29" t="s">
        <v>1174</v>
      </c>
      <c r="F314" s="30" t="str">
        <f>IF(ISBLANK(Table2[[#This Row],[unique_id]]), "", Table2[[#This Row],[unique_id]])</f>
        <v>server_meg_outlet_plug</v>
      </c>
      <c r="G314" s="27" t="s">
        <v>1118</v>
      </c>
      <c r="H314" s="29" t="s">
        <v>694</v>
      </c>
      <c r="I314" s="29" t="s">
        <v>307</v>
      </c>
      <c r="M314" s="29" t="s">
        <v>268</v>
      </c>
      <c r="O314" s="31" t="s">
        <v>1096</v>
      </c>
      <c r="R314" s="29" t="s">
        <v>1114</v>
      </c>
      <c r="S314" s="29" t="str">
        <f>_xlfn.CONCAT( "", "",Table2[[#This Row],[friendly_name]])</f>
        <v>Server Meg</v>
      </c>
      <c r="T314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31"/>
      <c r="W314" s="31"/>
      <c r="X314" s="31"/>
      <c r="Y314" s="31"/>
      <c r="Z314" s="31"/>
      <c r="AA314" s="31"/>
      <c r="AE314" s="29" t="s">
        <v>263</v>
      </c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R314" s="27"/>
      <c r="AT314" s="15"/>
      <c r="AU314" s="29" t="s">
        <v>1277</v>
      </c>
      <c r="AV314" s="63" t="s">
        <v>393</v>
      </c>
      <c r="AW314" s="29" t="s">
        <v>776</v>
      </c>
      <c r="AX314" s="27" t="s">
        <v>392</v>
      </c>
      <c r="AY314" s="29" t="s">
        <v>243</v>
      </c>
      <c r="AZ314" s="29" t="s">
        <v>1497</v>
      </c>
      <c r="BA314" s="29" t="s">
        <v>28</v>
      </c>
      <c r="BC314" s="29" t="s">
        <v>520</v>
      </c>
      <c r="BD314" s="29" t="s">
        <v>1116</v>
      </c>
      <c r="BE314" s="29" t="s">
        <v>1113</v>
      </c>
      <c r="BF31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"5c:a6:e6:25:59:c0"], ["ip", "10.0.6.92"]]</v>
      </c>
    </row>
    <row r="315" spans="1:58" s="38" customFormat="1" ht="16" customHeight="1">
      <c r="A315" s="29">
        <v>2581</v>
      </c>
      <c r="B315" s="38" t="s">
        <v>26</v>
      </c>
      <c r="C315" s="38" t="s">
        <v>1122</v>
      </c>
      <c r="D315" s="38" t="s">
        <v>149</v>
      </c>
      <c r="E315" s="39" t="s">
        <v>1278</v>
      </c>
      <c r="F315" s="30" t="str">
        <f>IF(ISBLANK(Table2[[#This Row],[unique_id]]), "", Table2[[#This Row],[unique_id]])</f>
        <v>template_old_rack_outlet_plug_proxy</v>
      </c>
      <c r="G315" s="38" t="s">
        <v>232</v>
      </c>
      <c r="H315" s="38" t="s">
        <v>694</v>
      </c>
      <c r="I315" s="38" t="s">
        <v>307</v>
      </c>
      <c r="O315" s="41" t="s">
        <v>1096</v>
      </c>
      <c r="T31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41"/>
      <c r="W315" s="41"/>
      <c r="X315" s="41"/>
      <c r="Y315" s="41"/>
      <c r="Z315" s="41"/>
      <c r="AA315" s="41"/>
      <c r="AG315" s="41"/>
      <c r="AH315" s="41"/>
      <c r="AJ315" s="38" t="str">
        <f>IF(ISBLANK(AI315),  "", _xlfn.CONCAT("haas/entity/sensor/", LOWER(C315), "/", E315, "/config"))</f>
        <v/>
      </c>
      <c r="AK315" s="38" t="str">
        <f>IF(ISBLANK(AI315),  "", _xlfn.CONCAT(LOWER(C315), "/", E315))</f>
        <v/>
      </c>
      <c r="AT315" s="42"/>
      <c r="AU315" s="38" t="s">
        <v>1279</v>
      </c>
      <c r="AV315" s="64" t="s">
        <v>394</v>
      </c>
      <c r="AW315" s="38" t="s">
        <v>134</v>
      </c>
      <c r="AX315" s="38" t="s">
        <v>391</v>
      </c>
      <c r="AY315" s="38" t="s">
        <v>243</v>
      </c>
      <c r="BA315" s="38" t="s">
        <v>28</v>
      </c>
      <c r="BF31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6" spans="1:58" s="38" customFormat="1" ht="16" customHeight="1">
      <c r="A316" s="29">
        <v>2582</v>
      </c>
      <c r="B316" s="38" t="s">
        <v>26</v>
      </c>
      <c r="C316" s="38" t="s">
        <v>243</v>
      </c>
      <c r="D316" s="38" t="s">
        <v>134</v>
      </c>
      <c r="E316" s="38" t="s">
        <v>1274</v>
      </c>
      <c r="F316" s="30" t="str">
        <f>IF(ISBLANK(Table2[[#This Row],[unique_id]]), "", Table2[[#This Row],[unique_id]])</f>
        <v>old_rack_outlet_plug</v>
      </c>
      <c r="G316" s="38" t="s">
        <v>232</v>
      </c>
      <c r="H316" s="38" t="s">
        <v>694</v>
      </c>
      <c r="I316" s="38" t="s">
        <v>307</v>
      </c>
      <c r="O316" s="41" t="s">
        <v>1096</v>
      </c>
      <c r="T316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41"/>
      <c r="W316" s="41"/>
      <c r="X316" s="41"/>
      <c r="Y316" s="41"/>
      <c r="Z316" s="41"/>
      <c r="AA316" s="41"/>
      <c r="AG316" s="41"/>
      <c r="AH316" s="41"/>
      <c r="AJ316" s="38" t="str">
        <f>IF(ISBLANK(AI316),  "", _xlfn.CONCAT("haas/entity/sensor/", LOWER(C316), "/", E316, "/config"))</f>
        <v/>
      </c>
      <c r="AK316" s="38" t="str">
        <f>IF(ISBLANK(AI316),  "", _xlfn.CONCAT(LOWER(C316), "/", E316))</f>
        <v/>
      </c>
      <c r="AT316" s="42"/>
      <c r="AU316" s="38" t="s">
        <v>1279</v>
      </c>
      <c r="AV316" s="64" t="s">
        <v>394</v>
      </c>
      <c r="AW316" s="38" t="s">
        <v>403</v>
      </c>
      <c r="AX316" s="38" t="s">
        <v>391</v>
      </c>
      <c r="AY316" s="38" t="s">
        <v>243</v>
      </c>
      <c r="AZ316" s="38" t="s">
        <v>1497</v>
      </c>
      <c r="BA316" s="38" t="s">
        <v>28</v>
      </c>
      <c r="BC316" s="38" t="s">
        <v>520</v>
      </c>
      <c r="BD316" s="38" t="s">
        <v>387</v>
      </c>
      <c r="BE316" s="38" t="s">
        <v>518</v>
      </c>
      <c r="BF31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"ac:84:c6:54:95:8b"], ["ip", "10.0.6.86"]]</v>
      </c>
    </row>
    <row r="317" spans="1:58" s="43" customFormat="1" ht="16" customHeight="1">
      <c r="A317" s="29">
        <v>2583</v>
      </c>
      <c r="B317" s="43" t="s">
        <v>26</v>
      </c>
      <c r="C317" s="43" t="s">
        <v>1122</v>
      </c>
      <c r="D317" s="43" t="s">
        <v>149</v>
      </c>
      <c r="E317" s="44" t="s">
        <v>1341</v>
      </c>
      <c r="F317" s="30" t="str">
        <f>IF(ISBLANK(Table2[[#This Row],[unique_id]]), "", Table2[[#This Row],[unique_id]])</f>
        <v>template_rack_outlet_plug_proxy</v>
      </c>
      <c r="G317" s="43" t="s">
        <v>232</v>
      </c>
      <c r="H317" s="43" t="s">
        <v>694</v>
      </c>
      <c r="I317" s="43" t="s">
        <v>307</v>
      </c>
      <c r="O317" s="46" t="s">
        <v>1096</v>
      </c>
      <c r="P317" s="43" t="s">
        <v>172</v>
      </c>
      <c r="Q317" s="43" t="s">
        <v>1054</v>
      </c>
      <c r="R317" s="43" t="s">
        <v>1056</v>
      </c>
      <c r="S317" s="43" t="s">
        <v>232</v>
      </c>
      <c r="T317" s="44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3" t="str">
        <f>IF(ISBLANK(AI317),  "", _xlfn.CONCAT("haas/entity/sensor/", LOWER(C317), "/", E317, "/config"))</f>
        <v/>
      </c>
      <c r="AK317" s="43" t="str">
        <f>IF(ISBLANK(AI317),  "", _xlfn.CONCAT(LOWER(C317), "/", E317))</f>
        <v/>
      </c>
      <c r="AT317" s="47"/>
      <c r="AU317" s="43" t="s">
        <v>1464</v>
      </c>
      <c r="AV317" s="65" t="s">
        <v>1234</v>
      </c>
      <c r="AW317" s="43" t="s">
        <v>403</v>
      </c>
      <c r="AX317" s="43" t="s">
        <v>1267</v>
      </c>
      <c r="AY317" s="43" t="s">
        <v>365</v>
      </c>
      <c r="BA317" s="43" t="s">
        <v>28</v>
      </c>
      <c r="BF31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18" spans="1:58" s="43" customFormat="1" ht="16" customHeight="1">
      <c r="A318" s="29">
        <v>2584</v>
      </c>
      <c r="B318" s="43" t="s">
        <v>26</v>
      </c>
      <c r="C318" s="43" t="s">
        <v>969</v>
      </c>
      <c r="D318" s="43" t="s">
        <v>134</v>
      </c>
      <c r="E318" s="43" t="s">
        <v>1175</v>
      </c>
      <c r="F318" s="30" t="str">
        <f>IF(ISBLANK(Table2[[#This Row],[unique_id]]), "", Table2[[#This Row],[unique_id]])</f>
        <v>rack_outlet_plug</v>
      </c>
      <c r="G318" s="43" t="s">
        <v>232</v>
      </c>
      <c r="H318" s="43" t="s">
        <v>694</v>
      </c>
      <c r="I318" s="43" t="s">
        <v>307</v>
      </c>
      <c r="M318" s="43" t="s">
        <v>268</v>
      </c>
      <c r="O318" s="46" t="s">
        <v>1096</v>
      </c>
      <c r="P318" s="43" t="s">
        <v>172</v>
      </c>
      <c r="Q318" s="43" t="s">
        <v>1054</v>
      </c>
      <c r="R318" s="43" t="s">
        <v>1056</v>
      </c>
      <c r="S318" s="43" t="s">
        <v>232</v>
      </c>
      <c r="T318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66" t="s">
        <v>1498</v>
      </c>
      <c r="AE318" s="43" t="s">
        <v>263</v>
      </c>
      <c r="AG318" s="46" t="s">
        <v>34</v>
      </c>
      <c r="AH318" s="46" t="s">
        <v>1246</v>
      </c>
      <c r="AJ318" s="43" t="str">
        <f>_xlfn.CONCAT("haas/entity/", Table2[[#This Row],[entity_namespace]], "/tasmota/",Table2[[#This Row],[unique_id]], "/config")</f>
        <v>haas/entity/switch/tasmota/rack_outlet_plug/config</v>
      </c>
      <c r="AK318" s="43" t="str">
        <f>_xlfn.CONCAT("tasmota/device/",Table2[[#This Row],[unique_id]], "/stat/POWER")</f>
        <v>tasmota/device/rack_outlet_plug/stat/POWER</v>
      </c>
      <c r="AL318" s="43" t="str">
        <f>_xlfn.CONCAT("tasmota/device/",Table2[[#This Row],[unique_id]], "/cmnd/POWER")</f>
        <v>tasmota/device/rack_outlet_plug/cmnd/POWER</v>
      </c>
      <c r="AM318" s="43" t="str">
        <f>_xlfn.CONCAT("tasmota/device/",Table2[[#This Row],[unique_id]], "/tele/LWT")</f>
        <v>tasmota/device/rack_outlet_plug/tele/LWT</v>
      </c>
      <c r="AN318" s="43" t="s">
        <v>1268</v>
      </c>
      <c r="AO318" s="43" t="s">
        <v>1269</v>
      </c>
      <c r="AP318" s="43" t="s">
        <v>1257</v>
      </c>
      <c r="AQ318" s="43" t="s">
        <v>1258</v>
      </c>
      <c r="AR318" s="43" t="s">
        <v>1346</v>
      </c>
      <c r="AS318" s="43">
        <v>1</v>
      </c>
      <c r="AT318" s="48" t="str">
        <f>HYPERLINK(_xlfn.CONCAT("http://", Table2[[#This Row],[connection_ip]], "/?"))</f>
        <v>http://10.0.6.102/?</v>
      </c>
      <c r="AU318" s="43" t="s">
        <v>1464</v>
      </c>
      <c r="AV318" s="65" t="s">
        <v>1234</v>
      </c>
      <c r="AW318" s="43" t="s">
        <v>403</v>
      </c>
      <c r="AX318" s="43" t="s">
        <v>1267</v>
      </c>
      <c r="AY318" s="43" t="s">
        <v>365</v>
      </c>
      <c r="BA318" s="43" t="s">
        <v>28</v>
      </c>
      <c r="BC318" s="43" t="s">
        <v>520</v>
      </c>
      <c r="BD318" s="43" t="s">
        <v>1266</v>
      </c>
      <c r="BE318" s="43" t="s">
        <v>1265</v>
      </c>
      <c r="BF31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"c0:49:ef:cc:55:84"], ["ip", "10.0.6.102"]]</v>
      </c>
    </row>
    <row r="319" spans="1:58" s="43" customFormat="1" ht="16" customHeight="1">
      <c r="A319" s="29">
        <v>2585</v>
      </c>
      <c r="B319" s="43" t="s">
        <v>26</v>
      </c>
      <c r="C319" s="43" t="s">
        <v>969</v>
      </c>
      <c r="D319" s="43" t="s">
        <v>27</v>
      </c>
      <c r="E319" s="43" t="s">
        <v>1342</v>
      </c>
      <c r="F319" s="30" t="str">
        <f>IF(ISBLANK(Table2[[#This Row],[unique_id]]), "", Table2[[#This Row],[unique_id]])</f>
        <v>rack_outlet_plug_energy_power</v>
      </c>
      <c r="G319" s="43" t="s">
        <v>232</v>
      </c>
      <c r="H319" s="43" t="s">
        <v>694</v>
      </c>
      <c r="I319" s="43" t="s">
        <v>307</v>
      </c>
      <c r="O319" s="46"/>
      <c r="T319" s="44"/>
      <c r="V319" s="46"/>
      <c r="W319" s="46"/>
      <c r="X319" s="46"/>
      <c r="Y319" s="46"/>
      <c r="Z319" s="46"/>
      <c r="AA319" s="46"/>
      <c r="AB319" s="43" t="s">
        <v>31</v>
      </c>
      <c r="AC319" s="43" t="s">
        <v>358</v>
      </c>
      <c r="AD319" s="43" t="s">
        <v>1247</v>
      </c>
      <c r="AG319" s="46" t="s">
        <v>34</v>
      </c>
      <c r="AH319" s="46" t="s">
        <v>1246</v>
      </c>
      <c r="AJ319" s="43" t="str">
        <f>_xlfn.CONCAT("haas/entity/", Table2[[#This Row],[entity_namespace]], "/tasmota/",Table2[[#This Row],[unique_id]], "/config")</f>
        <v>haas/entity/sensor/tasmota/rack_outlet_plug_energy_power/config</v>
      </c>
      <c r="AK319" s="43" t="str">
        <f>_xlfn.CONCAT("tasmota/device/",E318, "/tele/SENSOR")</f>
        <v>tasmota/device/rack_outlet_plug/tele/SENSOR</v>
      </c>
      <c r="AR319" s="43" t="s">
        <v>1248</v>
      </c>
      <c r="AS319" s="43">
        <v>1</v>
      </c>
      <c r="AT319" s="48" t="str">
        <f>AT318</f>
        <v>http://10.0.6.102/?</v>
      </c>
      <c r="AU319" s="43" t="s">
        <v>1464</v>
      </c>
      <c r="AV319" s="65" t="s">
        <v>1234</v>
      </c>
      <c r="AW319" s="43" t="s">
        <v>403</v>
      </c>
      <c r="AX319" s="43" t="s">
        <v>1267</v>
      </c>
      <c r="AY319" s="43" t="s">
        <v>365</v>
      </c>
      <c r="BA319" s="43" t="s">
        <v>28</v>
      </c>
      <c r="BF31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20" spans="1:58" s="43" customFormat="1" ht="16" customHeight="1">
      <c r="A320" s="29">
        <v>2586</v>
      </c>
      <c r="B320" s="43" t="s">
        <v>26</v>
      </c>
      <c r="C320" s="43" t="s">
        <v>969</v>
      </c>
      <c r="D320" s="43" t="s">
        <v>27</v>
      </c>
      <c r="E320" s="43" t="s">
        <v>1343</v>
      </c>
      <c r="F320" s="30" t="str">
        <f>IF(ISBLANK(Table2[[#This Row],[unique_id]]), "", Table2[[#This Row],[unique_id]])</f>
        <v>rack_outlet_plug_energy_total</v>
      </c>
      <c r="G320" s="43" t="s">
        <v>232</v>
      </c>
      <c r="H320" s="43" t="s">
        <v>694</v>
      </c>
      <c r="I320" s="43" t="s">
        <v>307</v>
      </c>
      <c r="O320" s="46"/>
      <c r="T320" s="44"/>
      <c r="V320" s="46"/>
      <c r="W320" s="46"/>
      <c r="X320" s="46"/>
      <c r="Y320" s="46"/>
      <c r="Z320" s="46"/>
      <c r="AA320" s="46"/>
      <c r="AB320" s="43" t="s">
        <v>76</v>
      </c>
      <c r="AC320" s="43" t="s">
        <v>359</v>
      </c>
      <c r="AD320" s="43" t="s">
        <v>1249</v>
      </c>
      <c r="AG320" s="46" t="s">
        <v>34</v>
      </c>
      <c r="AH320" s="46" t="s">
        <v>1246</v>
      </c>
      <c r="AJ320" s="43" t="str">
        <f>_xlfn.CONCAT("haas/entity/", Table2[[#This Row],[entity_namespace]], "/tasmota/",Table2[[#This Row],[unique_id]], "/config")</f>
        <v>haas/entity/sensor/tasmota/rack_outlet_plug_energy_total/config</v>
      </c>
      <c r="AK320" s="43" t="str">
        <f>_xlfn.CONCAT("tasmota/device/",E318, "/tele/SENSOR")</f>
        <v>tasmota/device/rack_outlet_plug/tele/SENSOR</v>
      </c>
      <c r="AR320" s="43" t="s">
        <v>1250</v>
      </c>
      <c r="AS320" s="43">
        <v>1</v>
      </c>
      <c r="AT320" s="48" t="str">
        <f>AT318</f>
        <v>http://10.0.6.102/?</v>
      </c>
      <c r="AU320" s="43" t="s">
        <v>1464</v>
      </c>
      <c r="AV320" s="65" t="s">
        <v>1234</v>
      </c>
      <c r="AW320" s="43" t="s">
        <v>403</v>
      </c>
      <c r="AX320" s="43" t="s">
        <v>1267</v>
      </c>
      <c r="AY320" s="43" t="s">
        <v>365</v>
      </c>
      <c r="BA320" s="43" t="s">
        <v>28</v>
      </c>
      <c r="BF32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21" spans="1:58" s="29" customFormat="1" ht="16" customHeight="1">
      <c r="A321" s="29">
        <v>2587</v>
      </c>
      <c r="B321" s="29" t="s">
        <v>26</v>
      </c>
      <c r="C321" s="29" t="s">
        <v>1122</v>
      </c>
      <c r="D321" s="29" t="s">
        <v>149</v>
      </c>
      <c r="E321" s="32" t="s">
        <v>1344</v>
      </c>
      <c r="F321" s="30" t="str">
        <f>IF(ISBLANK(Table2[[#This Row],[unique_id]]), "", Table2[[#This Row],[unique_id]])</f>
        <v>template_roof_network_switch_plug_proxy</v>
      </c>
      <c r="G321" s="29" t="s">
        <v>230</v>
      </c>
      <c r="H321" s="29" t="s">
        <v>694</v>
      </c>
      <c r="I321" s="29" t="s">
        <v>307</v>
      </c>
      <c r="O321" s="31" t="s">
        <v>1096</v>
      </c>
      <c r="P321" s="29" t="s">
        <v>172</v>
      </c>
      <c r="Q321" s="29" t="s">
        <v>1054</v>
      </c>
      <c r="R321" s="29" t="s">
        <v>1056</v>
      </c>
      <c r="S321" s="29" t="str">
        <f>S322</f>
        <v>Network Switch</v>
      </c>
      <c r="T32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31"/>
      <c r="W321" s="31"/>
      <c r="X321" s="31"/>
      <c r="Y321" s="31"/>
      <c r="Z321" s="31"/>
      <c r="AA321" s="31"/>
      <c r="AG321" s="31"/>
      <c r="AH321" s="31"/>
      <c r="AJ321" s="29" t="str">
        <f>IF(ISBLANK(AI321),  "", _xlfn.CONCAT("haas/entity/sensor/", LOWER(C321), "/", E321, "/config"))</f>
        <v/>
      </c>
      <c r="AK321" s="29" t="str">
        <f>IF(ISBLANK(AI321),  "", _xlfn.CONCAT(LOWER(C321), "/", E321))</f>
        <v/>
      </c>
      <c r="AT321" s="33"/>
      <c r="AU321" s="29" t="s">
        <v>1465</v>
      </c>
      <c r="AV321" s="63" t="s">
        <v>394</v>
      </c>
      <c r="AW321" s="68" t="s">
        <v>134</v>
      </c>
      <c r="AX321" s="29" t="s">
        <v>391</v>
      </c>
      <c r="AY321" s="29" t="s">
        <v>243</v>
      </c>
      <c r="BA321" s="29" t="s">
        <v>38</v>
      </c>
      <c r="BF32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22" spans="1:58" s="29" customFormat="1" ht="16" customHeight="1">
      <c r="A322" s="29">
        <v>2588</v>
      </c>
      <c r="B322" s="29" t="s">
        <v>26</v>
      </c>
      <c r="C322" s="29" t="s">
        <v>243</v>
      </c>
      <c r="D322" s="29" t="s">
        <v>134</v>
      </c>
      <c r="E322" s="29" t="s">
        <v>1176</v>
      </c>
      <c r="F322" s="30" t="str">
        <f>IF(ISBLANK(Table2[[#This Row],[unique_id]]), "", Table2[[#This Row],[unique_id]])</f>
        <v>roof_network_switch_plug</v>
      </c>
      <c r="G322" s="29" t="s">
        <v>230</v>
      </c>
      <c r="H322" s="29" t="s">
        <v>694</v>
      </c>
      <c r="I322" s="29" t="s">
        <v>307</v>
      </c>
      <c r="M322" s="29" t="s">
        <v>268</v>
      </c>
      <c r="O322" s="31" t="s">
        <v>1096</v>
      </c>
      <c r="P322" s="29" t="s">
        <v>172</v>
      </c>
      <c r="Q322" s="29" t="s">
        <v>1054</v>
      </c>
      <c r="R322" s="29" t="s">
        <v>1056</v>
      </c>
      <c r="S322" s="29" t="str">
        <f>_xlfn.CONCAT( "", "",Table2[[#This Row],[friendly_name]])</f>
        <v>Network Switch</v>
      </c>
      <c r="T322" s="32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2" s="31"/>
      <c r="W322" s="31"/>
      <c r="X322" s="31"/>
      <c r="Y322" s="31"/>
      <c r="Z322" s="31"/>
      <c r="AA322" s="31"/>
      <c r="AE322" s="29" t="s">
        <v>264</v>
      </c>
      <c r="AG322" s="31"/>
      <c r="AH322" s="31"/>
      <c r="AJ322" s="29" t="str">
        <f>IF(ISBLANK(AI322),  "", _xlfn.CONCAT("haas/entity/sensor/", LOWER(C322), "/", E322, "/config"))</f>
        <v/>
      </c>
      <c r="AK322" s="29" t="str">
        <f>IF(ISBLANK(AI322),  "", _xlfn.CONCAT(LOWER(C322), "/", E322))</f>
        <v/>
      </c>
      <c r="AT322" s="33"/>
      <c r="AU322" s="29" t="s">
        <v>1465</v>
      </c>
      <c r="AV322" s="63" t="s">
        <v>394</v>
      </c>
      <c r="AW322" s="29" t="s">
        <v>529</v>
      </c>
      <c r="AX322" s="29" t="s">
        <v>391</v>
      </c>
      <c r="AY322" s="29" t="s">
        <v>243</v>
      </c>
      <c r="AZ322" s="29" t="s">
        <v>1496</v>
      </c>
      <c r="BA322" s="29" t="s">
        <v>38</v>
      </c>
      <c r="BC322" s="29" t="s">
        <v>520</v>
      </c>
      <c r="BD322" s="29" t="s">
        <v>385</v>
      </c>
      <c r="BE322" s="29" t="s">
        <v>516</v>
      </c>
      <c r="BF32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"ac:84:c6:0d:20:9e"], ["ip", "10.0.6.84"]]</v>
      </c>
    </row>
    <row r="323" spans="1:58" s="29" customFormat="1" ht="16" customHeight="1">
      <c r="A323" s="29">
        <v>2589</v>
      </c>
      <c r="B323" s="29" t="s">
        <v>26</v>
      </c>
      <c r="C323" s="29" t="s">
        <v>1122</v>
      </c>
      <c r="D323" s="29" t="s">
        <v>149</v>
      </c>
      <c r="E323" s="32" t="s">
        <v>1345</v>
      </c>
      <c r="F323" s="30" t="str">
        <f>IF(ISBLANK(Table2[[#This Row],[unique_id]]), "", Table2[[#This Row],[unique_id]])</f>
        <v>template_rack_internet_modem_plug_proxy</v>
      </c>
      <c r="G323" s="29" t="s">
        <v>231</v>
      </c>
      <c r="H323" s="29" t="s">
        <v>694</v>
      </c>
      <c r="I323" s="29" t="s">
        <v>307</v>
      </c>
      <c r="O323" s="31" t="s">
        <v>1096</v>
      </c>
      <c r="R323" s="29" t="s">
        <v>1115</v>
      </c>
      <c r="S323" s="29" t="str">
        <f>_xlfn.CONCAT( "", "",Table2[[#This Row],[friendly_name]])</f>
        <v>Internet Modem</v>
      </c>
      <c r="T32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31"/>
      <c r="W323" s="31"/>
      <c r="X323" s="31"/>
      <c r="Y323" s="31"/>
      <c r="Z323" s="31"/>
      <c r="AA323" s="31"/>
      <c r="AG323" s="31"/>
      <c r="AH323" s="31"/>
      <c r="AJ323" s="29" t="str">
        <f>IF(ISBLANK(AI323),  "", _xlfn.CONCAT("haas/entity/sensor/", LOWER(C323), "/", E323, "/config"))</f>
        <v/>
      </c>
      <c r="AK323" s="29" t="str">
        <f>IF(ISBLANK(AI323),  "", _xlfn.CONCAT(LOWER(C323), "/", E323))</f>
        <v/>
      </c>
      <c r="AT323" s="33"/>
      <c r="AU323" s="29" t="s">
        <v>1466</v>
      </c>
      <c r="AV323" s="63" t="s">
        <v>393</v>
      </c>
      <c r="AW323" s="29" t="s">
        <v>134</v>
      </c>
      <c r="AX323" s="27" t="s">
        <v>392</v>
      </c>
      <c r="AY323" s="29" t="s">
        <v>243</v>
      </c>
      <c r="BA323" s="29" t="s">
        <v>28</v>
      </c>
      <c r="BF32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24" spans="1:58" s="43" customFormat="1" ht="16" customHeight="1">
      <c r="A324" s="29">
        <v>2590</v>
      </c>
      <c r="B324" s="29" t="s">
        <v>26</v>
      </c>
      <c r="C324" s="29" t="s">
        <v>243</v>
      </c>
      <c r="D324" s="29" t="s">
        <v>134</v>
      </c>
      <c r="E324" s="29" t="s">
        <v>1177</v>
      </c>
      <c r="F324" s="30" t="str">
        <f>IF(ISBLANK(Table2[[#This Row],[unique_id]]), "", Table2[[#This Row],[unique_id]])</f>
        <v>rack_internet_modem_plug</v>
      </c>
      <c r="G324" s="29" t="s">
        <v>231</v>
      </c>
      <c r="H324" s="29" t="s">
        <v>694</v>
      </c>
      <c r="I324" s="29" t="s">
        <v>307</v>
      </c>
      <c r="J324" s="29"/>
      <c r="K324" s="29"/>
      <c r="L324" s="29"/>
      <c r="M324" s="29" t="s">
        <v>268</v>
      </c>
      <c r="N324" s="29"/>
      <c r="O324" s="31" t="s">
        <v>1096</v>
      </c>
      <c r="P324" s="29"/>
      <c r="Q324" s="29"/>
      <c r="R324" s="29" t="s">
        <v>1115</v>
      </c>
      <c r="S324" s="29" t="str">
        <f>_xlfn.CONCAT( "", "",Table2[[#This Row],[friendly_name]])</f>
        <v>Internet Modem</v>
      </c>
      <c r="T324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4" s="29"/>
      <c r="V324" s="31"/>
      <c r="W324" s="31"/>
      <c r="X324" s="31"/>
      <c r="Y324" s="31"/>
      <c r="Z324" s="31"/>
      <c r="AA324" s="31"/>
      <c r="AB324" s="29"/>
      <c r="AC324" s="29"/>
      <c r="AD324" s="29"/>
      <c r="AE324" s="29" t="s">
        <v>265</v>
      </c>
      <c r="AF324" s="29"/>
      <c r="AG324" s="31"/>
      <c r="AH324" s="31"/>
      <c r="AI324" s="29"/>
      <c r="AJ324" s="29" t="str">
        <f>IF(ISBLANK(AI324),  "", _xlfn.CONCAT("haas/entity/sensor/", LOWER(C324), "/", E324, "/config"))</f>
        <v/>
      </c>
      <c r="AK324" s="29" t="str">
        <f>IF(ISBLANK(AI324),  "", _xlfn.CONCAT(LOWER(C324), "/", E324))</f>
        <v/>
      </c>
      <c r="AL324" s="29"/>
      <c r="AM324" s="29"/>
      <c r="AN324" s="29"/>
      <c r="AO324" s="29"/>
      <c r="AP324" s="29"/>
      <c r="AQ324" s="29"/>
      <c r="AR324" s="29"/>
      <c r="AS324" s="29"/>
      <c r="AT324" s="33"/>
      <c r="AU324" s="29" t="s">
        <v>1466</v>
      </c>
      <c r="AV324" s="63" t="s">
        <v>393</v>
      </c>
      <c r="AW324" s="29" t="s">
        <v>404</v>
      </c>
      <c r="AX324" s="27" t="s">
        <v>392</v>
      </c>
      <c r="AY324" s="29" t="s">
        <v>243</v>
      </c>
      <c r="AZ324" s="29" t="s">
        <v>1496</v>
      </c>
      <c r="BA324" s="29" t="s">
        <v>28</v>
      </c>
      <c r="BB324" s="29"/>
      <c r="BC324" s="29" t="s">
        <v>520</v>
      </c>
      <c r="BD324" s="29" t="s">
        <v>386</v>
      </c>
      <c r="BE324" s="29" t="s">
        <v>517</v>
      </c>
      <c r="BF32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"10:27:f5:31:f6:7e"], ["ip", "10.0.6.85"]]</v>
      </c>
    </row>
    <row r="325" spans="1:58" s="29" customFormat="1" ht="16" customHeight="1">
      <c r="A325" s="29">
        <v>2591</v>
      </c>
      <c r="B325" s="43" t="s">
        <v>26</v>
      </c>
      <c r="C325" s="43" t="s">
        <v>969</v>
      </c>
      <c r="D325" s="43" t="s">
        <v>129</v>
      </c>
      <c r="E325" s="43" t="s">
        <v>1236</v>
      </c>
      <c r="F325" s="30" t="str">
        <f>IF(ISBLANK(Table2[[#This Row],[unique_id]]), "", Table2[[#This Row],[unique_id]])</f>
        <v>rack_fans_plug</v>
      </c>
      <c r="G325" s="43" t="s">
        <v>782</v>
      </c>
      <c r="H325" s="43" t="s">
        <v>694</v>
      </c>
      <c r="I325" s="43" t="s">
        <v>307</v>
      </c>
      <c r="J325" s="43"/>
      <c r="K325" s="43"/>
      <c r="L325" s="43"/>
      <c r="M325" s="43" t="s">
        <v>268</v>
      </c>
      <c r="N325" s="43"/>
      <c r="O325" s="46" t="s">
        <v>1096</v>
      </c>
      <c r="P325" s="43"/>
      <c r="Q325" s="43"/>
      <c r="R325" s="43"/>
      <c r="S325" s="43"/>
      <c r="T325" s="44" t="s">
        <v>1355</v>
      </c>
      <c r="U325" s="43"/>
      <c r="V325" s="46"/>
      <c r="W325" s="46"/>
      <c r="X325" s="46"/>
      <c r="Y325" s="46"/>
      <c r="Z325" s="46"/>
      <c r="AA325" s="46" t="s">
        <v>1499</v>
      </c>
      <c r="AB325" s="43"/>
      <c r="AC325" s="43"/>
      <c r="AD325" s="43"/>
      <c r="AE325" s="43" t="s">
        <v>785</v>
      </c>
      <c r="AF325" s="43">
        <v>0</v>
      </c>
      <c r="AG325" s="46" t="s">
        <v>34</v>
      </c>
      <c r="AH325" s="46" t="s">
        <v>1246</v>
      </c>
      <c r="AI325" s="43"/>
      <c r="AJ325" s="43" t="str">
        <f>_xlfn.CONCAT("haas/entity/", Table2[[#This Row],[entity_namespace]], "/tasmota/",Table2[[#This Row],[unique_id]], "/config")</f>
        <v>haas/entity/fan/tasmota/rack_fans_plug/config</v>
      </c>
      <c r="AK325" s="43" t="str">
        <f>_xlfn.CONCAT("tasmota/device/",Table2[[#This Row],[unique_id]], "/stat/POWER")</f>
        <v>tasmota/device/rack_fans_plug/stat/POWER</v>
      </c>
      <c r="AL325" s="43" t="str">
        <f>_xlfn.CONCAT("tasmota/device/",Table2[[#This Row],[unique_id]], "/cmnd/POWER")</f>
        <v>tasmota/device/rack_fans_plug/cmnd/POWER</v>
      </c>
      <c r="AM325" s="43" t="str">
        <f>_xlfn.CONCAT("tasmota/device/",Table2[[#This Row],[unique_id]], "/tele/LWT")</f>
        <v>tasmota/device/rack_fans_plug/tele/LWT</v>
      </c>
      <c r="AN325" s="43" t="s">
        <v>1268</v>
      </c>
      <c r="AO325" s="43" t="s">
        <v>1269</v>
      </c>
      <c r="AP325" s="43" t="s">
        <v>1257</v>
      </c>
      <c r="AQ325" s="43" t="s">
        <v>1258</v>
      </c>
      <c r="AR325" s="43" t="s">
        <v>1346</v>
      </c>
      <c r="AS325" s="43">
        <v>1</v>
      </c>
      <c r="AT325" s="48" t="str">
        <f>HYPERLINK(_xlfn.CONCAT("http://", Table2[[#This Row],[connection_ip]], "/?"))</f>
        <v>http://10.0.6.101/?</v>
      </c>
      <c r="AU325" s="43" t="s">
        <v>1467</v>
      </c>
      <c r="AV325" s="65" t="s">
        <v>1234</v>
      </c>
      <c r="AW325" s="43" t="s">
        <v>784</v>
      </c>
      <c r="AX325" s="49" t="s">
        <v>1061</v>
      </c>
      <c r="AY325" s="43" t="s">
        <v>365</v>
      </c>
      <c r="AZ325" s="43"/>
      <c r="BA325" s="43" t="s">
        <v>28</v>
      </c>
      <c r="BB325" s="43"/>
      <c r="BC325" s="43" t="s">
        <v>520</v>
      </c>
      <c r="BD325" s="43" t="s">
        <v>783</v>
      </c>
      <c r="BE325" s="43" t="s">
        <v>1237</v>
      </c>
      <c r="BF32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"4c:eb:d6:b5:a5:28"], ["ip", "10.0.6.101"]]</v>
      </c>
    </row>
    <row r="326" spans="1:58" s="29" customFormat="1" ht="16" customHeight="1">
      <c r="A326" s="29">
        <v>2592</v>
      </c>
      <c r="B326" s="29" t="s">
        <v>26</v>
      </c>
      <c r="C326" s="29" t="s">
        <v>429</v>
      </c>
      <c r="D326" s="29" t="s">
        <v>134</v>
      </c>
      <c r="E326" s="27" t="s">
        <v>857</v>
      </c>
      <c r="F326" s="30" t="str">
        <f>IF(ISBLANK(Table2[[#This Row],[unique_id]]), "", Table2[[#This Row],[unique_id]])</f>
        <v>deck_fans_outlet</v>
      </c>
      <c r="G326" s="29" t="s">
        <v>860</v>
      </c>
      <c r="H326" s="29" t="s">
        <v>694</v>
      </c>
      <c r="I326" s="29" t="s">
        <v>307</v>
      </c>
      <c r="M326" s="29" t="s">
        <v>268</v>
      </c>
      <c r="O326" s="31" t="s">
        <v>1096</v>
      </c>
      <c r="P326" s="29" t="s">
        <v>172</v>
      </c>
      <c r="Q326" s="29" t="s">
        <v>1054</v>
      </c>
      <c r="R326" s="29" t="s">
        <v>1056</v>
      </c>
      <c r="S326" s="29" t="s">
        <v>1136</v>
      </c>
      <c r="T326" s="32" t="s">
        <v>1135</v>
      </c>
      <c r="V326" s="31"/>
      <c r="W326" s="31" t="s">
        <v>647</v>
      </c>
      <c r="X326" s="31"/>
      <c r="Y326" s="36" t="s">
        <v>1051</v>
      </c>
      <c r="Z326" s="31"/>
      <c r="AA326" s="31"/>
      <c r="AE326" s="29" t="s">
        <v>262</v>
      </c>
      <c r="AG326" s="31"/>
      <c r="AH326" s="31"/>
      <c r="AJ326" s="29" t="str">
        <f>IF(ISBLANK(AI326),  "", _xlfn.CONCAT("haas/entity/sensor/", LOWER(C326), "/", E326, "/config"))</f>
        <v/>
      </c>
      <c r="AK326" s="29" t="str">
        <f>IF(ISBLANK(AI326),  "", _xlfn.CONCAT(LOWER(C326), "/", E326))</f>
        <v/>
      </c>
      <c r="AT32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26" s="29" t="s">
        <v>1468</v>
      </c>
      <c r="AV326" s="71" t="s">
        <v>864</v>
      </c>
      <c r="AW326" s="32" t="s">
        <v>866</v>
      </c>
      <c r="AX326" s="32" t="s">
        <v>862</v>
      </c>
      <c r="AY326" s="29" t="s">
        <v>429</v>
      </c>
      <c r="BA326" s="29" t="s">
        <v>389</v>
      </c>
      <c r="BD326" s="29" t="s">
        <v>867</v>
      </c>
      <c r="BF32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"0x00178801086168ac"]]</v>
      </c>
    </row>
    <row r="327" spans="1:58" s="29" customFormat="1" ht="16" customHeight="1">
      <c r="A327" s="29">
        <v>2593</v>
      </c>
      <c r="B327" s="29" t="s">
        <v>26</v>
      </c>
      <c r="C327" s="29" t="s">
        <v>429</v>
      </c>
      <c r="D327" s="29" t="s">
        <v>134</v>
      </c>
      <c r="E327" s="27" t="s">
        <v>858</v>
      </c>
      <c r="F327" s="30" t="str">
        <f>IF(ISBLANK(Table2[[#This Row],[unique_id]]), "", Table2[[#This Row],[unique_id]])</f>
        <v>kitchen_fan_outlet</v>
      </c>
      <c r="G327" s="29" t="s">
        <v>859</v>
      </c>
      <c r="H327" s="29" t="s">
        <v>694</v>
      </c>
      <c r="I327" s="29" t="s">
        <v>307</v>
      </c>
      <c r="M327" s="29" t="s">
        <v>268</v>
      </c>
      <c r="O327" s="31" t="s">
        <v>1096</v>
      </c>
      <c r="P327" s="29" t="s">
        <v>172</v>
      </c>
      <c r="Q327" s="29" t="s">
        <v>1054</v>
      </c>
      <c r="R327" s="29" t="s">
        <v>1056</v>
      </c>
      <c r="S327" s="29" t="s">
        <v>1136</v>
      </c>
      <c r="T327" s="32" t="s">
        <v>1135</v>
      </c>
      <c r="V327" s="31"/>
      <c r="W327" s="31" t="s">
        <v>647</v>
      </c>
      <c r="X327" s="31"/>
      <c r="Y327" s="36" t="s">
        <v>1051</v>
      </c>
      <c r="Z327" s="31"/>
      <c r="AA327" s="31"/>
      <c r="AE327" s="29" t="s">
        <v>262</v>
      </c>
      <c r="AG327" s="31"/>
      <c r="AH327" s="31"/>
      <c r="AJ327" s="29" t="str">
        <f>IF(ISBLANK(AI327),  "", _xlfn.CONCAT("haas/entity/sensor/", LOWER(C327), "/", E327, "/config"))</f>
        <v/>
      </c>
      <c r="AK327" s="29" t="str">
        <f>IF(ISBLANK(AI327),  "", _xlfn.CONCAT(LOWER(C327), "/", E327))</f>
        <v/>
      </c>
      <c r="AT32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27" s="29" t="s">
        <v>1469</v>
      </c>
      <c r="AV327" s="71" t="s">
        <v>864</v>
      </c>
      <c r="AW327" s="32" t="s">
        <v>865</v>
      </c>
      <c r="AX327" s="32" t="s">
        <v>862</v>
      </c>
      <c r="AY327" s="29" t="s">
        <v>429</v>
      </c>
      <c r="BA327" s="29" t="s">
        <v>215</v>
      </c>
      <c r="BD327" s="29" t="s">
        <v>868</v>
      </c>
      <c r="BF32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"0x0017880109d4659c"]]</v>
      </c>
    </row>
    <row r="328" spans="1:58" s="29" customFormat="1" ht="16" customHeight="1">
      <c r="A328" s="29">
        <v>2594</v>
      </c>
      <c r="B328" s="29" t="s">
        <v>26</v>
      </c>
      <c r="C328" s="29" t="s">
        <v>429</v>
      </c>
      <c r="D328" s="29" t="s">
        <v>134</v>
      </c>
      <c r="E328" s="27" t="s">
        <v>856</v>
      </c>
      <c r="F328" s="30" t="str">
        <f>IF(ISBLANK(Table2[[#This Row],[unique_id]]), "", Table2[[#This Row],[unique_id]])</f>
        <v>edwin_wardrobe_outlet</v>
      </c>
      <c r="G328" s="29" t="s">
        <v>869</v>
      </c>
      <c r="H328" s="29" t="s">
        <v>694</v>
      </c>
      <c r="I328" s="29" t="s">
        <v>307</v>
      </c>
      <c r="M328" s="29" t="s">
        <v>268</v>
      </c>
      <c r="O328" s="31" t="s">
        <v>1096</v>
      </c>
      <c r="P328" s="29" t="s">
        <v>172</v>
      </c>
      <c r="Q328" s="29" t="s">
        <v>1054</v>
      </c>
      <c r="R328" s="29" t="s">
        <v>1056</v>
      </c>
      <c r="S328" s="29" t="s">
        <v>1136</v>
      </c>
      <c r="T328" s="32" t="s">
        <v>1135</v>
      </c>
      <c r="V328" s="31"/>
      <c r="W328" s="31" t="s">
        <v>647</v>
      </c>
      <c r="X328" s="31"/>
      <c r="Y328" s="36" t="s">
        <v>1051</v>
      </c>
      <c r="Z328" s="36"/>
      <c r="AA328" s="36"/>
      <c r="AE328" s="29" t="s">
        <v>262</v>
      </c>
      <c r="AG328" s="31"/>
      <c r="AH328" s="31"/>
      <c r="AJ328" s="29" t="str">
        <f>IF(ISBLANK(AI328),  "", _xlfn.CONCAT("haas/entity/sensor/", LOWER(C328), "/", E328, "/config"))</f>
        <v/>
      </c>
      <c r="AK328" s="29" t="str">
        <f>IF(ISBLANK(AI328),  "", _xlfn.CONCAT(LOWER(C328), "/", E328))</f>
        <v/>
      </c>
      <c r="AT32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28" s="29" t="s">
        <v>1470</v>
      </c>
      <c r="AV328" s="71" t="s">
        <v>864</v>
      </c>
      <c r="AW328" s="32" t="s">
        <v>863</v>
      </c>
      <c r="AX328" s="32" t="s">
        <v>862</v>
      </c>
      <c r="AY328" s="29" t="s">
        <v>429</v>
      </c>
      <c r="BA328" s="29" t="s">
        <v>127</v>
      </c>
      <c r="BD328" s="29" t="s">
        <v>861</v>
      </c>
      <c r="BF32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"0x0017880108fd8633"]]</v>
      </c>
    </row>
    <row r="329" spans="1:58" s="29" customFormat="1" ht="16" customHeight="1">
      <c r="A329" s="29">
        <v>2595</v>
      </c>
      <c r="B329" s="29" t="s">
        <v>26</v>
      </c>
      <c r="C329" s="29" t="s">
        <v>593</v>
      </c>
      <c r="D329" s="29" t="s">
        <v>27</v>
      </c>
      <c r="E329" s="29" t="s">
        <v>1131</v>
      </c>
      <c r="F329" s="30" t="str">
        <f>IF(ISBLANK(Table2[[#This Row],[unique_id]]), "", Table2[[#This Row],[unique_id]])</f>
        <v>garden_repeater_linkquality</v>
      </c>
      <c r="G329" s="29" t="s">
        <v>974</v>
      </c>
      <c r="H329" s="29" t="s">
        <v>694</v>
      </c>
      <c r="I329" s="29" t="s">
        <v>307</v>
      </c>
      <c r="O329" s="31" t="s">
        <v>1096</v>
      </c>
      <c r="P329" s="29" t="s">
        <v>172</v>
      </c>
      <c r="Q329" s="29" t="s">
        <v>1054</v>
      </c>
      <c r="R329" s="29" t="s">
        <v>1056</v>
      </c>
      <c r="S329" s="29" t="s">
        <v>1136</v>
      </c>
      <c r="T329" s="32" t="s">
        <v>1134</v>
      </c>
      <c r="V329" s="31"/>
      <c r="W329" s="31" t="s">
        <v>647</v>
      </c>
      <c r="X329" s="31"/>
      <c r="Y329" s="36" t="s">
        <v>1051</v>
      </c>
      <c r="Z329" s="31"/>
      <c r="AA329" s="31"/>
      <c r="AG329" s="31"/>
      <c r="AH329" s="31"/>
      <c r="AJ329" s="29" t="str">
        <f>IF(ISBLANK(AI329),  "", _xlfn.CONCAT("haas/entity/sensor/", LOWER(C329), "/", E329, "/config"))</f>
        <v/>
      </c>
      <c r="AK329" s="29" t="str">
        <f>IF(ISBLANK(AI329),  "", _xlfn.CONCAT(LOWER(C329), "/", E329))</f>
        <v/>
      </c>
      <c r="AT32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29" s="29" t="s">
        <v>975</v>
      </c>
      <c r="AV329" s="63" t="s">
        <v>970</v>
      </c>
      <c r="AW329" s="29" t="s">
        <v>971</v>
      </c>
      <c r="AX329" s="27" t="s">
        <v>972</v>
      </c>
      <c r="AY329" s="29" t="s">
        <v>593</v>
      </c>
      <c r="BA329" s="29" t="s">
        <v>752</v>
      </c>
      <c r="BD329" s="29" t="s">
        <v>973</v>
      </c>
      <c r="BF32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"0x2c1165fffec5a3f6"]]</v>
      </c>
    </row>
    <row r="330" spans="1:58" s="29" customFormat="1" ht="16" customHeight="1">
      <c r="A330" s="29">
        <v>2596</v>
      </c>
      <c r="B330" s="29" t="s">
        <v>26</v>
      </c>
      <c r="C330" s="29" t="s">
        <v>593</v>
      </c>
      <c r="D330" s="29" t="s">
        <v>27</v>
      </c>
      <c r="E330" s="29" t="s">
        <v>1132</v>
      </c>
      <c r="F330" s="30" t="str">
        <f>IF(ISBLANK(Table2[[#This Row],[unique_id]]), "", Table2[[#This Row],[unique_id]])</f>
        <v>landing_repeater_linkquality</v>
      </c>
      <c r="G330" s="29" t="s">
        <v>977</v>
      </c>
      <c r="H330" s="29" t="s">
        <v>694</v>
      </c>
      <c r="I330" s="29" t="s">
        <v>307</v>
      </c>
      <c r="O330" s="31" t="s">
        <v>1096</v>
      </c>
      <c r="P330" s="29" t="s">
        <v>172</v>
      </c>
      <c r="Q330" s="29" t="s">
        <v>1054</v>
      </c>
      <c r="R330" s="29" t="s">
        <v>1056</v>
      </c>
      <c r="S330" s="29" t="s">
        <v>1136</v>
      </c>
      <c r="T330" s="32" t="s">
        <v>1134</v>
      </c>
      <c r="V330" s="31"/>
      <c r="W330" s="31" t="s">
        <v>647</v>
      </c>
      <c r="X330" s="31"/>
      <c r="Y330" s="36" t="s">
        <v>1051</v>
      </c>
      <c r="Z330" s="31"/>
      <c r="AA330" s="31"/>
      <c r="AG330" s="31"/>
      <c r="AH330" s="31"/>
      <c r="AJ330" s="29" t="str">
        <f>IF(ISBLANK(AI330),  "", _xlfn.CONCAT("haas/entity/sensor/", LOWER(C330), "/", E330, "/config"))</f>
        <v/>
      </c>
      <c r="AK330" s="29" t="str">
        <f>IF(ISBLANK(AI330),  "", _xlfn.CONCAT(LOWER(C330), "/", E330))</f>
        <v/>
      </c>
      <c r="AT33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0" s="29" t="s">
        <v>979</v>
      </c>
      <c r="AV330" s="63" t="s">
        <v>970</v>
      </c>
      <c r="AW330" s="29" t="s">
        <v>971</v>
      </c>
      <c r="AX330" s="27" t="s">
        <v>972</v>
      </c>
      <c r="AY330" s="29" t="s">
        <v>593</v>
      </c>
      <c r="BA330" s="29" t="s">
        <v>733</v>
      </c>
      <c r="BD330" s="29" t="s">
        <v>981</v>
      </c>
      <c r="BF33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"0x2c1165fffebaa93c"]]</v>
      </c>
    </row>
    <row r="331" spans="1:58" s="29" customFormat="1" ht="16" customHeight="1">
      <c r="A331" s="29">
        <v>2597</v>
      </c>
      <c r="B331" s="29" t="s">
        <v>26</v>
      </c>
      <c r="C331" s="29" t="s">
        <v>593</v>
      </c>
      <c r="D331" s="29" t="s">
        <v>27</v>
      </c>
      <c r="E331" s="29" t="s">
        <v>1133</v>
      </c>
      <c r="F331" s="30" t="str">
        <f>IF(ISBLANK(Table2[[#This Row],[unique_id]]), "", Table2[[#This Row],[unique_id]])</f>
        <v>driveway_repeater_linkquality</v>
      </c>
      <c r="G331" s="29" t="s">
        <v>976</v>
      </c>
      <c r="H331" s="29" t="s">
        <v>694</v>
      </c>
      <c r="I331" s="29" t="s">
        <v>307</v>
      </c>
      <c r="O331" s="31" t="s">
        <v>1096</v>
      </c>
      <c r="P331" s="29" t="s">
        <v>172</v>
      </c>
      <c r="Q331" s="29" t="s">
        <v>1054</v>
      </c>
      <c r="R331" s="29" t="s">
        <v>1056</v>
      </c>
      <c r="S331" s="29" t="s">
        <v>1136</v>
      </c>
      <c r="T331" s="32" t="s">
        <v>1134</v>
      </c>
      <c r="V331" s="31"/>
      <c r="W331" s="31" t="s">
        <v>647</v>
      </c>
      <c r="X331" s="31"/>
      <c r="Y331" s="36" t="s">
        <v>1051</v>
      </c>
      <c r="Z331" s="31"/>
      <c r="AA331" s="31"/>
      <c r="AG331" s="31"/>
      <c r="AH331" s="31"/>
      <c r="AJ331" s="29" t="str">
        <f>IF(ISBLANK(AI331),  "", _xlfn.CONCAT("haas/entity/sensor/", LOWER(C331), "/", E331, "/config"))</f>
        <v/>
      </c>
      <c r="AK331" s="29" t="str">
        <f>IF(ISBLANK(AI331),  "", _xlfn.CONCAT(LOWER(C331), "/", E331))</f>
        <v/>
      </c>
      <c r="AT33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1" s="29" t="s">
        <v>980</v>
      </c>
      <c r="AV331" s="63" t="s">
        <v>970</v>
      </c>
      <c r="AW331" s="29" t="s">
        <v>971</v>
      </c>
      <c r="AX331" s="27" t="s">
        <v>972</v>
      </c>
      <c r="AY331" s="29" t="s">
        <v>593</v>
      </c>
      <c r="BA331" s="29" t="s">
        <v>978</v>
      </c>
      <c r="BD331" s="29" t="s">
        <v>982</v>
      </c>
      <c r="BF33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"0x50325ffffe47b8fa"]]</v>
      </c>
    </row>
    <row r="332" spans="1:58" s="29" customFormat="1" ht="16" customHeight="1">
      <c r="A332" s="29">
        <v>2598</v>
      </c>
      <c r="B332" s="29" t="s">
        <v>26</v>
      </c>
      <c r="C332" s="29" t="s">
        <v>580</v>
      </c>
      <c r="D332" s="29" t="s">
        <v>364</v>
      </c>
      <c r="E332" s="29" t="s">
        <v>363</v>
      </c>
      <c r="F332" s="30" t="str">
        <f>IF(ISBLANK(Table2[[#This Row],[unique_id]]), "", Table2[[#This Row],[unique_id]])</f>
        <v>column_break</v>
      </c>
      <c r="G332" s="29" t="s">
        <v>360</v>
      </c>
      <c r="H332" s="29" t="s">
        <v>694</v>
      </c>
      <c r="I332" s="29" t="s">
        <v>307</v>
      </c>
      <c r="M332" s="29" t="s">
        <v>361</v>
      </c>
      <c r="N332" s="29" t="s">
        <v>362</v>
      </c>
      <c r="O332" s="31"/>
      <c r="V332" s="31"/>
      <c r="W332" s="31"/>
      <c r="X332" s="31"/>
      <c r="Y332" s="31"/>
      <c r="Z332" s="31"/>
      <c r="AA332" s="31"/>
      <c r="AG332" s="31"/>
      <c r="AH332" s="31"/>
      <c r="AK332" s="29" t="str">
        <f>IF(ISBLANK(AI332),  "", _xlfn.CONCAT(LOWER(C332), "/", E332))</f>
        <v/>
      </c>
      <c r="AT332" s="33"/>
      <c r="AV332" s="31"/>
      <c r="BF33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3" spans="1:58" s="29" customFormat="1" ht="16" customHeight="1">
      <c r="A333" s="27">
        <v>2620</v>
      </c>
      <c r="B333" s="29" t="s">
        <v>26</v>
      </c>
      <c r="C333" s="29" t="s">
        <v>151</v>
      </c>
      <c r="D333" s="29" t="s">
        <v>330</v>
      </c>
      <c r="E333" s="29" t="s">
        <v>1233</v>
      </c>
      <c r="F333" s="30" t="str">
        <f>IF(ISBLANK(Table2[[#This Row],[unique_id]]), "", Table2[[#This Row],[unique_id]])</f>
        <v>lighting_reset_adaptive_lighting_all</v>
      </c>
      <c r="G333" s="29" t="s">
        <v>1100</v>
      </c>
      <c r="H333" s="29" t="s">
        <v>714</v>
      </c>
      <c r="I333" s="29" t="s">
        <v>307</v>
      </c>
      <c r="M333" s="29" t="s">
        <v>268</v>
      </c>
      <c r="O333" s="31"/>
      <c r="V333" s="31"/>
      <c r="W333" s="31"/>
      <c r="X333" s="31"/>
      <c r="Y333" s="31"/>
      <c r="Z333" s="31"/>
      <c r="AA333" s="31"/>
      <c r="AE333" s="29" t="s">
        <v>308</v>
      </c>
      <c r="AG333" s="31"/>
      <c r="AH333" s="31"/>
      <c r="AJ333" s="29" t="str">
        <f>IF(ISBLANK(AI333),  "", _xlfn.CONCAT("haas/entity/sensor/", LOWER(C333), "/", E333, "/config"))</f>
        <v/>
      </c>
      <c r="AK333" s="29" t="str">
        <f>IF(ISBLANK(AI333),  "", _xlfn.CONCAT(LOWER(C333), "/", E333))</f>
        <v/>
      </c>
      <c r="AT333" s="33"/>
      <c r="AV333" s="31"/>
      <c r="BA333" s="29" t="s">
        <v>172</v>
      </c>
      <c r="BF33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4" spans="1:58" s="29" customFormat="1" ht="16" customHeight="1">
      <c r="A334" s="27">
        <v>2621</v>
      </c>
      <c r="B334" s="29" t="s">
        <v>26</v>
      </c>
      <c r="C334" s="29" t="s">
        <v>151</v>
      </c>
      <c r="D334" s="29" t="s">
        <v>330</v>
      </c>
      <c r="E334" s="53" t="s">
        <v>700</v>
      </c>
      <c r="F334" s="30" t="str">
        <f>IF(ISBLANK(Table2[[#This Row],[unique_id]]), "", Table2[[#This Row],[unique_id]])</f>
        <v>lighting_reset_adaptive_lighting_ada_lamp</v>
      </c>
      <c r="G334" s="53" t="s">
        <v>204</v>
      </c>
      <c r="H334" s="29" t="s">
        <v>714</v>
      </c>
      <c r="I334" s="29" t="s">
        <v>307</v>
      </c>
      <c r="J334" s="29" t="s">
        <v>699</v>
      </c>
      <c r="M334" s="29" t="s">
        <v>268</v>
      </c>
      <c r="O334" s="31"/>
      <c r="V334" s="31"/>
      <c r="W334" s="31"/>
      <c r="X334" s="31"/>
      <c r="Y334" s="31"/>
      <c r="Z334" s="31"/>
      <c r="AA334" s="31"/>
      <c r="AE334" s="29" t="s">
        <v>308</v>
      </c>
      <c r="AG334" s="31"/>
      <c r="AH334" s="31"/>
      <c r="AJ334" s="29" t="str">
        <f>IF(ISBLANK(AI334),  "", _xlfn.CONCAT("haas/entity/sensor/", LOWER(C334), "/", E334, "/config"))</f>
        <v/>
      </c>
      <c r="AK334" s="29" t="str">
        <f>IF(ISBLANK(AI334),  "", _xlfn.CONCAT(LOWER(C334), "/", E334))</f>
        <v/>
      </c>
      <c r="AT334" s="15"/>
      <c r="AV334" s="31"/>
      <c r="BA334" s="29" t="s">
        <v>130</v>
      </c>
      <c r="BB334" s="29" t="s">
        <v>956</v>
      </c>
      <c r="BF33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5" spans="1:58" s="29" customFormat="1" ht="16" customHeight="1">
      <c r="A335" s="27">
        <v>2622</v>
      </c>
      <c r="B335" s="29" t="s">
        <v>26</v>
      </c>
      <c r="C335" s="29" t="s">
        <v>151</v>
      </c>
      <c r="D335" s="29" t="s">
        <v>330</v>
      </c>
      <c r="E335" s="53" t="s">
        <v>692</v>
      </c>
      <c r="F335" s="30" t="str">
        <f>IF(ISBLANK(Table2[[#This Row],[unique_id]]), "", Table2[[#This Row],[unique_id]])</f>
        <v>lighting_reset_adaptive_lighting_edwin_lamp</v>
      </c>
      <c r="G335" s="53" t="s">
        <v>214</v>
      </c>
      <c r="H335" s="29" t="s">
        <v>714</v>
      </c>
      <c r="I335" s="29" t="s">
        <v>307</v>
      </c>
      <c r="J335" s="29" t="s">
        <v>699</v>
      </c>
      <c r="M335" s="29" t="s">
        <v>268</v>
      </c>
      <c r="O335" s="31"/>
      <c r="V335" s="31"/>
      <c r="W335" s="31"/>
      <c r="X335" s="31"/>
      <c r="Y335" s="31"/>
      <c r="Z335" s="31"/>
      <c r="AA335" s="31"/>
      <c r="AE335" s="29" t="s">
        <v>308</v>
      </c>
      <c r="AG335" s="31"/>
      <c r="AH335" s="31"/>
      <c r="AJ335" s="29" t="str">
        <f>IF(ISBLANK(AI335),  "", _xlfn.CONCAT("haas/entity/sensor/", LOWER(C335), "/", E335, "/config"))</f>
        <v/>
      </c>
      <c r="AK335" s="29" t="str">
        <f>IF(ISBLANK(AI335),  "", _xlfn.CONCAT(LOWER(C335), "/", E335))</f>
        <v/>
      </c>
      <c r="AT335" s="33"/>
      <c r="AV335" s="31"/>
      <c r="BA335" s="29" t="s">
        <v>127</v>
      </c>
      <c r="BB335" s="29" t="s">
        <v>956</v>
      </c>
      <c r="BF33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6" spans="1:58" s="29" customFormat="1" ht="16" customHeight="1">
      <c r="A336" s="27">
        <v>2623</v>
      </c>
      <c r="B336" s="29" t="s">
        <v>26</v>
      </c>
      <c r="C336" s="29" t="s">
        <v>151</v>
      </c>
      <c r="D336" s="29" t="s">
        <v>330</v>
      </c>
      <c r="E336" s="53" t="s">
        <v>701</v>
      </c>
      <c r="F336" s="30" t="str">
        <f>IF(ISBLANK(Table2[[#This Row],[unique_id]]), "", Table2[[#This Row],[unique_id]])</f>
        <v>lighting_reset_adaptive_lighting_edwin_night_light</v>
      </c>
      <c r="G336" s="53" t="s">
        <v>521</v>
      </c>
      <c r="H336" s="29" t="s">
        <v>714</v>
      </c>
      <c r="I336" s="29" t="s">
        <v>307</v>
      </c>
      <c r="J336" s="29" t="s">
        <v>712</v>
      </c>
      <c r="M336" s="29" t="s">
        <v>268</v>
      </c>
      <c r="O336" s="31"/>
      <c r="V336" s="31"/>
      <c r="W336" s="31"/>
      <c r="X336" s="31"/>
      <c r="Y336" s="31"/>
      <c r="Z336" s="31"/>
      <c r="AA336" s="31"/>
      <c r="AE336" s="29" t="s">
        <v>308</v>
      </c>
      <c r="AG336" s="31"/>
      <c r="AH336" s="31"/>
      <c r="AJ336" s="29" t="str">
        <f>IF(ISBLANK(AI336),  "", _xlfn.CONCAT("haas/entity/sensor/", LOWER(C336), "/", E336, "/config"))</f>
        <v/>
      </c>
      <c r="AK336" s="29" t="str">
        <f>IF(ISBLANK(AI336),  "", _xlfn.CONCAT(LOWER(C336), "/", E336))</f>
        <v/>
      </c>
      <c r="AT336" s="33"/>
      <c r="AV336" s="31"/>
      <c r="BA336" s="29" t="s">
        <v>127</v>
      </c>
      <c r="BB336" s="29" t="s">
        <v>956</v>
      </c>
      <c r="BF33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7" spans="1:58" s="29" customFormat="1" ht="16" customHeight="1">
      <c r="A337" s="27">
        <v>2624</v>
      </c>
      <c r="B337" s="29" t="s">
        <v>26</v>
      </c>
      <c r="C337" s="29" t="s">
        <v>151</v>
      </c>
      <c r="D337" s="29" t="s">
        <v>330</v>
      </c>
      <c r="E337" s="53" t="s">
        <v>702</v>
      </c>
      <c r="F337" s="30" t="str">
        <f>IF(ISBLANK(Table2[[#This Row],[unique_id]]), "", Table2[[#This Row],[unique_id]])</f>
        <v>lighting_reset_adaptive_lighting_hallway_main</v>
      </c>
      <c r="G337" s="53" t="s">
        <v>209</v>
      </c>
      <c r="H337" s="29" t="s">
        <v>714</v>
      </c>
      <c r="I337" s="29" t="s">
        <v>307</v>
      </c>
      <c r="J337" s="29" t="s">
        <v>721</v>
      </c>
      <c r="M337" s="29" t="s">
        <v>268</v>
      </c>
      <c r="O337" s="31"/>
      <c r="V337" s="31"/>
      <c r="W337" s="31"/>
      <c r="X337" s="31"/>
      <c r="Y337" s="31"/>
      <c r="Z337" s="31"/>
      <c r="AA337" s="31"/>
      <c r="AE337" s="29" t="s">
        <v>308</v>
      </c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V337" s="31"/>
      <c r="BA337" s="29" t="s">
        <v>484</v>
      </c>
      <c r="BF33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8" spans="1:58" s="29" customFormat="1" ht="16" customHeight="1">
      <c r="A338" s="27">
        <v>2625</v>
      </c>
      <c r="B338" s="29" t="s">
        <v>26</v>
      </c>
      <c r="C338" s="29" t="s">
        <v>151</v>
      </c>
      <c r="D338" s="29" t="s">
        <v>330</v>
      </c>
      <c r="E338" s="53" t="s">
        <v>1217</v>
      </c>
      <c r="F338" s="30" t="str">
        <f>IF(ISBLANK(Table2[[#This Row],[unique_id]]), "", Table2[[#This Row],[unique_id]])</f>
        <v>lighting_reset_adaptive_lighting_hallway_sconces</v>
      </c>
      <c r="G338" s="53" t="s">
        <v>1198</v>
      </c>
      <c r="H338" s="29" t="s">
        <v>714</v>
      </c>
      <c r="I338" s="29" t="s">
        <v>307</v>
      </c>
      <c r="J338" s="29" t="s">
        <v>1218</v>
      </c>
      <c r="M338" s="29" t="s">
        <v>268</v>
      </c>
      <c r="O338" s="31"/>
      <c r="V338" s="31"/>
      <c r="W338" s="31"/>
      <c r="X338" s="31"/>
      <c r="Y338" s="31"/>
      <c r="Z338" s="31"/>
      <c r="AA338" s="31"/>
      <c r="AE338" s="29" t="s">
        <v>308</v>
      </c>
      <c r="AG338" s="31"/>
      <c r="AH338" s="31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T338" s="33"/>
      <c r="AV338" s="31"/>
      <c r="BA338" s="29" t="s">
        <v>484</v>
      </c>
      <c r="BF33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39" spans="1:58" s="29" customFormat="1" ht="16" customHeight="1">
      <c r="A339" s="27">
        <v>2626</v>
      </c>
      <c r="B339" s="29" t="s">
        <v>26</v>
      </c>
      <c r="C339" s="29" t="s">
        <v>151</v>
      </c>
      <c r="D339" s="29" t="s">
        <v>330</v>
      </c>
      <c r="E339" s="53" t="s">
        <v>703</v>
      </c>
      <c r="F339" s="30" t="str">
        <f>IF(ISBLANK(Table2[[#This Row],[unique_id]]), "", Table2[[#This Row],[unique_id]])</f>
        <v>lighting_reset_adaptive_lighting_dining_main</v>
      </c>
      <c r="G339" s="53" t="s">
        <v>138</v>
      </c>
      <c r="H339" s="29" t="s">
        <v>714</v>
      </c>
      <c r="I339" s="29" t="s">
        <v>307</v>
      </c>
      <c r="J339" s="29" t="s">
        <v>721</v>
      </c>
      <c r="M339" s="29" t="s">
        <v>268</v>
      </c>
      <c r="O339" s="31"/>
      <c r="V339" s="31"/>
      <c r="W339" s="31"/>
      <c r="X339" s="31"/>
      <c r="Y339" s="31"/>
      <c r="Z339" s="31"/>
      <c r="AA339" s="31"/>
      <c r="AE339" s="29" t="s">
        <v>308</v>
      </c>
      <c r="AG339" s="31"/>
      <c r="AH339" s="31"/>
      <c r="AJ339" s="29" t="str">
        <f>IF(ISBLANK(AI339),  "", _xlfn.CONCAT("haas/entity/sensor/", LOWER(C339), "/", E339, "/config"))</f>
        <v/>
      </c>
      <c r="AK339" s="29" t="str">
        <f>IF(ISBLANK(AI339),  "", _xlfn.CONCAT(LOWER(C339), "/", E339))</f>
        <v/>
      </c>
      <c r="AT339" s="33"/>
      <c r="AV339" s="31"/>
      <c r="BA339" s="29" t="s">
        <v>202</v>
      </c>
      <c r="BF33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0" spans="1:58" s="29" customFormat="1" ht="16" customHeight="1">
      <c r="A340" s="27">
        <v>2627</v>
      </c>
      <c r="B340" s="29" t="s">
        <v>26</v>
      </c>
      <c r="C340" s="29" t="s">
        <v>151</v>
      </c>
      <c r="D340" s="29" t="s">
        <v>330</v>
      </c>
      <c r="E340" s="53" t="s">
        <v>704</v>
      </c>
      <c r="F340" s="30" t="str">
        <f>IF(ISBLANK(Table2[[#This Row],[unique_id]]), "", Table2[[#This Row],[unique_id]])</f>
        <v>lighting_reset_adaptive_lighting_lounge_main</v>
      </c>
      <c r="G340" s="53" t="s">
        <v>216</v>
      </c>
      <c r="H340" s="29" t="s">
        <v>714</v>
      </c>
      <c r="I340" s="29" t="s">
        <v>307</v>
      </c>
      <c r="J340" s="29" t="s">
        <v>721</v>
      </c>
      <c r="M340" s="29" t="s">
        <v>268</v>
      </c>
      <c r="O340" s="31"/>
      <c r="V340" s="31"/>
      <c r="W340" s="31"/>
      <c r="X340" s="31"/>
      <c r="Y340" s="31"/>
      <c r="Z340" s="31"/>
      <c r="AA340" s="31"/>
      <c r="AE340" s="29" t="s">
        <v>308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3"/>
      <c r="AV340" s="31"/>
      <c r="BA340" s="29" t="s">
        <v>203</v>
      </c>
      <c r="BF34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1" spans="1:58" s="29" customFormat="1" ht="16" customHeight="1">
      <c r="A341" s="27">
        <v>2628</v>
      </c>
      <c r="B341" s="29" t="s">
        <v>26</v>
      </c>
      <c r="C341" s="29" t="s">
        <v>151</v>
      </c>
      <c r="D341" s="29" t="s">
        <v>330</v>
      </c>
      <c r="E341" s="53" t="s">
        <v>774</v>
      </c>
      <c r="F341" s="30" t="str">
        <f>IF(ISBLANK(Table2[[#This Row],[unique_id]]), "", Table2[[#This Row],[unique_id]])</f>
        <v>lighting_reset_adaptive_lighting_lounge_lamp</v>
      </c>
      <c r="G341" s="53" t="s">
        <v>730</v>
      </c>
      <c r="H341" s="29" t="s">
        <v>714</v>
      </c>
      <c r="I341" s="29" t="s">
        <v>307</v>
      </c>
      <c r="J341" s="29" t="s">
        <v>699</v>
      </c>
      <c r="M341" s="29" t="s">
        <v>268</v>
      </c>
      <c r="O341" s="31"/>
      <c r="V341" s="31"/>
      <c r="W341" s="31"/>
      <c r="X341" s="31"/>
      <c r="Y341" s="31"/>
      <c r="Z341" s="31"/>
      <c r="AA341" s="31"/>
      <c r="AE341" s="29" t="s">
        <v>308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3"/>
      <c r="AV341" s="31"/>
      <c r="BA341" s="29" t="s">
        <v>172</v>
      </c>
      <c r="BB341" s="29" t="s">
        <v>956</v>
      </c>
      <c r="BF34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2" spans="1:58" s="29" customFormat="1" ht="16" customHeight="1">
      <c r="A342" s="27">
        <v>2629</v>
      </c>
      <c r="B342" s="29" t="s">
        <v>26</v>
      </c>
      <c r="C342" s="29" t="s">
        <v>151</v>
      </c>
      <c r="D342" s="29" t="s">
        <v>330</v>
      </c>
      <c r="E342" s="53" t="s">
        <v>705</v>
      </c>
      <c r="F342" s="30" t="str">
        <f>IF(ISBLANK(Table2[[#This Row],[unique_id]]), "", Table2[[#This Row],[unique_id]])</f>
        <v>lighting_reset_adaptive_lighting_parents_main</v>
      </c>
      <c r="G342" s="53" t="s">
        <v>205</v>
      </c>
      <c r="H342" s="29" t="s">
        <v>714</v>
      </c>
      <c r="I342" s="29" t="s">
        <v>307</v>
      </c>
      <c r="J342" s="29" t="s">
        <v>721</v>
      </c>
      <c r="M342" s="29" t="s">
        <v>268</v>
      </c>
      <c r="O342" s="31"/>
      <c r="V342" s="31"/>
      <c r="W342" s="31"/>
      <c r="X342" s="31"/>
      <c r="Y342" s="31"/>
      <c r="Z342" s="31"/>
      <c r="AA342" s="31"/>
      <c r="AE342" s="29" t="s">
        <v>308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3"/>
      <c r="AV342" s="31"/>
      <c r="BA342" s="29" t="s">
        <v>201</v>
      </c>
      <c r="BF34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3" spans="1:58" s="29" customFormat="1" ht="16" customHeight="1">
      <c r="A343" s="27">
        <v>2630</v>
      </c>
      <c r="B343" s="29" t="s">
        <v>26</v>
      </c>
      <c r="C343" s="29" t="s">
        <v>151</v>
      </c>
      <c r="D343" s="29" t="s">
        <v>330</v>
      </c>
      <c r="E343" s="53" t="s">
        <v>1219</v>
      </c>
      <c r="F343" s="30" t="str">
        <f>IF(ISBLANK(Table2[[#This Row],[unique_id]]), "", Table2[[#This Row],[unique_id]])</f>
        <v>lighting_reset_adaptive_lighting_parents_jane_bedside</v>
      </c>
      <c r="G343" s="53" t="s">
        <v>1207</v>
      </c>
      <c r="H343" s="29" t="s">
        <v>714</v>
      </c>
      <c r="I343" s="29" t="s">
        <v>307</v>
      </c>
      <c r="J343" s="29" t="s">
        <v>1221</v>
      </c>
      <c r="M343" s="29" t="s">
        <v>268</v>
      </c>
      <c r="O343" s="31"/>
      <c r="V343" s="31"/>
      <c r="W343" s="31"/>
      <c r="X343" s="31"/>
      <c r="Y343" s="31"/>
      <c r="Z343" s="31"/>
      <c r="AA343" s="31"/>
      <c r="AE343" s="29" t="s">
        <v>308</v>
      </c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3"/>
      <c r="AV343" s="31"/>
      <c r="BA343" s="29" t="s">
        <v>201</v>
      </c>
      <c r="BF34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4" spans="1:58" s="29" customFormat="1" ht="16" customHeight="1">
      <c r="A344" s="27">
        <v>2631</v>
      </c>
      <c r="B344" s="29" t="s">
        <v>26</v>
      </c>
      <c r="C344" s="29" t="s">
        <v>151</v>
      </c>
      <c r="D344" s="29" t="s">
        <v>330</v>
      </c>
      <c r="E344" s="53" t="s">
        <v>1220</v>
      </c>
      <c r="F344" s="30" t="str">
        <f>IF(ISBLANK(Table2[[#This Row],[unique_id]]), "", Table2[[#This Row],[unique_id]])</f>
        <v>lighting_reset_adaptive_lighting_parents_graham_bedside</v>
      </c>
      <c r="G344" s="53" t="s">
        <v>1208</v>
      </c>
      <c r="H344" s="29" t="s">
        <v>714</v>
      </c>
      <c r="I344" s="29" t="s">
        <v>307</v>
      </c>
      <c r="J344" s="29" t="s">
        <v>1222</v>
      </c>
      <c r="M344" s="29" t="s">
        <v>268</v>
      </c>
      <c r="O344" s="31"/>
      <c r="V344" s="31"/>
      <c r="W344" s="31"/>
      <c r="X344" s="31"/>
      <c r="Y344" s="31"/>
      <c r="Z344" s="31"/>
      <c r="AA344" s="31"/>
      <c r="AE344" s="29" t="s">
        <v>308</v>
      </c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3"/>
      <c r="AV344" s="31"/>
      <c r="BA344" s="29" t="s">
        <v>201</v>
      </c>
      <c r="BF34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5" spans="1:58" s="29" customFormat="1" ht="16" customHeight="1">
      <c r="A345" s="27">
        <v>2632</v>
      </c>
      <c r="B345" s="29" t="s">
        <v>26</v>
      </c>
      <c r="C345" s="29" t="s">
        <v>151</v>
      </c>
      <c r="D345" s="29" t="s">
        <v>330</v>
      </c>
      <c r="E345" s="53" t="s">
        <v>1223</v>
      </c>
      <c r="F345" s="30" t="str">
        <f>IF(ISBLANK(Table2[[#This Row],[unique_id]]), "", Table2[[#This Row],[unique_id]])</f>
        <v>lighting_reset_adaptive_lighting_study_lamp</v>
      </c>
      <c r="G345" s="53" t="s">
        <v>1036</v>
      </c>
      <c r="H345" s="29" t="s">
        <v>714</v>
      </c>
      <c r="I345" s="29" t="s">
        <v>307</v>
      </c>
      <c r="J345" s="29" t="s">
        <v>699</v>
      </c>
      <c r="M345" s="29" t="s">
        <v>268</v>
      </c>
      <c r="O345" s="31"/>
      <c r="V345" s="31"/>
      <c r="W345" s="31"/>
      <c r="X345" s="31"/>
      <c r="Y345" s="31"/>
      <c r="Z345" s="31"/>
      <c r="AA345" s="31"/>
      <c r="AE345" s="29" t="s">
        <v>308</v>
      </c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3"/>
      <c r="AV345" s="31"/>
      <c r="BA345" s="29" t="s">
        <v>388</v>
      </c>
      <c r="BF34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6" spans="1:58" s="29" customFormat="1" ht="16" customHeight="1">
      <c r="A346" s="27">
        <v>2633</v>
      </c>
      <c r="B346" s="29" t="s">
        <v>26</v>
      </c>
      <c r="C346" s="29" t="s">
        <v>151</v>
      </c>
      <c r="D346" s="29" t="s">
        <v>330</v>
      </c>
      <c r="E346" s="53" t="s">
        <v>706</v>
      </c>
      <c r="F346" s="30" t="str">
        <f>IF(ISBLANK(Table2[[#This Row],[unique_id]]), "", Table2[[#This Row],[unique_id]])</f>
        <v>lighting_reset_adaptive_lighting_kitchen_main</v>
      </c>
      <c r="G346" s="53" t="s">
        <v>211</v>
      </c>
      <c r="H346" s="29" t="s">
        <v>714</v>
      </c>
      <c r="I346" s="29" t="s">
        <v>307</v>
      </c>
      <c r="J346" s="29" t="s">
        <v>721</v>
      </c>
      <c r="M346" s="29" t="s">
        <v>268</v>
      </c>
      <c r="O346" s="31"/>
      <c r="V346" s="31"/>
      <c r="W346" s="31"/>
      <c r="X346" s="31"/>
      <c r="Y346" s="31"/>
      <c r="Z346" s="31"/>
      <c r="AA346" s="31"/>
      <c r="AE346" s="29" t="s">
        <v>308</v>
      </c>
      <c r="AG346" s="31"/>
      <c r="AH346" s="31"/>
      <c r="AJ346" s="29" t="str">
        <f>IF(ISBLANK(AI346),  "", _xlfn.CONCAT("haas/entity/sensor/", LOWER(C346), "/", E346, "/config"))</f>
        <v/>
      </c>
      <c r="AK346" s="29" t="str">
        <f>IF(ISBLANK(AI346),  "", _xlfn.CONCAT(LOWER(C346), "/", E346))</f>
        <v/>
      </c>
      <c r="AT346" s="33"/>
      <c r="AV346" s="31"/>
      <c r="BA346" s="29" t="s">
        <v>215</v>
      </c>
      <c r="BF34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7" spans="1:58" s="29" customFormat="1" ht="16" customHeight="1">
      <c r="A347" s="27">
        <v>2634</v>
      </c>
      <c r="B347" s="29" t="s">
        <v>26</v>
      </c>
      <c r="C347" s="29" t="s">
        <v>151</v>
      </c>
      <c r="D347" s="29" t="s">
        <v>330</v>
      </c>
      <c r="E347" s="53" t="s">
        <v>707</v>
      </c>
      <c r="F347" s="30" t="str">
        <f>IF(ISBLANK(Table2[[#This Row],[unique_id]]), "", Table2[[#This Row],[unique_id]])</f>
        <v>lighting_reset_adaptive_lighting_laundry_main</v>
      </c>
      <c r="G347" s="53" t="s">
        <v>213</v>
      </c>
      <c r="H347" s="29" t="s">
        <v>714</v>
      </c>
      <c r="I347" s="29" t="s">
        <v>307</v>
      </c>
      <c r="J347" s="29" t="s">
        <v>721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BA347" s="29" t="s">
        <v>223</v>
      </c>
      <c r="BF34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8" spans="1:58" s="29" customFormat="1" ht="16" customHeight="1">
      <c r="A348" s="27">
        <v>2635</v>
      </c>
      <c r="B348" s="29" t="s">
        <v>26</v>
      </c>
      <c r="C348" s="29" t="s">
        <v>151</v>
      </c>
      <c r="D348" s="29" t="s">
        <v>330</v>
      </c>
      <c r="E348" s="53" t="s">
        <v>708</v>
      </c>
      <c r="F348" s="30" t="str">
        <f>IF(ISBLANK(Table2[[#This Row],[unique_id]]), "", Table2[[#This Row],[unique_id]])</f>
        <v>lighting_reset_adaptive_lighting_pantry_main</v>
      </c>
      <c r="G348" s="53" t="s">
        <v>212</v>
      </c>
      <c r="H348" s="29" t="s">
        <v>714</v>
      </c>
      <c r="I348" s="29" t="s">
        <v>307</v>
      </c>
      <c r="J348" s="29" t="s">
        <v>721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33"/>
      <c r="AV348" s="31"/>
      <c r="BA348" s="29" t="s">
        <v>221</v>
      </c>
      <c r="BF34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49" spans="1:58" s="29" customFormat="1" ht="16" customHeight="1">
      <c r="A349" s="27">
        <v>2636</v>
      </c>
      <c r="B349" s="29" t="s">
        <v>26</v>
      </c>
      <c r="C349" s="29" t="s">
        <v>151</v>
      </c>
      <c r="D349" s="29" t="s">
        <v>330</v>
      </c>
      <c r="E349" s="53" t="s">
        <v>722</v>
      </c>
      <c r="F349" s="30" t="str">
        <f>IF(ISBLANK(Table2[[#This Row],[unique_id]]), "", Table2[[#This Row],[unique_id]])</f>
        <v>lighting_reset_adaptive_lighting_office_main</v>
      </c>
      <c r="G349" s="53" t="s">
        <v>208</v>
      </c>
      <c r="H349" s="29" t="s">
        <v>714</v>
      </c>
      <c r="I349" s="29" t="s">
        <v>307</v>
      </c>
      <c r="J349" s="29" t="s">
        <v>721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BA349" s="29" t="s">
        <v>222</v>
      </c>
      <c r="BF34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0" spans="1:58" s="29" customFormat="1" ht="16" customHeight="1">
      <c r="A350" s="27">
        <v>2637</v>
      </c>
      <c r="B350" s="29" t="s">
        <v>26</v>
      </c>
      <c r="C350" s="29" t="s">
        <v>151</v>
      </c>
      <c r="D350" s="29" t="s">
        <v>330</v>
      </c>
      <c r="E350" s="53" t="s">
        <v>709</v>
      </c>
      <c r="F350" s="30" t="str">
        <f>IF(ISBLANK(Table2[[#This Row],[unique_id]]), "", Table2[[#This Row],[unique_id]])</f>
        <v>lighting_reset_adaptive_lighting_bathroom_main</v>
      </c>
      <c r="G350" s="53" t="s">
        <v>207</v>
      </c>
      <c r="H350" s="29" t="s">
        <v>714</v>
      </c>
      <c r="I350" s="29" t="s">
        <v>307</v>
      </c>
      <c r="J350" s="29" t="s">
        <v>721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BA350" s="29" t="s">
        <v>390</v>
      </c>
      <c r="BF35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1" spans="1:58" s="29" customFormat="1" ht="16" customHeight="1">
      <c r="A351" s="27">
        <v>2638</v>
      </c>
      <c r="B351" s="29" t="s">
        <v>26</v>
      </c>
      <c r="C351" s="29" t="s">
        <v>151</v>
      </c>
      <c r="D351" s="29" t="s">
        <v>330</v>
      </c>
      <c r="E351" s="53" t="s">
        <v>1224</v>
      </c>
      <c r="F351" s="30" t="str">
        <f>IF(ISBLANK(Table2[[#This Row],[unique_id]]), "", Table2[[#This Row],[unique_id]])</f>
        <v>lighting_reset_adaptive_lighting_bathroom_sconces</v>
      </c>
      <c r="G351" s="53" t="s">
        <v>1204</v>
      </c>
      <c r="H351" s="29" t="s">
        <v>714</v>
      </c>
      <c r="I351" s="29" t="s">
        <v>307</v>
      </c>
      <c r="J351" s="29" t="s">
        <v>1218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BA351" s="29" t="s">
        <v>390</v>
      </c>
      <c r="BF35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2" spans="1:58" s="29" customFormat="1" ht="16" customHeight="1">
      <c r="A352" s="27">
        <v>2639</v>
      </c>
      <c r="B352" s="29" t="s">
        <v>26</v>
      </c>
      <c r="C352" s="29" t="s">
        <v>151</v>
      </c>
      <c r="D352" s="29" t="s">
        <v>330</v>
      </c>
      <c r="E352" s="53" t="s">
        <v>710</v>
      </c>
      <c r="F352" s="30" t="str">
        <f>IF(ISBLANK(Table2[[#This Row],[unique_id]]), "", Table2[[#This Row],[unique_id]])</f>
        <v>lighting_reset_adaptive_lighting_ensuite_main</v>
      </c>
      <c r="G352" s="53" t="s">
        <v>206</v>
      </c>
      <c r="H352" s="29" t="s">
        <v>714</v>
      </c>
      <c r="I352" s="29" t="s">
        <v>307</v>
      </c>
      <c r="J352" s="29" t="s">
        <v>721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BA352" s="29" t="s">
        <v>463</v>
      </c>
      <c r="BF35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3" spans="1:58" s="29" customFormat="1" ht="16" customHeight="1">
      <c r="A353" s="27">
        <v>2640</v>
      </c>
      <c r="B353" s="29" t="s">
        <v>26</v>
      </c>
      <c r="C353" s="29" t="s">
        <v>151</v>
      </c>
      <c r="D353" s="29" t="s">
        <v>330</v>
      </c>
      <c r="E353" s="53" t="s">
        <v>1225</v>
      </c>
      <c r="F353" s="30" t="str">
        <f>IF(ISBLANK(Table2[[#This Row],[unique_id]]), "", Table2[[#This Row],[unique_id]])</f>
        <v>lighting_reset_adaptive_lighting_ensuite_sconces</v>
      </c>
      <c r="G353" s="53" t="s">
        <v>1183</v>
      </c>
      <c r="H353" s="29" t="s">
        <v>714</v>
      </c>
      <c r="I353" s="29" t="s">
        <v>307</v>
      </c>
      <c r="J353" s="29" t="s">
        <v>1218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BA353" s="29" t="s">
        <v>463</v>
      </c>
      <c r="BF35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4" spans="1:58" s="29" customFormat="1" ht="16" customHeight="1">
      <c r="A354" s="27">
        <v>2641</v>
      </c>
      <c r="B354" s="29" t="s">
        <v>26</v>
      </c>
      <c r="C354" s="29" t="s">
        <v>151</v>
      </c>
      <c r="D354" s="29" t="s">
        <v>330</v>
      </c>
      <c r="E354" s="53" t="s">
        <v>711</v>
      </c>
      <c r="F354" s="30" t="str">
        <f>IF(ISBLANK(Table2[[#This Row],[unique_id]]), "", Table2[[#This Row],[unique_id]])</f>
        <v>lighting_reset_adaptive_lighting_wardrobe_main</v>
      </c>
      <c r="G354" s="53" t="s">
        <v>210</v>
      </c>
      <c r="H354" s="29" t="s">
        <v>714</v>
      </c>
      <c r="I354" s="29" t="s">
        <v>307</v>
      </c>
      <c r="J354" s="29" t="s">
        <v>721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BA354" s="29" t="s">
        <v>655</v>
      </c>
      <c r="BF35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5" spans="1:58" s="29" customFormat="1" ht="16" customHeight="1">
      <c r="A355" s="27">
        <v>2642</v>
      </c>
      <c r="B355" s="29" t="s">
        <v>26</v>
      </c>
      <c r="C355" s="29" t="s">
        <v>580</v>
      </c>
      <c r="D355" s="29" t="s">
        <v>364</v>
      </c>
      <c r="E355" s="29" t="s">
        <v>363</v>
      </c>
      <c r="F355" s="30" t="str">
        <f>IF(ISBLANK(Table2[[#This Row],[unique_id]]), "", Table2[[#This Row],[unique_id]])</f>
        <v>column_break</v>
      </c>
      <c r="G355" s="29" t="s">
        <v>360</v>
      </c>
      <c r="H355" s="29" t="s">
        <v>714</v>
      </c>
      <c r="I355" s="29" t="s">
        <v>307</v>
      </c>
      <c r="M355" s="29" t="s">
        <v>361</v>
      </c>
      <c r="N355" s="29" t="s">
        <v>362</v>
      </c>
      <c r="O355" s="31"/>
      <c r="V355" s="31"/>
      <c r="W355" s="31"/>
      <c r="X355" s="31"/>
      <c r="Y355" s="31"/>
      <c r="Z355" s="31"/>
      <c r="AA355" s="31"/>
      <c r="AG355" s="31"/>
      <c r="AH355" s="31"/>
      <c r="AK355" s="29" t="str">
        <f>IF(ISBLANK(AI355),  "", _xlfn.CONCAT(LOWER(C355), "/", E355))</f>
        <v/>
      </c>
      <c r="AT355" s="33"/>
      <c r="AV355" s="31"/>
      <c r="BF35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6" spans="1:58" s="29" customFormat="1" ht="16" customHeight="1">
      <c r="A356" s="27">
        <v>2643</v>
      </c>
      <c r="B356" s="29" t="s">
        <v>26</v>
      </c>
      <c r="C356" s="29" t="s">
        <v>151</v>
      </c>
      <c r="D356" s="29" t="s">
        <v>844</v>
      </c>
      <c r="E356" s="29" t="s">
        <v>845</v>
      </c>
      <c r="F356" s="30" t="str">
        <f>IF(ISBLANK(Table2[[#This Row],[unique_id]]), "", Table2[[#This Row],[unique_id]])</f>
        <v>synchronize_devices</v>
      </c>
      <c r="G356" s="29" t="s">
        <v>847</v>
      </c>
      <c r="H356" s="29" t="s">
        <v>846</v>
      </c>
      <c r="I356" s="29" t="s">
        <v>307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R356" s="27"/>
      <c r="AT356" s="15"/>
      <c r="AV356" s="31"/>
      <c r="BF35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57" spans="1:58" s="29" customFormat="1" ht="16" customHeight="1">
      <c r="A357" s="29">
        <v>2650</v>
      </c>
      <c r="B357" s="29" t="s">
        <v>26</v>
      </c>
      <c r="C357" s="29" t="s">
        <v>245</v>
      </c>
      <c r="D357" s="29" t="s">
        <v>145</v>
      </c>
      <c r="E357" s="29" t="s">
        <v>146</v>
      </c>
      <c r="F357" s="30" t="str">
        <f>IF(ISBLANK(Table2[[#This Row],[unique_id]]), "", Table2[[#This Row],[unique_id]])</f>
        <v>ada_home</v>
      </c>
      <c r="G357" s="29" t="s">
        <v>194</v>
      </c>
      <c r="H357" s="29" t="s">
        <v>1039</v>
      </c>
      <c r="I357" s="29" t="s">
        <v>144</v>
      </c>
      <c r="M357" s="29" t="s">
        <v>136</v>
      </c>
      <c r="N357" s="29" t="s">
        <v>281</v>
      </c>
      <c r="O357" s="31" t="s">
        <v>1096</v>
      </c>
      <c r="P357" s="29" t="s">
        <v>172</v>
      </c>
      <c r="Q357" s="29" t="s">
        <v>1054</v>
      </c>
      <c r="R357" s="52" t="s">
        <v>1039</v>
      </c>
      <c r="S357" s="29" t="str">
        <f>_xlfn.CONCAT( Table2[[#This Row],[device_suggested_area]], " ",Table2[[#This Row],[powercalc_group_3]])</f>
        <v>Ada Audio Visual Devices</v>
      </c>
      <c r="T357" s="29" t="str">
        <f>_xlfn.CONCAT("name: ", Table2[[#This Row],[friendly_name]])</f>
        <v>name: Ada Home</v>
      </c>
      <c r="V357" s="31"/>
      <c r="W357" s="31"/>
      <c r="X357" s="31"/>
      <c r="Y357" s="31"/>
      <c r="Z357" s="31"/>
      <c r="AA357" s="31"/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U357" s="29" t="s">
        <v>1471</v>
      </c>
      <c r="AV357" s="63" t="s">
        <v>898</v>
      </c>
      <c r="AW357" s="29" t="s">
        <v>408</v>
      </c>
      <c r="AX357" s="29" t="s">
        <v>459</v>
      </c>
      <c r="AY357" s="29" t="s">
        <v>245</v>
      </c>
      <c r="BA357" s="29" t="s">
        <v>130</v>
      </c>
      <c r="BC357" s="29" t="s">
        <v>500</v>
      </c>
      <c r="BD357" s="34" t="s">
        <v>545</v>
      </c>
      <c r="BE357" s="27" t="s">
        <v>537</v>
      </c>
      <c r="BF35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"d4:f5:47:1c:cc:2d"], ["ip", "10.0.4.50"]]</v>
      </c>
    </row>
    <row r="358" spans="1:58" s="29" customFormat="1" ht="16" customHeight="1">
      <c r="A358" s="29">
        <v>2651</v>
      </c>
      <c r="B358" s="29" t="s">
        <v>26</v>
      </c>
      <c r="C358" s="29" t="s">
        <v>245</v>
      </c>
      <c r="D358" s="29" t="s">
        <v>145</v>
      </c>
      <c r="E358" s="29" t="s">
        <v>269</v>
      </c>
      <c r="F358" s="30" t="str">
        <f>IF(ISBLANK(Table2[[#This Row],[unique_id]]), "", Table2[[#This Row],[unique_id]])</f>
        <v>edwin_home</v>
      </c>
      <c r="G358" s="29" t="s">
        <v>270</v>
      </c>
      <c r="H358" s="29" t="s">
        <v>1039</v>
      </c>
      <c r="I358" s="29" t="s">
        <v>144</v>
      </c>
      <c r="M358" s="29" t="s">
        <v>136</v>
      </c>
      <c r="N358" s="29" t="s">
        <v>281</v>
      </c>
      <c r="O358" s="31" t="s">
        <v>1096</v>
      </c>
      <c r="P358" s="29" t="s">
        <v>172</v>
      </c>
      <c r="Q358" s="29" t="s">
        <v>1054</v>
      </c>
      <c r="R358" s="52" t="s">
        <v>1039</v>
      </c>
      <c r="S358" s="29" t="str">
        <f>_xlfn.CONCAT( Table2[[#This Row],[device_suggested_area]], " ",Table2[[#This Row],[powercalc_group_3]])</f>
        <v>Edwin Audio Visual Devices</v>
      </c>
      <c r="T358" s="29" t="str">
        <f>_xlfn.CONCAT("name: ", Table2[[#This Row],[friendly_name]])</f>
        <v>name: Edwin Home</v>
      </c>
      <c r="V358" s="31"/>
      <c r="W358" s="31"/>
      <c r="X358" s="31"/>
      <c r="Y358" s="31"/>
      <c r="Z358" s="31"/>
      <c r="AA358" s="31"/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U358" s="29" t="s">
        <v>1472</v>
      </c>
      <c r="AV358" s="63" t="s">
        <v>898</v>
      </c>
      <c r="AW358" s="29" t="s">
        <v>408</v>
      </c>
      <c r="AX358" s="29" t="s">
        <v>459</v>
      </c>
      <c r="AY358" s="29" t="s">
        <v>245</v>
      </c>
      <c r="BA358" s="29" t="s">
        <v>127</v>
      </c>
      <c r="BC358" s="29" t="s">
        <v>500</v>
      </c>
      <c r="BD358" s="34" t="s">
        <v>544</v>
      </c>
      <c r="BE358" s="27" t="s">
        <v>538</v>
      </c>
      <c r="BF35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"d4:f5:47:25:92:d5"], ["ip", "10.0.4.51"]]</v>
      </c>
    </row>
    <row r="359" spans="1:58" s="29" customFormat="1" ht="16" customHeight="1">
      <c r="A359" s="29">
        <v>2652</v>
      </c>
      <c r="B359" s="29" t="s">
        <v>26</v>
      </c>
      <c r="C359" s="29" t="s">
        <v>245</v>
      </c>
      <c r="D359" s="29" t="s">
        <v>145</v>
      </c>
      <c r="E359" s="29" t="s">
        <v>277</v>
      </c>
      <c r="F359" s="30" t="str">
        <f>IF(ISBLANK(Table2[[#This Row],[unique_id]]), "", Table2[[#This Row],[unique_id]])</f>
        <v>parents_home</v>
      </c>
      <c r="G359" s="29" t="s">
        <v>271</v>
      </c>
      <c r="H359" s="29" t="s">
        <v>1039</v>
      </c>
      <c r="I359" s="29" t="s">
        <v>144</v>
      </c>
      <c r="M359" s="29" t="s">
        <v>136</v>
      </c>
      <c r="N359" s="29" t="s">
        <v>281</v>
      </c>
      <c r="O359" s="31" t="s">
        <v>1096</v>
      </c>
      <c r="P359" s="29" t="s">
        <v>172</v>
      </c>
      <c r="Q359" s="29" t="s">
        <v>1054</v>
      </c>
      <c r="R359" s="52" t="s">
        <v>1039</v>
      </c>
      <c r="S359" s="29" t="str">
        <f>_xlfn.CONCAT( Table2[[#This Row],[device_suggested_area]], " ",Table2[[#This Row],[powercalc_group_3]])</f>
        <v>Parents Audio Visual Devices</v>
      </c>
      <c r="T359" s="29" t="s">
        <v>1064</v>
      </c>
      <c r="V359" s="31"/>
      <c r="W359" s="31"/>
      <c r="X359" s="31"/>
      <c r="Y359" s="31"/>
      <c r="Z359" s="31"/>
      <c r="AA359" s="31"/>
      <c r="AG359" s="31"/>
      <c r="AH359" s="31"/>
      <c r="AJ359" s="29" t="str">
        <f>IF(ISBLANK(AI359),  "", _xlfn.CONCAT("haas/entity/sensor/", LOWER(C359), "/", E359, "/config"))</f>
        <v/>
      </c>
      <c r="AK359" s="29" t="str">
        <f>IF(ISBLANK(AI359),  "", _xlfn.CONCAT(LOWER(C359), "/", E359))</f>
        <v/>
      </c>
      <c r="AT359" s="33"/>
      <c r="AU359" s="29" t="s">
        <v>1473</v>
      </c>
      <c r="AV359" s="63" t="s">
        <v>898</v>
      </c>
      <c r="AW359" s="29" t="s">
        <v>408</v>
      </c>
      <c r="AX359" s="29" t="s">
        <v>897</v>
      </c>
      <c r="AY359" s="29" t="s">
        <v>245</v>
      </c>
      <c r="BA359" s="29" t="s">
        <v>201</v>
      </c>
      <c r="BC359" s="29" t="s">
        <v>500</v>
      </c>
      <c r="BD359" s="34" t="s">
        <v>896</v>
      </c>
      <c r="BE359" s="27" t="s">
        <v>895</v>
      </c>
      <c r="BF35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"dc:e5:5b:a5:a3:0d"], ["ip", "10.0.4.55"]]</v>
      </c>
    </row>
    <row r="360" spans="1:58" s="29" customFormat="1" ht="16" customHeight="1">
      <c r="A360" s="29">
        <v>2653</v>
      </c>
      <c r="B360" s="29" t="s">
        <v>26</v>
      </c>
      <c r="C360" s="29" t="s">
        <v>245</v>
      </c>
      <c r="D360" s="29" t="s">
        <v>145</v>
      </c>
      <c r="E360" s="29" t="s">
        <v>273</v>
      </c>
      <c r="F360" s="30" t="str">
        <f>IF(ISBLANK(Table2[[#This Row],[unique_id]]), "", Table2[[#This Row],[unique_id]])</f>
        <v>kitchen_home</v>
      </c>
      <c r="G360" s="29" t="s">
        <v>272</v>
      </c>
      <c r="H360" s="29" t="s">
        <v>1039</v>
      </c>
      <c r="I360" s="29" t="s">
        <v>144</v>
      </c>
      <c r="M360" s="29" t="s">
        <v>136</v>
      </c>
      <c r="N360" s="29" t="s">
        <v>281</v>
      </c>
      <c r="O360" s="31" t="s">
        <v>1096</v>
      </c>
      <c r="P360" s="29" t="s">
        <v>172</v>
      </c>
      <c r="Q360" s="29" t="s">
        <v>1054</v>
      </c>
      <c r="R360" s="52" t="s">
        <v>1039</v>
      </c>
      <c r="S360" s="29" t="str">
        <f>_xlfn.CONCAT( Table2[[#This Row],[device_suggested_area]], " ",Table2[[#This Row],[powercalc_group_3]])</f>
        <v>Kitchen Audio Visual Devices</v>
      </c>
      <c r="T360" s="29" t="s">
        <v>1064</v>
      </c>
      <c r="V360" s="31"/>
      <c r="W360" s="31"/>
      <c r="X360" s="31"/>
      <c r="Y360" s="31"/>
      <c r="Z360" s="31"/>
      <c r="AA360" s="31"/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T360" s="33"/>
      <c r="AU360" s="29" t="s">
        <v>1474</v>
      </c>
      <c r="AV360" s="63" t="s">
        <v>898</v>
      </c>
      <c r="AW360" s="29" t="s">
        <v>408</v>
      </c>
      <c r="AX360" s="29" t="s">
        <v>897</v>
      </c>
      <c r="AY360" s="29" t="s">
        <v>245</v>
      </c>
      <c r="BA360" s="29" t="s">
        <v>215</v>
      </c>
      <c r="BC360" s="29" t="s">
        <v>500</v>
      </c>
      <c r="BD360" s="34" t="s">
        <v>1024</v>
      </c>
      <c r="BE360" s="27" t="s">
        <v>1023</v>
      </c>
      <c r="BF36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"dc:e5:5b:4c:e9:69"], ["ip", "10.0.4.56"]]</v>
      </c>
    </row>
    <row r="361" spans="1:58" s="29" customFormat="1" ht="16" customHeight="1">
      <c r="A361" s="29">
        <v>2654</v>
      </c>
      <c r="B361" s="29" t="s">
        <v>26</v>
      </c>
      <c r="C361" s="29" t="s">
        <v>245</v>
      </c>
      <c r="D361" s="29" t="s">
        <v>145</v>
      </c>
      <c r="E361" s="29" t="s">
        <v>848</v>
      </c>
      <c r="F361" s="30" t="str">
        <f>IF(ISBLANK(Table2[[#This Row],[unique_id]]), "", Table2[[#This Row],[unique_id]])</f>
        <v>office_home</v>
      </c>
      <c r="G361" s="29" t="s">
        <v>849</v>
      </c>
      <c r="H361" s="29" t="s">
        <v>1039</v>
      </c>
      <c r="I361" s="29" t="s">
        <v>144</v>
      </c>
      <c r="M361" s="29" t="s">
        <v>136</v>
      </c>
      <c r="N361" s="29" t="s">
        <v>281</v>
      </c>
      <c r="O361" s="31" t="s">
        <v>1096</v>
      </c>
      <c r="P361" s="29" t="s">
        <v>172</v>
      </c>
      <c r="Q361" s="29" t="s">
        <v>1054</v>
      </c>
      <c r="R361" s="52" t="s">
        <v>1039</v>
      </c>
      <c r="S361" s="29" t="str">
        <f>_xlfn.CONCAT( Table2[[#This Row],[device_suggested_area]], " ",Table2[[#This Row],[powercalc_group_3]])</f>
        <v>Office Audio Visual Devices</v>
      </c>
      <c r="T361" s="29" t="str">
        <f>_xlfn.CONCAT("name: ", Table2[[#This Row],[friendly_name]])</f>
        <v>name: Office Home</v>
      </c>
      <c r="V361" s="31"/>
      <c r="W361" s="31"/>
      <c r="X361" s="31"/>
      <c r="Y361" s="31"/>
      <c r="Z361" s="31"/>
      <c r="AA361" s="31"/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U361" s="29" t="s">
        <v>1475</v>
      </c>
      <c r="AV361" s="63" t="s">
        <v>898</v>
      </c>
      <c r="AW361" s="29" t="s">
        <v>408</v>
      </c>
      <c r="AX361" s="29" t="s">
        <v>459</v>
      </c>
      <c r="AY361" s="29" t="s">
        <v>245</v>
      </c>
      <c r="BA361" s="29" t="s">
        <v>222</v>
      </c>
      <c r="BC361" s="29" t="s">
        <v>500</v>
      </c>
      <c r="BD361" s="34" t="s">
        <v>542</v>
      </c>
      <c r="BE361" s="27" t="s">
        <v>541</v>
      </c>
      <c r="BF36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"d4:f5:47:32:df:7b"], ["ip", "10.0.4.54"]]</v>
      </c>
    </row>
    <row r="362" spans="1:58" s="29" customFormat="1" ht="16" customHeight="1">
      <c r="A362" s="29">
        <v>2655</v>
      </c>
      <c r="B362" s="29" t="s">
        <v>26</v>
      </c>
      <c r="C362" s="29" t="s">
        <v>245</v>
      </c>
      <c r="D362" s="29" t="s">
        <v>145</v>
      </c>
      <c r="E362" s="29" t="s">
        <v>904</v>
      </c>
      <c r="F362" s="30" t="str">
        <f>IF(ISBLANK(Table2[[#This Row],[unique_id]]), "", Table2[[#This Row],[unique_id]])</f>
        <v>lounge_home</v>
      </c>
      <c r="G362" s="29" t="s">
        <v>905</v>
      </c>
      <c r="H362" s="29" t="s">
        <v>1039</v>
      </c>
      <c r="I362" s="29" t="s">
        <v>144</v>
      </c>
      <c r="M362" s="29" t="s">
        <v>136</v>
      </c>
      <c r="N362" s="29" t="s">
        <v>281</v>
      </c>
      <c r="O362" s="31" t="s">
        <v>1096</v>
      </c>
      <c r="P362" s="29" t="s">
        <v>172</v>
      </c>
      <c r="Q362" s="29" t="s">
        <v>1054</v>
      </c>
      <c r="R362" s="52" t="s">
        <v>1039</v>
      </c>
      <c r="S362" s="29" t="str">
        <f>_xlfn.CONCAT( Table2[[#This Row],[device_suggested_area]], " ",Table2[[#This Row],[powercalc_group_3]])</f>
        <v>Lounge Audio Visual Devices</v>
      </c>
      <c r="T362" s="29" t="str">
        <f>_xlfn.CONCAT("name: ", Table2[[#This Row],[friendly_name]])</f>
        <v>name: Lounge Home</v>
      </c>
      <c r="V362" s="31"/>
      <c r="W362" s="31"/>
      <c r="X362" s="31"/>
      <c r="Y362" s="31"/>
      <c r="Z362" s="31"/>
      <c r="AA362" s="31"/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U362" s="29" t="s">
        <v>1476</v>
      </c>
      <c r="AV362" s="63" t="s">
        <v>898</v>
      </c>
      <c r="AW362" s="29" t="s">
        <v>408</v>
      </c>
      <c r="AX362" s="29" t="s">
        <v>459</v>
      </c>
      <c r="AY362" s="29" t="s">
        <v>245</v>
      </c>
      <c r="BA362" s="29" t="s">
        <v>203</v>
      </c>
      <c r="BC362" s="29" t="s">
        <v>500</v>
      </c>
      <c r="BD362" s="34" t="s">
        <v>543</v>
      </c>
      <c r="BE362" s="27" t="s">
        <v>539</v>
      </c>
      <c r="BF36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"d4:f5:47:8c:d1:7e"], ["ip", "10.0.4.52"]]</v>
      </c>
    </row>
    <row r="363" spans="1:58" s="29" customFormat="1" ht="16" customHeight="1">
      <c r="A363" s="29">
        <v>2656</v>
      </c>
      <c r="B363" s="29" t="s">
        <v>26</v>
      </c>
      <c r="C363" s="29" t="s">
        <v>245</v>
      </c>
      <c r="D363" s="29" t="s">
        <v>145</v>
      </c>
      <c r="E363" s="29" t="s">
        <v>1137</v>
      </c>
      <c r="F363" s="30" t="str">
        <f>IF(ISBLANK(Table2[[#This Row],[unique_id]]), "", Table2[[#This Row],[unique_id]])</f>
        <v>ada_tablet</v>
      </c>
      <c r="G363" s="29" t="s">
        <v>1138</v>
      </c>
      <c r="H363" s="29" t="s">
        <v>1039</v>
      </c>
      <c r="I363" s="29" t="s">
        <v>144</v>
      </c>
      <c r="M363" s="29" t="s">
        <v>136</v>
      </c>
      <c r="N363" s="29" t="s">
        <v>281</v>
      </c>
      <c r="O363" s="31"/>
      <c r="R363" s="52"/>
      <c r="V363" s="31"/>
      <c r="W363" s="31"/>
      <c r="X363" s="31"/>
      <c r="Y363" s="31"/>
      <c r="Z363" s="31"/>
      <c r="AA363" s="31"/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U363" s="29" t="s">
        <v>1477</v>
      </c>
      <c r="AV363" s="63" t="s">
        <v>1145</v>
      </c>
      <c r="AW363" s="29" t="s">
        <v>1139</v>
      </c>
      <c r="AX363" s="29" t="s">
        <v>1141</v>
      </c>
      <c r="AY363" s="29" t="s">
        <v>245</v>
      </c>
      <c r="BA363" s="29" t="s">
        <v>203</v>
      </c>
      <c r="BC363" s="29" t="s">
        <v>500</v>
      </c>
      <c r="BD363" s="34" t="s">
        <v>1142</v>
      </c>
      <c r="BE363" s="27" t="s">
        <v>1143</v>
      </c>
      <c r="BF36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"32:4c:57:35:08:8d"], ["ip", "10.0.4.57"]]</v>
      </c>
    </row>
    <row r="364" spans="1:58" s="29" customFormat="1" ht="16" customHeight="1">
      <c r="A364" s="29">
        <v>2657</v>
      </c>
      <c r="B364" s="29" t="s">
        <v>26</v>
      </c>
      <c r="C364" s="29" t="s">
        <v>580</v>
      </c>
      <c r="D364" s="29" t="s">
        <v>364</v>
      </c>
      <c r="E364" s="29" t="s">
        <v>363</v>
      </c>
      <c r="F364" s="30" t="str">
        <f>IF(ISBLANK(Table2[[#This Row],[unique_id]]), "", Table2[[#This Row],[unique_id]])</f>
        <v>column_break</v>
      </c>
      <c r="G364" s="29" t="s">
        <v>360</v>
      </c>
      <c r="H364" s="29" t="s">
        <v>1039</v>
      </c>
      <c r="I364" s="29" t="s">
        <v>144</v>
      </c>
      <c r="M364" s="29" t="s">
        <v>361</v>
      </c>
      <c r="N364" s="29" t="s">
        <v>362</v>
      </c>
      <c r="O364" s="54"/>
      <c r="V364" s="31"/>
      <c r="W364" s="31"/>
      <c r="X364" s="31"/>
      <c r="Y364" s="31"/>
      <c r="Z364" s="31"/>
      <c r="AA364" s="31"/>
      <c r="AG364" s="31"/>
      <c r="AH364" s="31"/>
      <c r="AK364" s="29" t="str">
        <f>IF(ISBLANK(AI364),  "", _xlfn.CONCAT(LOWER(C364), "/", E364))</f>
        <v/>
      </c>
      <c r="AT364" s="33"/>
      <c r="AV364" s="31"/>
      <c r="BF36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65" spans="1:58" s="29" customFormat="1" ht="16" customHeight="1">
      <c r="A365" s="29">
        <v>2658</v>
      </c>
      <c r="B365" s="29" t="s">
        <v>26</v>
      </c>
      <c r="C365" s="29" t="s">
        <v>766</v>
      </c>
      <c r="D365" s="29" t="s">
        <v>145</v>
      </c>
      <c r="E365" s="29" t="s">
        <v>843</v>
      </c>
      <c r="F365" s="30" t="str">
        <f>IF(ISBLANK(Table2[[#This Row],[unique_id]]), "", Table2[[#This Row],[unique_id]])</f>
        <v>lg_webos_smart_tv</v>
      </c>
      <c r="G365" s="29" t="s">
        <v>187</v>
      </c>
      <c r="H365" s="29" t="s">
        <v>1039</v>
      </c>
      <c r="I365" s="29" t="s">
        <v>144</v>
      </c>
      <c r="M365" s="29" t="s">
        <v>136</v>
      </c>
      <c r="N365" s="29" t="s">
        <v>281</v>
      </c>
      <c r="O365" s="31"/>
      <c r="R365" s="52"/>
      <c r="V365" s="31"/>
      <c r="W365" s="31"/>
      <c r="X365" s="31"/>
      <c r="Y365" s="31"/>
      <c r="Z365" s="31"/>
      <c r="AA365" s="31"/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U365" s="29" t="s">
        <v>1478</v>
      </c>
      <c r="AV365" s="63" t="s">
        <v>769</v>
      </c>
      <c r="AW365" s="29" t="s">
        <v>401</v>
      </c>
      <c r="AX365" s="29" t="s">
        <v>770</v>
      </c>
      <c r="AY365" s="29" t="s">
        <v>766</v>
      </c>
      <c r="BA365" s="29" t="s">
        <v>203</v>
      </c>
      <c r="BC365" s="29" t="s">
        <v>500</v>
      </c>
      <c r="BD365" s="34" t="s">
        <v>767</v>
      </c>
      <c r="BE365" s="27" t="s">
        <v>768</v>
      </c>
      <c r="BF36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"4c:ba:d7:bf:94:d0"], ["ip", "10.0.4.49"]]</v>
      </c>
    </row>
    <row r="366" spans="1:58" s="29" customFormat="1" ht="16" customHeight="1">
      <c r="A366" s="29">
        <v>2659</v>
      </c>
      <c r="B366" s="29" t="s">
        <v>765</v>
      </c>
      <c r="C366" s="29" t="s">
        <v>275</v>
      </c>
      <c r="D366" s="29" t="s">
        <v>145</v>
      </c>
      <c r="E366" s="29" t="s">
        <v>276</v>
      </c>
      <c r="F366" s="30" t="str">
        <f>IF(ISBLANK(Table2[[#This Row],[unique_id]]), "", Table2[[#This Row],[unique_id]])</f>
        <v>parents_tv</v>
      </c>
      <c r="G366" s="29" t="s">
        <v>274</v>
      </c>
      <c r="H366" s="29" t="s">
        <v>1039</v>
      </c>
      <c r="I366" s="29" t="s">
        <v>144</v>
      </c>
      <c r="M366" s="29" t="s">
        <v>136</v>
      </c>
      <c r="N366" s="29" t="s">
        <v>281</v>
      </c>
      <c r="O366" s="31"/>
      <c r="V366" s="31"/>
      <c r="W366" s="31"/>
      <c r="X366" s="31"/>
      <c r="Y366" s="31"/>
      <c r="Z366" s="31"/>
      <c r="AA366" s="31"/>
      <c r="AG366" s="31"/>
      <c r="AH366" s="31"/>
      <c r="AJ366" s="29" t="str">
        <f>IF(ISBLANK(AI366),  "", _xlfn.CONCAT("haas/entity/sensor/", LOWER(C366), "/", E366, "/config"))</f>
        <v/>
      </c>
      <c r="AK366" s="29" t="str">
        <f>IF(ISBLANK(AI366),  "", _xlfn.CONCAT(LOWER(C366), "/", E366))</f>
        <v/>
      </c>
      <c r="AT366" s="33"/>
      <c r="AU366" s="29" t="s">
        <v>1479</v>
      </c>
      <c r="AV366" s="63" t="s">
        <v>468</v>
      </c>
      <c r="AW366" s="29" t="s">
        <v>401</v>
      </c>
      <c r="AX366" s="29" t="s">
        <v>469</v>
      </c>
      <c r="AY366" s="29" t="s">
        <v>275</v>
      </c>
      <c r="BA366" s="29" t="s">
        <v>201</v>
      </c>
      <c r="BC366" s="29" t="s">
        <v>500</v>
      </c>
      <c r="BD366" s="34" t="s">
        <v>471</v>
      </c>
      <c r="BE366" s="27" t="s">
        <v>547</v>
      </c>
      <c r="BF36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"90:dd:5d:ce:1e:96"], ["ip", "10.0.4.47"]]</v>
      </c>
    </row>
    <row r="367" spans="1:58" s="29" customFormat="1" ht="16" customHeight="1">
      <c r="A367" s="29">
        <v>2660</v>
      </c>
      <c r="B367" s="29" t="s">
        <v>26</v>
      </c>
      <c r="C367" s="29" t="s">
        <v>245</v>
      </c>
      <c r="D367" s="29" t="s">
        <v>145</v>
      </c>
      <c r="E367" s="29" t="s">
        <v>1146</v>
      </c>
      <c r="F367" s="30" t="str">
        <f>IF(ISBLANK(Table2[[#This Row],[unique_id]]), "", Table2[[#This Row],[unique_id]])</f>
        <v>edwin_tablet</v>
      </c>
      <c r="G367" s="29" t="s">
        <v>1147</v>
      </c>
      <c r="H367" s="29" t="s">
        <v>1039</v>
      </c>
      <c r="I367" s="29" t="s">
        <v>144</v>
      </c>
      <c r="M367" s="29" t="s">
        <v>136</v>
      </c>
      <c r="N367" s="29" t="s">
        <v>281</v>
      </c>
      <c r="O367" s="31"/>
      <c r="R367" s="52"/>
      <c r="V367" s="31"/>
      <c r="W367" s="31"/>
      <c r="X367" s="31"/>
      <c r="Y367" s="31"/>
      <c r="Z367" s="31"/>
      <c r="AA367" s="31"/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U367" s="29" t="s">
        <v>1480</v>
      </c>
      <c r="AV367" s="63" t="s">
        <v>1145</v>
      </c>
      <c r="AW367" s="29" t="s">
        <v>1148</v>
      </c>
      <c r="AX367" s="29" t="s">
        <v>1141</v>
      </c>
      <c r="AY367" s="29" t="s">
        <v>245</v>
      </c>
      <c r="BA367" s="29" t="s">
        <v>215</v>
      </c>
      <c r="BC367" s="29" t="s">
        <v>500</v>
      </c>
      <c r="BD367" s="34" t="s">
        <v>1154</v>
      </c>
      <c r="BE367" s="27" t="s">
        <v>1144</v>
      </c>
      <c r="BF36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"12:93:f0:d4:3f:cb"], ["ip", "10.0.4.58"]]</v>
      </c>
    </row>
    <row r="368" spans="1:58" s="29" customFormat="1" ht="16" customHeight="1">
      <c r="A368" s="29">
        <v>2661</v>
      </c>
      <c r="B368" s="29" t="s">
        <v>765</v>
      </c>
      <c r="C368" s="29" t="s">
        <v>245</v>
      </c>
      <c r="D368" s="29" t="s">
        <v>145</v>
      </c>
      <c r="E368" s="29" t="s">
        <v>954</v>
      </c>
      <c r="F368" s="30" t="str">
        <f>IF(ISBLANK(Table2[[#This Row],[unique_id]]), "", Table2[[#This Row],[unique_id]])</f>
        <v>office_tv</v>
      </c>
      <c r="G368" s="29" t="s">
        <v>955</v>
      </c>
      <c r="H368" s="29" t="s">
        <v>1039</v>
      </c>
      <c r="I368" s="29" t="s">
        <v>144</v>
      </c>
      <c r="M368" s="29" t="s">
        <v>136</v>
      </c>
      <c r="N368" s="29" t="s">
        <v>281</v>
      </c>
      <c r="O368" s="31"/>
      <c r="V368" s="31"/>
      <c r="W368" s="31"/>
      <c r="X368" s="31"/>
      <c r="Y368" s="31"/>
      <c r="Z368" s="31"/>
      <c r="AA368" s="31"/>
      <c r="AG368" s="31"/>
      <c r="AH368" s="31"/>
      <c r="AJ368" s="29" t="str">
        <f>IF(ISBLANK(AI368),  "", _xlfn.CONCAT("haas/entity/sensor/", LOWER(C368), "/", E368, "/config"))</f>
        <v/>
      </c>
      <c r="AK368" s="29" t="str">
        <f>IF(ISBLANK(AI368),  "", _xlfn.CONCAT(LOWER(C368), "/", E368))</f>
        <v/>
      </c>
      <c r="AT368" s="33"/>
      <c r="AU368" s="29" t="s">
        <v>1481</v>
      </c>
      <c r="AV368" s="63" t="s">
        <v>461</v>
      </c>
      <c r="AW368" s="29" t="s">
        <v>401</v>
      </c>
      <c r="AX368" s="29" t="s">
        <v>460</v>
      </c>
      <c r="AY368" s="29" t="s">
        <v>245</v>
      </c>
      <c r="BA368" s="29" t="s">
        <v>222</v>
      </c>
      <c r="BC368" s="29" t="s">
        <v>500</v>
      </c>
      <c r="BD368" s="34" t="s">
        <v>546</v>
      </c>
      <c r="BE368" s="27" t="s">
        <v>540</v>
      </c>
      <c r="BF36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"48:d6:d5:33:7c:28"], ["ip", "10.0.4.53"]]</v>
      </c>
    </row>
    <row r="369" spans="1:58" s="29" customFormat="1" ht="16" customHeight="1">
      <c r="A369" s="29">
        <v>2662</v>
      </c>
      <c r="B369" s="29" t="s">
        <v>26</v>
      </c>
      <c r="C369" s="29" t="s">
        <v>580</v>
      </c>
      <c r="D369" s="29" t="s">
        <v>364</v>
      </c>
      <c r="E369" s="29" t="s">
        <v>363</v>
      </c>
      <c r="F369" s="30" t="str">
        <f>IF(ISBLANK(Table2[[#This Row],[unique_id]]), "", Table2[[#This Row],[unique_id]])</f>
        <v>column_break</v>
      </c>
      <c r="G369" s="29" t="s">
        <v>360</v>
      </c>
      <c r="H369" s="29" t="s">
        <v>1039</v>
      </c>
      <c r="I369" s="29" t="s">
        <v>144</v>
      </c>
      <c r="M369" s="29" t="s">
        <v>361</v>
      </c>
      <c r="N369" s="29" t="s">
        <v>362</v>
      </c>
      <c r="O369" s="31"/>
      <c r="V369" s="31"/>
      <c r="W369" s="31"/>
      <c r="X369" s="31"/>
      <c r="Y369" s="31"/>
      <c r="Z369" s="31"/>
      <c r="AA369" s="31"/>
      <c r="AG369" s="31"/>
      <c r="AH369" s="31"/>
      <c r="AK369" s="29" t="str">
        <f>IF(ISBLANK(AI369),  "", _xlfn.CONCAT(LOWER(C369), "/", E369))</f>
        <v/>
      </c>
      <c r="AT369" s="33"/>
      <c r="AV369" s="31"/>
      <c r="BF36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0" spans="1:58" s="29" customFormat="1" ht="16" customHeight="1">
      <c r="A370" s="29">
        <v>2663</v>
      </c>
      <c r="B370" s="29" t="s">
        <v>26</v>
      </c>
      <c r="C370" s="29" t="s">
        <v>189</v>
      </c>
      <c r="D370" s="29" t="s">
        <v>145</v>
      </c>
      <c r="E370" s="29" t="s">
        <v>1028</v>
      </c>
      <c r="F370" s="30" t="str">
        <f>IF(ISBLANK(Table2[[#This Row],[unique_id]]), "", Table2[[#This Row],[unique_id]])</f>
        <v>lounge_arc</v>
      </c>
      <c r="G370" s="29" t="s">
        <v>1031</v>
      </c>
      <c r="H370" s="29" t="s">
        <v>1039</v>
      </c>
      <c r="I370" s="29" t="s">
        <v>144</v>
      </c>
      <c r="M370" s="29" t="s">
        <v>136</v>
      </c>
      <c r="N370" s="29" t="s">
        <v>281</v>
      </c>
      <c r="O370" s="31" t="s">
        <v>1096</v>
      </c>
      <c r="R370" s="52"/>
      <c r="T370" s="29" t="str">
        <f>_xlfn.CONCAT("name: ", Table2[[#This Row],[friendly_name]])</f>
        <v>name: Lounge Arc</v>
      </c>
      <c r="V370" s="31"/>
      <c r="W370" s="31"/>
      <c r="X370" s="31"/>
      <c r="Y370" s="31"/>
      <c r="Z370" s="31"/>
      <c r="AA370" s="31"/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T370" s="33"/>
      <c r="AU370" s="29" t="s">
        <v>1482</v>
      </c>
      <c r="AV370" s="63" t="s">
        <v>407</v>
      </c>
      <c r="AW370" s="29" t="s">
        <v>1127</v>
      </c>
      <c r="AX370" s="29" t="s">
        <v>771</v>
      </c>
      <c r="AY370" s="29" t="s">
        <v>189</v>
      </c>
      <c r="BA370" s="29" t="s">
        <v>203</v>
      </c>
      <c r="BC370" s="29" t="s">
        <v>500</v>
      </c>
      <c r="BD370" s="29" t="s">
        <v>772</v>
      </c>
      <c r="BE370" s="27" t="s">
        <v>773</v>
      </c>
      <c r="BF37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"38:42:0b:47:73:dc"], ["ip", "10.0.4.43"]]</v>
      </c>
    </row>
    <row r="371" spans="1:58" s="29" customFormat="1" ht="16" customHeight="1">
      <c r="A371" s="29">
        <v>2664</v>
      </c>
      <c r="B371" s="29" t="s">
        <v>765</v>
      </c>
      <c r="C371" s="29" t="s">
        <v>1122</v>
      </c>
      <c r="D371" s="29" t="s">
        <v>149</v>
      </c>
      <c r="E371" s="29" t="s">
        <v>1124</v>
      </c>
      <c r="F371" s="30" t="str">
        <f>IF(ISBLANK(Table2[[#This Row],[unique_id]]), "", Table2[[#This Row],[unique_id]])</f>
        <v>template_kitchen_move_proxy</v>
      </c>
      <c r="G371" s="29" t="s">
        <v>1032</v>
      </c>
      <c r="H371" s="29" t="s">
        <v>1039</v>
      </c>
      <c r="I371" s="29" t="s">
        <v>144</v>
      </c>
      <c r="O371" s="31" t="s">
        <v>1096</v>
      </c>
      <c r="P371" s="29" t="s">
        <v>172</v>
      </c>
      <c r="Q371" s="29" t="s">
        <v>1054</v>
      </c>
      <c r="R371" s="52" t="s">
        <v>1039</v>
      </c>
      <c r="S371" s="29" t="str">
        <f>_xlfn.CONCAT( Table2[[#This Row],[device_suggested_area]], " ",Table2[[#This Row],[powercalc_group_3]])</f>
        <v>Kitchen Audio Visual Devices</v>
      </c>
      <c r="T371" s="32" t="s">
        <v>1130</v>
      </c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V371" s="63"/>
      <c r="AW371" s="29" t="s">
        <v>145</v>
      </c>
      <c r="AX371" s="29" t="s">
        <v>409</v>
      </c>
      <c r="AY371" s="29" t="s">
        <v>189</v>
      </c>
      <c r="BA371" s="29" t="s">
        <v>215</v>
      </c>
      <c r="BE371" s="27"/>
      <c r="BF37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2" spans="1:58" s="29" customFormat="1" ht="16" customHeight="1">
      <c r="A372" s="29">
        <v>2665</v>
      </c>
      <c r="B372" s="29" t="s">
        <v>26</v>
      </c>
      <c r="C372" s="29" t="s">
        <v>189</v>
      </c>
      <c r="D372" s="29" t="s">
        <v>145</v>
      </c>
      <c r="E372" s="29" t="s">
        <v>1027</v>
      </c>
      <c r="F372" s="30" t="str">
        <f>IF(ISBLANK(Table2[[#This Row],[unique_id]]), "", Table2[[#This Row],[unique_id]])</f>
        <v>kitchen_move</v>
      </c>
      <c r="G372" s="29" t="s">
        <v>1032</v>
      </c>
      <c r="H372" s="29" t="s">
        <v>1039</v>
      </c>
      <c r="I372" s="29" t="s">
        <v>144</v>
      </c>
      <c r="M372" s="29" t="s">
        <v>136</v>
      </c>
      <c r="N372" s="29" t="s">
        <v>281</v>
      </c>
      <c r="O372" s="31" t="s">
        <v>1096</v>
      </c>
      <c r="P372" s="29" t="s">
        <v>172</v>
      </c>
      <c r="Q372" s="29" t="s">
        <v>1054</v>
      </c>
      <c r="R372" s="52" t="s">
        <v>1039</v>
      </c>
      <c r="S372" s="29" t="str">
        <f>_xlfn.CONCAT( Table2[[#This Row],[device_suggested_area]], " ",Table2[[#This Row],[powercalc_group_3]])</f>
        <v>Kitchen Audio Visual Devices</v>
      </c>
      <c r="T372" s="29" t="str">
        <f>_xlfn.CONCAT("name: ", Table2[[#This Row],[friendly_name]])</f>
        <v>name: Kitchen Move</v>
      </c>
      <c r="V372" s="31"/>
      <c r="W372" s="31"/>
      <c r="X372" s="31"/>
      <c r="Y372" s="31"/>
      <c r="Z372" s="31"/>
      <c r="AA372" s="31"/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29" t="s">
        <v>1483</v>
      </c>
      <c r="AV372" s="63" t="s">
        <v>407</v>
      </c>
      <c r="AW372" s="29" t="s">
        <v>1126</v>
      </c>
      <c r="AX372" s="29" t="s">
        <v>409</v>
      </c>
      <c r="AY372" s="29" t="s">
        <v>189</v>
      </c>
      <c r="BA372" s="29" t="s">
        <v>215</v>
      </c>
      <c r="BC372" s="29" t="s">
        <v>500</v>
      </c>
      <c r="BD372" s="29" t="s">
        <v>412</v>
      </c>
      <c r="BE372" s="27" t="s">
        <v>574</v>
      </c>
      <c r="BF37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"48:a6:b8:e2:50:40"], ["ip", "10.0.4.41"]]</v>
      </c>
    </row>
    <row r="373" spans="1:58" s="29" customFormat="1" ht="16" customHeight="1">
      <c r="A373" s="29">
        <v>2666</v>
      </c>
      <c r="B373" s="29" t="s">
        <v>26</v>
      </c>
      <c r="C373" s="29" t="s">
        <v>189</v>
      </c>
      <c r="D373" s="29" t="s">
        <v>145</v>
      </c>
      <c r="E373" s="29" t="s">
        <v>1026</v>
      </c>
      <c r="F373" s="30" t="str">
        <f>IF(ISBLANK(Table2[[#This Row],[unique_id]]), "", Table2[[#This Row],[unique_id]])</f>
        <v>kitchen_five</v>
      </c>
      <c r="G373" s="29" t="s">
        <v>1033</v>
      </c>
      <c r="H373" s="29" t="s">
        <v>1039</v>
      </c>
      <c r="I373" s="29" t="s">
        <v>144</v>
      </c>
      <c r="M373" s="29" t="s">
        <v>136</v>
      </c>
      <c r="N373" s="29" t="s">
        <v>281</v>
      </c>
      <c r="O373" s="31" t="s">
        <v>1096</v>
      </c>
      <c r="P373" s="29" t="s">
        <v>172</v>
      </c>
      <c r="Q373" s="29" t="s">
        <v>1054</v>
      </c>
      <c r="R373" s="52" t="s">
        <v>1039</v>
      </c>
      <c r="S373" s="29" t="str">
        <f>_xlfn.CONCAT( Table2[[#This Row],[device_suggested_area]], " ",Table2[[#This Row],[powercalc_group_3]])</f>
        <v>Kitchen Audio Visual Devices</v>
      </c>
      <c r="T373" s="29" t="str">
        <f>_xlfn.CONCAT("name: ", Table2[[#This Row],[friendly_name]])</f>
        <v>name: Kitchen Five</v>
      </c>
      <c r="V373" s="31"/>
      <c r="W373" s="31"/>
      <c r="X373" s="31"/>
      <c r="Y373" s="31"/>
      <c r="Z373" s="31"/>
      <c r="AA373" s="31"/>
      <c r="AG373" s="31"/>
      <c r="AH373" s="31"/>
      <c r="AJ373" s="29" t="str">
        <f>IF(ISBLANK(AI373),  "", _xlfn.CONCAT("haas/entity/sensor/", LOWER(C373), "/", E373, "/config"))</f>
        <v/>
      </c>
      <c r="AK373" s="29" t="str">
        <f>IF(ISBLANK(AI373),  "", _xlfn.CONCAT(LOWER(C373), "/", E373))</f>
        <v/>
      </c>
      <c r="AT373" s="33"/>
      <c r="AU373" s="29" t="s">
        <v>1484</v>
      </c>
      <c r="AV373" s="63" t="s">
        <v>407</v>
      </c>
      <c r="AW373" s="29" t="s">
        <v>1128</v>
      </c>
      <c r="AX373" s="29" t="s">
        <v>1129</v>
      </c>
      <c r="AY373" s="29" t="s">
        <v>189</v>
      </c>
      <c r="BA373" s="29" t="s">
        <v>215</v>
      </c>
      <c r="BC373" s="29" t="s">
        <v>500</v>
      </c>
      <c r="BD373" s="32" t="s">
        <v>411</v>
      </c>
      <c r="BE373" s="27" t="s">
        <v>575</v>
      </c>
      <c r="BF37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"5c:aa:fd:f1:a3:d4"], ["ip", "10.0.4.42"]]</v>
      </c>
    </row>
    <row r="374" spans="1:58" s="29" customFormat="1" ht="16" customHeight="1">
      <c r="A374" s="29">
        <v>2667</v>
      </c>
      <c r="B374" s="29" t="s">
        <v>765</v>
      </c>
      <c r="C374" s="29" t="s">
        <v>1122</v>
      </c>
      <c r="D374" s="29" t="s">
        <v>149</v>
      </c>
      <c r="E374" s="29" t="s">
        <v>1125</v>
      </c>
      <c r="F374" s="30" t="str">
        <f>IF(ISBLANK(Table2[[#This Row],[unique_id]]), "", Table2[[#This Row],[unique_id]])</f>
        <v>template_parents_move_proxy</v>
      </c>
      <c r="G374" s="29" t="s">
        <v>1034</v>
      </c>
      <c r="H374" s="29" t="s">
        <v>1039</v>
      </c>
      <c r="I374" s="29" t="s">
        <v>144</v>
      </c>
      <c r="O374" s="31" t="s">
        <v>1096</v>
      </c>
      <c r="P374" s="29" t="s">
        <v>172</v>
      </c>
      <c r="Q374" s="29" t="s">
        <v>1054</v>
      </c>
      <c r="R374" s="52" t="s">
        <v>1039</v>
      </c>
      <c r="S374" s="29" t="str">
        <f>_xlfn.CONCAT( Table2[[#This Row],[device_suggested_area]], " ",Table2[[#This Row],[powercalc_group_3]])</f>
        <v>Parents Audio Visual Devices</v>
      </c>
      <c r="T374" s="32" t="s">
        <v>1130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V374" s="63"/>
      <c r="AW374" s="29" t="s">
        <v>145</v>
      </c>
      <c r="AX374" s="29" t="s">
        <v>409</v>
      </c>
      <c r="AY374" s="29" t="s">
        <v>189</v>
      </c>
      <c r="BA374" s="29" t="s">
        <v>201</v>
      </c>
      <c r="BE374" s="27"/>
      <c r="BF37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5" spans="1:58" s="29" customFormat="1" ht="16" customHeight="1">
      <c r="A375" s="29">
        <v>2668</v>
      </c>
      <c r="B375" s="29" t="s">
        <v>26</v>
      </c>
      <c r="C375" s="29" t="s">
        <v>189</v>
      </c>
      <c r="D375" s="29" t="s">
        <v>145</v>
      </c>
      <c r="E375" s="29" t="s">
        <v>1025</v>
      </c>
      <c r="F375" s="30" t="str">
        <f>IF(ISBLANK(Table2[[#This Row],[unique_id]]), "", Table2[[#This Row],[unique_id]])</f>
        <v>parents_move</v>
      </c>
      <c r="G375" s="29" t="s">
        <v>1034</v>
      </c>
      <c r="H375" s="29" t="s">
        <v>1039</v>
      </c>
      <c r="I375" s="29" t="s">
        <v>144</v>
      </c>
      <c r="M375" s="29" t="s">
        <v>136</v>
      </c>
      <c r="N375" s="29" t="s">
        <v>281</v>
      </c>
      <c r="O375" s="31" t="s">
        <v>1096</v>
      </c>
      <c r="P375" s="29" t="s">
        <v>172</v>
      </c>
      <c r="Q375" s="29" t="s">
        <v>1054</v>
      </c>
      <c r="R375" s="52" t="s">
        <v>1039</v>
      </c>
      <c r="S375" s="29" t="str">
        <f>_xlfn.CONCAT( Table2[[#This Row],[device_suggested_area]], " ",Table2[[#This Row],[powercalc_group_3]])</f>
        <v>Parents Audio Visual Devices</v>
      </c>
      <c r="T375" s="29" t="str">
        <f>_xlfn.CONCAT("name: ", Table2[[#This Row],[friendly_name]])</f>
        <v>name: Parents Move</v>
      </c>
      <c r="V375" s="31"/>
      <c r="W375" s="31"/>
      <c r="X375" s="31"/>
      <c r="Y375" s="31"/>
      <c r="Z375" s="31"/>
      <c r="AA375" s="31"/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29" t="s">
        <v>1485</v>
      </c>
      <c r="AV375" s="63" t="s">
        <v>407</v>
      </c>
      <c r="AW375" s="29" t="s">
        <v>1126</v>
      </c>
      <c r="AX375" s="29" t="s">
        <v>409</v>
      </c>
      <c r="AY375" s="29" t="s">
        <v>189</v>
      </c>
      <c r="BA375" s="29" t="s">
        <v>201</v>
      </c>
      <c r="BC375" s="29" t="s">
        <v>500</v>
      </c>
      <c r="BD375" s="29" t="s">
        <v>410</v>
      </c>
      <c r="BE375" s="27" t="s">
        <v>573</v>
      </c>
      <c r="BF37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"5c:aa:fd:d1:23:be"], ["ip", "10.0.4.40"]]</v>
      </c>
    </row>
    <row r="376" spans="1:58" s="29" customFormat="1" ht="16" customHeight="1">
      <c r="A376" s="29">
        <v>2669</v>
      </c>
      <c r="B376" s="29" t="s">
        <v>765</v>
      </c>
      <c r="C376" s="29" t="s">
        <v>275</v>
      </c>
      <c r="D376" s="29" t="s">
        <v>145</v>
      </c>
      <c r="E376" s="29" t="s">
        <v>899</v>
      </c>
      <c r="F376" s="30" t="str">
        <f>IF(ISBLANK(Table2[[#This Row],[unique_id]]), "", Table2[[#This Row],[unique_id]])</f>
        <v>parents_tv_speaker</v>
      </c>
      <c r="G376" s="29" t="s">
        <v>900</v>
      </c>
      <c r="H376" s="29" t="s">
        <v>1039</v>
      </c>
      <c r="I376" s="29" t="s">
        <v>144</v>
      </c>
      <c r="M376" s="29" t="s">
        <v>136</v>
      </c>
      <c r="N376" s="29" t="s">
        <v>281</v>
      </c>
      <c r="O376" s="31"/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29" t="s">
        <v>1486</v>
      </c>
      <c r="AV376" s="63" t="s">
        <v>468</v>
      </c>
      <c r="AW376" s="29" t="s">
        <v>901</v>
      </c>
      <c r="AX376" s="29" t="s">
        <v>467</v>
      </c>
      <c r="AY376" s="29" t="s">
        <v>275</v>
      </c>
      <c r="BA376" s="29" t="s">
        <v>201</v>
      </c>
      <c r="BC376" s="29" t="s">
        <v>500</v>
      </c>
      <c r="BD376" s="34" t="s">
        <v>472</v>
      </c>
      <c r="BE376" s="27" t="s">
        <v>548</v>
      </c>
      <c r="BF37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"d4:a3:3d:5c:8c:28"], ["ip", "10.0.4.48"]]</v>
      </c>
    </row>
    <row r="377" spans="1:58" s="29" customFormat="1" ht="16" customHeight="1">
      <c r="A377" s="29">
        <v>2700</v>
      </c>
      <c r="B377" s="29" t="s">
        <v>26</v>
      </c>
      <c r="C377" s="29" t="s">
        <v>151</v>
      </c>
      <c r="D377" s="29" t="s">
        <v>330</v>
      </c>
      <c r="E377" s="29" t="s">
        <v>920</v>
      </c>
      <c r="F377" s="30" t="str">
        <f>IF(ISBLANK(Table2[[#This Row],[unique_id]]), "", Table2[[#This Row],[unique_id]])</f>
        <v>back_door_lock_security</v>
      </c>
      <c r="G377" s="29" t="s">
        <v>916</v>
      </c>
      <c r="H377" s="29" t="s">
        <v>889</v>
      </c>
      <c r="I377" s="29" t="s">
        <v>219</v>
      </c>
      <c r="M377" s="29" t="s">
        <v>136</v>
      </c>
      <c r="O377" s="31"/>
      <c r="V377" s="31"/>
      <c r="W377" s="31"/>
      <c r="X377" s="31"/>
      <c r="Y377" s="31"/>
      <c r="Z377" s="31"/>
      <c r="AA377" s="31"/>
      <c r="AE377" s="29" t="s">
        <v>931</v>
      </c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V377" s="31"/>
      <c r="BD377" s="34"/>
      <c r="BE377" s="27"/>
      <c r="BF37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8" spans="1:58" s="29" customFormat="1" ht="16" customHeight="1">
      <c r="A378" s="29">
        <v>2701</v>
      </c>
      <c r="B378" s="29" t="s">
        <v>26</v>
      </c>
      <c r="C378" s="29" t="s">
        <v>151</v>
      </c>
      <c r="D378" s="29" t="s">
        <v>149</v>
      </c>
      <c r="E378" s="29" t="s">
        <v>933</v>
      </c>
      <c r="F378" s="30" t="str">
        <f>IF(ISBLANK(Table2[[#This Row],[unique_id]]), "", Table2[[#This Row],[unique_id]])</f>
        <v>template_back_door_state</v>
      </c>
      <c r="G378" s="29" t="s">
        <v>301</v>
      </c>
      <c r="H378" s="29" t="s">
        <v>889</v>
      </c>
      <c r="I378" s="29" t="s">
        <v>219</v>
      </c>
      <c r="O378" s="31"/>
      <c r="V378" s="31"/>
      <c r="W378" s="31"/>
      <c r="X378" s="31"/>
      <c r="Y378" s="31"/>
      <c r="Z378" s="31"/>
      <c r="AA378" s="31"/>
      <c r="AG378" s="31"/>
      <c r="AH378" s="31"/>
      <c r="AJ378" s="29" t="str">
        <f>IF(ISBLANK(AI378),  "", _xlfn.CONCAT("haas/entity/sensor/", LOWER(C378), "/", E378, "/config"))</f>
        <v/>
      </c>
      <c r="AK378" s="29" t="str">
        <f>IF(ISBLANK(AI378),  "", _xlfn.CONCAT(LOWER(C378), "/", E378))</f>
        <v/>
      </c>
      <c r="AT378" s="33"/>
      <c r="AV378" s="31"/>
      <c r="BD378" s="34"/>
      <c r="BE378" s="27"/>
      <c r="BF37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79" spans="1:58" s="29" customFormat="1" ht="16" customHeight="1">
      <c r="A379" s="29">
        <v>2702</v>
      </c>
      <c r="B379" s="29" t="s">
        <v>26</v>
      </c>
      <c r="C379" s="29" t="s">
        <v>877</v>
      </c>
      <c r="D379" s="29" t="s">
        <v>883</v>
      </c>
      <c r="E379" s="29" t="s">
        <v>884</v>
      </c>
      <c r="F379" s="30" t="str">
        <f>IF(ISBLANK(Table2[[#This Row],[unique_id]]), "", Table2[[#This Row],[unique_id]])</f>
        <v>back_door_lock</v>
      </c>
      <c r="G379" s="29" t="s">
        <v>935</v>
      </c>
      <c r="H379" s="29" t="s">
        <v>889</v>
      </c>
      <c r="I379" s="29" t="s">
        <v>219</v>
      </c>
      <c r="M379" s="29" t="s">
        <v>136</v>
      </c>
      <c r="O379" s="31"/>
      <c r="V379" s="31"/>
      <c r="W379" s="31" t="s">
        <v>647</v>
      </c>
      <c r="X379" s="31"/>
      <c r="Y379" s="36" t="s">
        <v>1050</v>
      </c>
      <c r="Z379" s="31"/>
      <c r="AA379" s="31"/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29" t="s">
        <v>882</v>
      </c>
      <c r="AV379" s="63" t="s">
        <v>880</v>
      </c>
      <c r="AW379" s="29" t="s">
        <v>878</v>
      </c>
      <c r="AX379" s="32" t="s">
        <v>879</v>
      </c>
      <c r="AY379" s="29" t="s">
        <v>877</v>
      </c>
      <c r="BA379" s="29" t="s">
        <v>733</v>
      </c>
      <c r="BD379" s="29" t="s">
        <v>876</v>
      </c>
      <c r="BF37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"0x000d6f0011274420"]]</v>
      </c>
    </row>
    <row r="380" spans="1:58" s="29" customFormat="1" ht="16" customHeight="1">
      <c r="A380" s="29">
        <v>2703</v>
      </c>
      <c r="B380" s="29" t="s">
        <v>26</v>
      </c>
      <c r="C380" s="29" t="s">
        <v>365</v>
      </c>
      <c r="D380" s="29" t="s">
        <v>149</v>
      </c>
      <c r="E380" s="29" t="s">
        <v>926</v>
      </c>
      <c r="F380" s="30" t="str">
        <f>IF(ISBLANK(Table2[[#This Row],[unique_id]]), "", Table2[[#This Row],[unique_id]])</f>
        <v>template_back_door_sensor_contact_last</v>
      </c>
      <c r="G380" s="29" t="s">
        <v>934</v>
      </c>
      <c r="H380" s="29" t="s">
        <v>889</v>
      </c>
      <c r="I380" s="29" t="s">
        <v>219</v>
      </c>
      <c r="M380" s="29" t="s">
        <v>136</v>
      </c>
      <c r="O380" s="31"/>
      <c r="V380" s="31"/>
      <c r="W380" s="31" t="s">
        <v>647</v>
      </c>
      <c r="X380" s="31"/>
      <c r="Y380" s="36" t="s">
        <v>1050</v>
      </c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T380" s="33"/>
      <c r="AU380" s="29" t="s">
        <v>910</v>
      </c>
      <c r="AV380" s="63" t="s">
        <v>880</v>
      </c>
      <c r="AW380" s="32" t="s">
        <v>907</v>
      </c>
      <c r="AX380" s="32" t="s">
        <v>908</v>
      </c>
      <c r="AY380" s="29" t="s">
        <v>365</v>
      </c>
      <c r="BA380" s="29" t="s">
        <v>733</v>
      </c>
      <c r="BD380" s="29" t="s">
        <v>911</v>
      </c>
      <c r="BF38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"0x00124b0029119f9a"]]</v>
      </c>
    </row>
    <row r="381" spans="1:58" s="29" customFormat="1" ht="16" customHeight="1">
      <c r="A381" s="29">
        <v>2704</v>
      </c>
      <c r="B381" s="29" t="s">
        <v>765</v>
      </c>
      <c r="C381" s="29" t="s">
        <v>244</v>
      </c>
      <c r="D381" s="29" t="s">
        <v>147</v>
      </c>
      <c r="F381" s="30" t="str">
        <f>IF(ISBLANK(Table2[[#This Row],[unique_id]]), "", Table2[[#This Row],[unique_id]])</f>
        <v/>
      </c>
      <c r="G381" s="29" t="s">
        <v>889</v>
      </c>
      <c r="H381" s="29" t="s">
        <v>903</v>
      </c>
      <c r="I381" s="29" t="s">
        <v>219</v>
      </c>
      <c r="O381" s="31"/>
      <c r="V381" s="31"/>
      <c r="W381" s="31"/>
      <c r="X381" s="31"/>
      <c r="Y381" s="31"/>
      <c r="Z381" s="31"/>
      <c r="AA381" s="31"/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V381" s="31"/>
      <c r="AX381" s="32"/>
      <c r="BF38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2" spans="1:58" s="29" customFormat="1" ht="16" customHeight="1">
      <c r="A382" s="29">
        <v>2705</v>
      </c>
      <c r="B382" s="29" t="s">
        <v>26</v>
      </c>
      <c r="C382" s="29" t="s">
        <v>151</v>
      </c>
      <c r="D382" s="29" t="s">
        <v>330</v>
      </c>
      <c r="E382" s="29" t="s">
        <v>921</v>
      </c>
      <c r="F382" s="30" t="str">
        <f>IF(ISBLANK(Table2[[#This Row],[unique_id]]), "", Table2[[#This Row],[unique_id]])</f>
        <v>front_door_lock_security</v>
      </c>
      <c r="G382" s="29" t="s">
        <v>916</v>
      </c>
      <c r="H382" s="29" t="s">
        <v>888</v>
      </c>
      <c r="I382" s="29" t="s">
        <v>219</v>
      </c>
      <c r="M382" s="29" t="s">
        <v>136</v>
      </c>
      <c r="O382" s="31"/>
      <c r="V382" s="31"/>
      <c r="W382" s="31"/>
      <c r="X382" s="31"/>
      <c r="Y382" s="31"/>
      <c r="Z382" s="31"/>
      <c r="AA382" s="31"/>
      <c r="AE382" s="29" t="s">
        <v>931</v>
      </c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V382" s="31"/>
      <c r="BD382" s="34"/>
      <c r="BE382" s="27"/>
      <c r="BF38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3" spans="1:58" s="29" customFormat="1" ht="16" customHeight="1">
      <c r="A383" s="29">
        <v>2706</v>
      </c>
      <c r="B383" s="29" t="s">
        <v>26</v>
      </c>
      <c r="C383" s="29" t="s">
        <v>151</v>
      </c>
      <c r="D383" s="29" t="s">
        <v>149</v>
      </c>
      <c r="E383" s="29" t="s">
        <v>932</v>
      </c>
      <c r="F383" s="30" t="str">
        <f>IF(ISBLANK(Table2[[#This Row],[unique_id]]), "", Table2[[#This Row],[unique_id]])</f>
        <v>template_front_door_state</v>
      </c>
      <c r="G383" s="29" t="s">
        <v>301</v>
      </c>
      <c r="H383" s="29" t="s">
        <v>888</v>
      </c>
      <c r="I383" s="29" t="s">
        <v>219</v>
      </c>
      <c r="O383" s="31"/>
      <c r="V383" s="31"/>
      <c r="W383" s="31"/>
      <c r="X383" s="31"/>
      <c r="Y383" s="31"/>
      <c r="Z383" s="31"/>
      <c r="AA383" s="31"/>
      <c r="AG383" s="31"/>
      <c r="AH383" s="31"/>
      <c r="AJ383" s="29" t="str">
        <f>IF(ISBLANK(AI383),  "", _xlfn.CONCAT("haas/entity/sensor/", LOWER(C383), "/", E383, "/config"))</f>
        <v/>
      </c>
      <c r="AK383" s="29" t="str">
        <f>IF(ISBLANK(AI383),  "", _xlfn.CONCAT(LOWER(C383), "/", E383))</f>
        <v/>
      </c>
      <c r="AT383" s="33"/>
      <c r="AV383" s="31"/>
      <c r="BD383" s="34"/>
      <c r="BE383" s="27"/>
      <c r="BF38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4" spans="1:58" s="29" customFormat="1" ht="16" customHeight="1">
      <c r="A384" s="29">
        <v>2707</v>
      </c>
      <c r="B384" s="29" t="s">
        <v>26</v>
      </c>
      <c r="C384" s="29" t="s">
        <v>877</v>
      </c>
      <c r="D384" s="29" t="s">
        <v>883</v>
      </c>
      <c r="E384" s="29" t="s">
        <v>885</v>
      </c>
      <c r="F384" s="30" t="str">
        <f>IF(ISBLANK(Table2[[#This Row],[unique_id]]), "", Table2[[#This Row],[unique_id]])</f>
        <v>front_door_lock</v>
      </c>
      <c r="G384" s="29" t="s">
        <v>935</v>
      </c>
      <c r="H384" s="29" t="s">
        <v>888</v>
      </c>
      <c r="I384" s="29" t="s">
        <v>219</v>
      </c>
      <c r="M384" s="29" t="s">
        <v>136</v>
      </c>
      <c r="O384" s="31"/>
      <c r="V384" s="31"/>
      <c r="W384" s="31" t="s">
        <v>647</v>
      </c>
      <c r="X384" s="31"/>
      <c r="Y384" s="36" t="s">
        <v>1050</v>
      </c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T384" s="33"/>
      <c r="AU384" s="29" t="s">
        <v>881</v>
      </c>
      <c r="AV384" s="63" t="s">
        <v>880</v>
      </c>
      <c r="AW384" s="29" t="s">
        <v>878</v>
      </c>
      <c r="AX384" s="32" t="s">
        <v>879</v>
      </c>
      <c r="AY384" s="29" t="s">
        <v>877</v>
      </c>
      <c r="BA384" s="29" t="s">
        <v>389</v>
      </c>
      <c r="BD384" s="29" t="s">
        <v>886</v>
      </c>
      <c r="BF38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"0x000d6f001127f08c"]]</v>
      </c>
    </row>
    <row r="385" spans="1:58" s="29" customFormat="1" ht="16" customHeight="1">
      <c r="A385" s="29">
        <v>2708</v>
      </c>
      <c r="B385" s="29" t="s">
        <v>26</v>
      </c>
      <c r="C385" s="29" t="s">
        <v>365</v>
      </c>
      <c r="D385" s="29" t="s">
        <v>149</v>
      </c>
      <c r="E385" s="29" t="s">
        <v>925</v>
      </c>
      <c r="F385" s="30" t="str">
        <f>IF(ISBLANK(Table2[[#This Row],[unique_id]]), "", Table2[[#This Row],[unique_id]])</f>
        <v>template_front_door_sensor_contact_last</v>
      </c>
      <c r="G385" s="29" t="s">
        <v>934</v>
      </c>
      <c r="H385" s="29" t="s">
        <v>888</v>
      </c>
      <c r="I385" s="29" t="s">
        <v>219</v>
      </c>
      <c r="M385" s="29" t="s">
        <v>136</v>
      </c>
      <c r="O385" s="31"/>
      <c r="V385" s="31"/>
      <c r="W385" s="31" t="s">
        <v>647</v>
      </c>
      <c r="X385" s="31"/>
      <c r="Y385" s="36" t="s">
        <v>1050</v>
      </c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U385" s="29" t="s">
        <v>906</v>
      </c>
      <c r="AV385" s="63" t="s">
        <v>880</v>
      </c>
      <c r="AW385" s="32" t="s">
        <v>907</v>
      </c>
      <c r="AX385" s="32" t="s">
        <v>908</v>
      </c>
      <c r="AY385" s="29" t="s">
        <v>365</v>
      </c>
      <c r="BA385" s="29" t="s">
        <v>389</v>
      </c>
      <c r="BD385" s="29" t="s">
        <v>909</v>
      </c>
      <c r="BF38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"0x00124b0029113713"]]</v>
      </c>
    </row>
    <row r="386" spans="1:58" s="29" customFormat="1" ht="16" customHeight="1">
      <c r="A386" s="29">
        <v>2709</v>
      </c>
      <c r="B386" s="29" t="s">
        <v>765</v>
      </c>
      <c r="C386" s="29" t="s">
        <v>244</v>
      </c>
      <c r="D386" s="29" t="s">
        <v>147</v>
      </c>
      <c r="F386" s="30" t="str">
        <f>IF(ISBLANK(Table2[[#This Row],[unique_id]]), "", Table2[[#This Row],[unique_id]])</f>
        <v/>
      </c>
      <c r="G386" s="29" t="s">
        <v>888</v>
      </c>
      <c r="H386" s="29" t="s">
        <v>902</v>
      </c>
      <c r="I386" s="29" t="s">
        <v>219</v>
      </c>
      <c r="O386" s="31"/>
      <c r="V386" s="31"/>
      <c r="W386" s="31"/>
      <c r="X386" s="31"/>
      <c r="Y386" s="31"/>
      <c r="Z386" s="31"/>
      <c r="AA386" s="31"/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V386" s="31"/>
      <c r="AX386" s="32"/>
      <c r="BF38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7" spans="1:58" s="29" customFormat="1" ht="16" customHeight="1">
      <c r="A387" s="29">
        <v>2710</v>
      </c>
      <c r="B387" s="29" t="s">
        <v>26</v>
      </c>
      <c r="C387" s="29" t="s">
        <v>580</v>
      </c>
      <c r="D387" s="29" t="s">
        <v>364</v>
      </c>
      <c r="E387" s="29" t="s">
        <v>363</v>
      </c>
      <c r="F387" s="30" t="str">
        <f>IF(ISBLANK(Table2[[#This Row],[unique_id]]), "", Table2[[#This Row],[unique_id]])</f>
        <v>column_break</v>
      </c>
      <c r="G387" s="29" t="s">
        <v>360</v>
      </c>
      <c r="H387" s="29" t="s">
        <v>891</v>
      </c>
      <c r="I387" s="29" t="s">
        <v>219</v>
      </c>
      <c r="M387" s="29" t="s">
        <v>361</v>
      </c>
      <c r="N387" s="29" t="s">
        <v>362</v>
      </c>
      <c r="O387" s="31"/>
      <c r="V387" s="31"/>
      <c r="W387" s="31"/>
      <c r="X387" s="31"/>
      <c r="Y387" s="31"/>
      <c r="Z387" s="31"/>
      <c r="AA387" s="31"/>
      <c r="AG387" s="31"/>
      <c r="AH387" s="31"/>
      <c r="AK387" s="29" t="str">
        <f>IF(ISBLANK(AI387),  "", _xlfn.CONCAT(LOWER(C387), "/", E387))</f>
        <v/>
      </c>
      <c r="AT387" s="33"/>
      <c r="AV387" s="31"/>
      <c r="BF38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8" spans="1:58" s="29" customFormat="1" ht="16" customHeight="1">
      <c r="A388" s="29">
        <v>2711</v>
      </c>
      <c r="B388" s="29" t="s">
        <v>26</v>
      </c>
      <c r="C388" s="29" t="s">
        <v>244</v>
      </c>
      <c r="D388" s="29" t="s">
        <v>149</v>
      </c>
      <c r="E388" s="29" t="s">
        <v>150</v>
      </c>
      <c r="F388" s="30" t="str">
        <f>IF(ISBLANK(Table2[[#This Row],[unique_id]]), "", Table2[[#This Row],[unique_id]])</f>
        <v>uvc_ada_motion</v>
      </c>
      <c r="G388" s="29" t="s">
        <v>887</v>
      </c>
      <c r="H388" s="29" t="s">
        <v>891</v>
      </c>
      <c r="I388" s="29" t="s">
        <v>219</v>
      </c>
      <c r="M388" s="29" t="s">
        <v>136</v>
      </c>
      <c r="O388" s="31"/>
      <c r="V388" s="31"/>
      <c r="W388" s="31"/>
      <c r="X388" s="31"/>
      <c r="Y388" s="31"/>
      <c r="Z388" s="31"/>
      <c r="AA388" s="31"/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T388" s="33"/>
      <c r="AV388" s="31"/>
      <c r="BF38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89" spans="1:58" s="29" customFormat="1" ht="16" customHeight="1">
      <c r="A389" s="29">
        <v>2712</v>
      </c>
      <c r="B389" s="29" t="s">
        <v>26</v>
      </c>
      <c r="C389" s="29" t="s">
        <v>244</v>
      </c>
      <c r="D389" s="29" t="s">
        <v>147</v>
      </c>
      <c r="E389" s="29" t="s">
        <v>148</v>
      </c>
      <c r="F389" s="30" t="str">
        <f>IF(ISBLANK(Table2[[#This Row],[unique_id]]), "", Table2[[#This Row],[unique_id]])</f>
        <v>uvc_ada_medium</v>
      </c>
      <c r="G389" s="29" t="s">
        <v>130</v>
      </c>
      <c r="H389" s="29" t="s">
        <v>893</v>
      </c>
      <c r="I389" s="29" t="s">
        <v>219</v>
      </c>
      <c r="M389" s="29" t="s">
        <v>136</v>
      </c>
      <c r="N389" s="29" t="s">
        <v>282</v>
      </c>
      <c r="O389" s="31"/>
      <c r="V389" s="31"/>
      <c r="W389" s="31"/>
      <c r="X389" s="31"/>
      <c r="Y389" s="31"/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T389" s="33"/>
      <c r="AU389" s="29" t="s">
        <v>449</v>
      </c>
      <c r="AV389" s="63" t="s">
        <v>451</v>
      </c>
      <c r="AW389" s="29" t="s">
        <v>452</v>
      </c>
      <c r="AX389" s="29" t="s">
        <v>448</v>
      </c>
      <c r="AY389" s="29" t="s">
        <v>244</v>
      </c>
      <c r="BA389" s="29" t="s">
        <v>130</v>
      </c>
      <c r="BC389" s="29" t="s">
        <v>520</v>
      </c>
      <c r="BD389" s="29" t="s">
        <v>446</v>
      </c>
      <c r="BE389" s="29" t="s">
        <v>475</v>
      </c>
      <c r="BF38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"74:83:c2:3f:6c:4c"], ["ip", "10.0.6.20"]]</v>
      </c>
    </row>
    <row r="390" spans="1:58" s="29" customFormat="1" ht="16" customHeight="1">
      <c r="A390" s="29">
        <v>2713</v>
      </c>
      <c r="B390" s="29" t="s">
        <v>26</v>
      </c>
      <c r="C390" s="29" t="s">
        <v>580</v>
      </c>
      <c r="D390" s="29" t="s">
        <v>364</v>
      </c>
      <c r="E390" s="29" t="s">
        <v>363</v>
      </c>
      <c r="F390" s="30" t="str">
        <f>IF(ISBLANK(Table2[[#This Row],[unique_id]]), "", Table2[[#This Row],[unique_id]])</f>
        <v>column_break</v>
      </c>
      <c r="G390" s="29" t="s">
        <v>360</v>
      </c>
      <c r="H390" s="29" t="s">
        <v>893</v>
      </c>
      <c r="I390" s="29" t="s">
        <v>219</v>
      </c>
      <c r="M390" s="29" t="s">
        <v>361</v>
      </c>
      <c r="N390" s="29" t="s">
        <v>362</v>
      </c>
      <c r="O390" s="31"/>
      <c r="V390" s="31"/>
      <c r="W390" s="31"/>
      <c r="X390" s="31"/>
      <c r="Y390" s="31"/>
      <c r="Z390" s="31"/>
      <c r="AA390" s="31"/>
      <c r="AG390" s="31"/>
      <c r="AH390" s="31"/>
      <c r="AK390" s="29" t="str">
        <f>IF(ISBLANK(AI390),  "", _xlfn.CONCAT(LOWER(C390), "/", E390))</f>
        <v/>
      </c>
      <c r="AT390" s="33"/>
      <c r="AV390" s="31"/>
      <c r="BF39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1" spans="1:58" s="29" customFormat="1" ht="16" customHeight="1">
      <c r="A391" s="29">
        <v>2714</v>
      </c>
      <c r="B391" s="29" t="s">
        <v>26</v>
      </c>
      <c r="C391" s="29" t="s">
        <v>244</v>
      </c>
      <c r="D391" s="29" t="s">
        <v>149</v>
      </c>
      <c r="E391" s="29" t="s">
        <v>218</v>
      </c>
      <c r="F391" s="30" t="str">
        <f>IF(ISBLANK(Table2[[#This Row],[unique_id]]), "", Table2[[#This Row],[unique_id]])</f>
        <v>uvc_edwin_motion</v>
      </c>
      <c r="G391" s="29" t="s">
        <v>887</v>
      </c>
      <c r="H391" s="29" t="s">
        <v>890</v>
      </c>
      <c r="I391" s="29" t="s">
        <v>219</v>
      </c>
      <c r="M391" s="29" t="s">
        <v>136</v>
      </c>
      <c r="O391" s="31"/>
      <c r="V391" s="31"/>
      <c r="W391" s="31"/>
      <c r="X391" s="31"/>
      <c r="Y391" s="31"/>
      <c r="Z391" s="31"/>
      <c r="AA391" s="31"/>
      <c r="AG391" s="31"/>
      <c r="AH391" s="31"/>
      <c r="AJ391" s="29" t="str">
        <f>IF(ISBLANK(AI391),  "", _xlfn.CONCAT("haas/entity/sensor/", LOWER(C391), "/", E391, "/config"))</f>
        <v/>
      </c>
      <c r="AK391" s="29" t="str">
        <f>IF(ISBLANK(AI391),  "", _xlfn.CONCAT(LOWER(C391), "/", E391))</f>
        <v/>
      </c>
      <c r="AT391" s="33"/>
      <c r="AV391" s="31"/>
      <c r="BF39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2" spans="1:58" s="29" customFormat="1" ht="16" customHeight="1">
      <c r="A392" s="29">
        <v>2715</v>
      </c>
      <c r="B392" s="29" t="s">
        <v>26</v>
      </c>
      <c r="C392" s="29" t="s">
        <v>244</v>
      </c>
      <c r="D392" s="29" t="s">
        <v>147</v>
      </c>
      <c r="E392" s="29" t="s">
        <v>217</v>
      </c>
      <c r="F392" s="30" t="str">
        <f>IF(ISBLANK(Table2[[#This Row],[unique_id]]), "", Table2[[#This Row],[unique_id]])</f>
        <v>uvc_edwin_medium</v>
      </c>
      <c r="G392" s="29" t="s">
        <v>127</v>
      </c>
      <c r="H392" s="29" t="s">
        <v>892</v>
      </c>
      <c r="I392" s="29" t="s">
        <v>219</v>
      </c>
      <c r="M392" s="29" t="s">
        <v>136</v>
      </c>
      <c r="N392" s="29" t="s">
        <v>282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U392" s="29" t="s">
        <v>450</v>
      </c>
      <c r="AV392" s="63" t="s">
        <v>451</v>
      </c>
      <c r="AW392" s="29" t="s">
        <v>452</v>
      </c>
      <c r="AX392" s="29" t="s">
        <v>448</v>
      </c>
      <c r="AY392" s="29" t="s">
        <v>244</v>
      </c>
      <c r="BA392" s="29" t="s">
        <v>127</v>
      </c>
      <c r="BC392" s="29" t="s">
        <v>520</v>
      </c>
      <c r="BD392" s="29" t="s">
        <v>447</v>
      </c>
      <c r="BE392" s="29" t="s">
        <v>476</v>
      </c>
      <c r="BF39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"74:83:c2:3f:6e:5c"], ["ip", "10.0.6.21"]]</v>
      </c>
    </row>
    <row r="393" spans="1:58" s="29" customFormat="1" ht="16" customHeight="1">
      <c r="A393" s="29">
        <v>2716</v>
      </c>
      <c r="B393" s="29" t="s">
        <v>26</v>
      </c>
      <c r="C393" s="29" t="s">
        <v>580</v>
      </c>
      <c r="D393" s="29" t="s">
        <v>364</v>
      </c>
      <c r="E393" s="29" t="s">
        <v>363</v>
      </c>
      <c r="F393" s="30" t="str">
        <f>IF(ISBLANK(Table2[[#This Row],[unique_id]]), "", Table2[[#This Row],[unique_id]])</f>
        <v>column_break</v>
      </c>
      <c r="G393" s="29" t="s">
        <v>360</v>
      </c>
      <c r="H393" s="29" t="s">
        <v>892</v>
      </c>
      <c r="I393" s="29" t="s">
        <v>219</v>
      </c>
      <c r="M393" s="29" t="s">
        <v>361</v>
      </c>
      <c r="N393" s="29" t="s">
        <v>362</v>
      </c>
      <c r="O393" s="31"/>
      <c r="V393" s="31"/>
      <c r="W393" s="31"/>
      <c r="X393" s="31"/>
      <c r="Y393" s="31"/>
      <c r="Z393" s="31"/>
      <c r="AA393" s="31"/>
      <c r="AG393" s="31"/>
      <c r="AH393" s="31"/>
      <c r="AK393" s="29" t="str">
        <f>IF(ISBLANK(AI393),  "", _xlfn.CONCAT(LOWER(C393), "/", E393))</f>
        <v/>
      </c>
      <c r="AT393" s="33"/>
      <c r="AV393" s="31"/>
      <c r="BF39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4" spans="1:58" s="29" customFormat="1" ht="16" customHeight="1">
      <c r="A394" s="29">
        <v>2717</v>
      </c>
      <c r="B394" s="29" t="s">
        <v>26</v>
      </c>
      <c r="C394" s="29" t="s">
        <v>133</v>
      </c>
      <c r="D394" s="29" t="s">
        <v>149</v>
      </c>
      <c r="E394" s="29" t="s">
        <v>838</v>
      </c>
      <c r="F394" s="30" t="str">
        <f>IF(ISBLANK(Table2[[#This Row],[unique_id]]), "", Table2[[#This Row],[unique_id]])</f>
        <v>ada_fan_occupancy</v>
      </c>
      <c r="G394" s="29" t="s">
        <v>130</v>
      </c>
      <c r="H394" s="29" t="s">
        <v>894</v>
      </c>
      <c r="I394" s="29" t="s">
        <v>219</v>
      </c>
      <c r="M394" s="29" t="s">
        <v>136</v>
      </c>
      <c r="O394" s="31"/>
      <c r="V394" s="31"/>
      <c r="W394" s="31"/>
      <c r="X394" s="31"/>
      <c r="Y394" s="31"/>
      <c r="Z394" s="31"/>
      <c r="AA394" s="31"/>
      <c r="AG394" s="31"/>
      <c r="AH394" s="31"/>
      <c r="AJ394" s="29" t="str">
        <f>IF(ISBLANK(AI394),  "", _xlfn.CONCAT("haas/entity/sensor/", LOWER(C394), "/", E394, "/config"))</f>
        <v/>
      </c>
      <c r="AK394" s="29" t="str">
        <f>IF(ISBLANK(AI394),  "", _xlfn.CONCAT(LOWER(C394), "/", E394))</f>
        <v/>
      </c>
      <c r="AT394" s="33"/>
      <c r="AV394" s="31"/>
      <c r="BF39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5" spans="1:58" s="29" customFormat="1" ht="16" customHeight="1">
      <c r="A395" s="29">
        <v>2718</v>
      </c>
      <c r="B395" s="29" t="s">
        <v>26</v>
      </c>
      <c r="C395" s="29" t="s">
        <v>133</v>
      </c>
      <c r="D395" s="29" t="s">
        <v>149</v>
      </c>
      <c r="E395" s="29" t="s">
        <v>837</v>
      </c>
      <c r="F395" s="30" t="str">
        <f>IF(ISBLANK(Table2[[#This Row],[unique_id]]), "", Table2[[#This Row],[unique_id]])</f>
        <v>edwin_fan_occupancy</v>
      </c>
      <c r="G395" s="29" t="s">
        <v>127</v>
      </c>
      <c r="H395" s="29" t="s">
        <v>894</v>
      </c>
      <c r="I395" s="29" t="s">
        <v>219</v>
      </c>
      <c r="M395" s="29" t="s">
        <v>136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BF39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6" spans="1:58" s="29" customFormat="1" ht="16" customHeight="1">
      <c r="A396" s="29">
        <v>2719</v>
      </c>
      <c r="B396" s="29" t="s">
        <v>26</v>
      </c>
      <c r="C396" s="29" t="s">
        <v>133</v>
      </c>
      <c r="D396" s="29" t="s">
        <v>149</v>
      </c>
      <c r="E396" s="29" t="s">
        <v>839</v>
      </c>
      <c r="F396" s="30" t="str">
        <f>IF(ISBLANK(Table2[[#This Row],[unique_id]]), "", Table2[[#This Row],[unique_id]])</f>
        <v>parents_fan_occupancy</v>
      </c>
      <c r="G396" s="29" t="s">
        <v>201</v>
      </c>
      <c r="H396" s="29" t="s">
        <v>894</v>
      </c>
      <c r="I396" s="29" t="s">
        <v>219</v>
      </c>
      <c r="M396" s="29" t="s">
        <v>136</v>
      </c>
      <c r="O396" s="31"/>
      <c r="V396" s="31"/>
      <c r="W396" s="31"/>
      <c r="X396" s="31"/>
      <c r="Y396" s="31"/>
      <c r="Z396" s="31"/>
      <c r="AA396" s="31"/>
      <c r="AG396" s="31"/>
      <c r="AH396" s="31"/>
      <c r="AJ396" s="29" t="str">
        <f>IF(ISBLANK(AI396),  "", _xlfn.CONCAT("haas/entity/sensor/", LOWER(C396), "/", E396, "/config"))</f>
        <v/>
      </c>
      <c r="AK396" s="29" t="str">
        <f>IF(ISBLANK(AI396),  "", _xlfn.CONCAT(LOWER(C396), "/", E396))</f>
        <v/>
      </c>
      <c r="AT396" s="33"/>
      <c r="AV396" s="31"/>
      <c r="BF39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7" spans="1:58" s="29" customFormat="1" ht="16" customHeight="1">
      <c r="A397" s="29">
        <v>2720</v>
      </c>
      <c r="B397" s="29" t="s">
        <v>26</v>
      </c>
      <c r="C397" s="29" t="s">
        <v>133</v>
      </c>
      <c r="D397" s="29" t="s">
        <v>149</v>
      </c>
      <c r="E397" s="29" t="s">
        <v>840</v>
      </c>
      <c r="F397" s="30" t="str">
        <f>IF(ISBLANK(Table2[[#This Row],[unique_id]]), "", Table2[[#This Row],[unique_id]])</f>
        <v>lounge_fan_occupancy</v>
      </c>
      <c r="G397" s="29" t="s">
        <v>203</v>
      </c>
      <c r="H397" s="29" t="s">
        <v>894</v>
      </c>
      <c r="I397" s="29" t="s">
        <v>219</v>
      </c>
      <c r="M397" s="29" t="s">
        <v>136</v>
      </c>
      <c r="O397" s="31"/>
      <c r="V397" s="31"/>
      <c r="W397" s="31"/>
      <c r="X397" s="31"/>
      <c r="Y397" s="31"/>
      <c r="Z397" s="31"/>
      <c r="AA397" s="31"/>
      <c r="AG397" s="31"/>
      <c r="AH397" s="31"/>
      <c r="AJ397" s="29" t="str">
        <f>IF(ISBLANK(AI397),  "", _xlfn.CONCAT("haas/entity/sensor/", LOWER(C397), "/", E397, "/config"))</f>
        <v/>
      </c>
      <c r="AK397" s="29" t="str">
        <f>IF(ISBLANK(AI397),  "", _xlfn.CONCAT(LOWER(C397), "/", E397))</f>
        <v/>
      </c>
      <c r="AT397" s="33"/>
      <c r="AV397" s="31"/>
      <c r="BF39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8" spans="1:58" s="29" customFormat="1" ht="16" customHeight="1">
      <c r="A398" s="29">
        <v>2721</v>
      </c>
      <c r="B398" s="29" t="s">
        <v>26</v>
      </c>
      <c r="C398" s="29" t="s">
        <v>133</v>
      </c>
      <c r="D398" s="29" t="s">
        <v>149</v>
      </c>
      <c r="E398" s="29" t="s">
        <v>841</v>
      </c>
      <c r="F398" s="30" t="str">
        <f>IF(ISBLANK(Table2[[#This Row],[unique_id]]), "", Table2[[#This Row],[unique_id]])</f>
        <v>deck_east_fan_occupancy</v>
      </c>
      <c r="G398" s="29" t="s">
        <v>225</v>
      </c>
      <c r="H398" s="29" t="s">
        <v>894</v>
      </c>
      <c r="I398" s="29" t="s">
        <v>219</v>
      </c>
      <c r="M398" s="29" t="s">
        <v>136</v>
      </c>
      <c r="O398" s="31"/>
      <c r="V398" s="31"/>
      <c r="W398" s="31"/>
      <c r="X398" s="31"/>
      <c r="Y398" s="31"/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V398" s="31"/>
      <c r="BF39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399" spans="1:58" s="29" customFormat="1" ht="16" customHeight="1">
      <c r="A399" s="29">
        <v>2722</v>
      </c>
      <c r="B399" s="29" t="s">
        <v>26</v>
      </c>
      <c r="C399" s="29" t="s">
        <v>133</v>
      </c>
      <c r="D399" s="29" t="s">
        <v>149</v>
      </c>
      <c r="E399" s="29" t="s">
        <v>842</v>
      </c>
      <c r="F399" s="30" t="str">
        <f>IF(ISBLANK(Table2[[#This Row],[unique_id]]), "", Table2[[#This Row],[unique_id]])</f>
        <v>deck_west_fan_occupancy</v>
      </c>
      <c r="G399" s="29" t="s">
        <v>224</v>
      </c>
      <c r="H399" s="29" t="s">
        <v>894</v>
      </c>
      <c r="I399" s="29" t="s">
        <v>219</v>
      </c>
      <c r="M399" s="29" t="s">
        <v>136</v>
      </c>
      <c r="O399" s="31"/>
      <c r="V399" s="31"/>
      <c r="W399" s="31"/>
      <c r="X399" s="31"/>
      <c r="Y399" s="31"/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V399" s="31"/>
      <c r="BF39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00" spans="1:58" s="29" customFormat="1" ht="16" customHeight="1">
      <c r="A400" s="29">
        <v>5000</v>
      </c>
      <c r="B400" s="27" t="s">
        <v>26</v>
      </c>
      <c r="C400" s="29" t="s">
        <v>244</v>
      </c>
      <c r="F400" s="30" t="str">
        <f>IF(ISBLANK(Table2[[#This Row],[unique_id]]), "", Table2[[#This Row],[unique_id]])</f>
        <v/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U400" s="29" t="s">
        <v>728</v>
      </c>
      <c r="AV400" s="63" t="s">
        <v>482</v>
      </c>
      <c r="AW400" s="29" t="s">
        <v>489</v>
      </c>
      <c r="AX400" s="29" t="s">
        <v>485</v>
      </c>
      <c r="AY400" s="29" t="s">
        <v>244</v>
      </c>
      <c r="BA400" s="29" t="s">
        <v>28</v>
      </c>
      <c r="BC400" s="29" t="s">
        <v>477</v>
      </c>
      <c r="BD400" s="29" t="s">
        <v>496</v>
      </c>
      <c r="BE400" s="29" t="s">
        <v>492</v>
      </c>
      <c r="BF40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"74:ac:b9:1c:15:f1"], ["ip", "10.0.0.1"]]</v>
      </c>
    </row>
    <row r="401" spans="1:58" s="29" customFormat="1" ht="16" customHeight="1">
      <c r="A401" s="29">
        <v>5001</v>
      </c>
      <c r="B401" s="27" t="s">
        <v>26</v>
      </c>
      <c r="C401" s="29" t="s">
        <v>244</v>
      </c>
      <c r="F401" s="30" t="str">
        <f>IF(ISBLANK(Table2[[#This Row],[unique_id]]), "", Table2[[#This Row],[unique_id]])</f>
        <v/>
      </c>
      <c r="O401" s="31"/>
      <c r="V401" s="31"/>
      <c r="W401" s="31"/>
      <c r="X401" s="31"/>
      <c r="Y401" s="31"/>
      <c r="Z401" s="31"/>
      <c r="AA401" s="31"/>
      <c r="AG401" s="31"/>
      <c r="AH401" s="31"/>
      <c r="AJ401" s="29" t="str">
        <f>IF(ISBLANK(AI401),  "", _xlfn.CONCAT("haas/entity/sensor/", LOWER(C401), "/", E401, "/config"))</f>
        <v/>
      </c>
      <c r="AK401" s="29" t="str">
        <f>IF(ISBLANK(AI401),  "", _xlfn.CONCAT(LOWER(C401), "/", E401))</f>
        <v/>
      </c>
      <c r="AT401" s="33"/>
      <c r="AU401" s="29" t="s">
        <v>852</v>
      </c>
      <c r="AV401" s="63" t="s">
        <v>853</v>
      </c>
      <c r="AW401" s="29" t="s">
        <v>490</v>
      </c>
      <c r="AX401" s="29" t="s">
        <v>850</v>
      </c>
      <c r="AY401" s="29" t="s">
        <v>244</v>
      </c>
      <c r="BA401" s="29" t="s">
        <v>28</v>
      </c>
      <c r="BC401" s="29" t="s">
        <v>477</v>
      </c>
      <c r="BD401" s="29" t="s">
        <v>855</v>
      </c>
      <c r="BE401" s="29" t="s">
        <v>493</v>
      </c>
      <c r="BF40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"78:45:58:cb:14:b5"], ["ip", "10.0.0.2"]]</v>
      </c>
    </row>
    <row r="402" spans="1:58" s="29" customFormat="1" ht="16" customHeight="1">
      <c r="A402" s="29">
        <v>5002</v>
      </c>
      <c r="B402" s="27" t="s">
        <v>26</v>
      </c>
      <c r="C402" s="29" t="s">
        <v>244</v>
      </c>
      <c r="F402" s="30" t="str">
        <f>IF(ISBLANK(Table2[[#This Row],[unique_id]]), "", Table2[[#This Row],[unique_id]])</f>
        <v/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U402" s="29" t="s">
        <v>479</v>
      </c>
      <c r="AV402" s="63" t="s">
        <v>853</v>
      </c>
      <c r="AW402" s="29" t="s">
        <v>491</v>
      </c>
      <c r="AX402" s="29" t="s">
        <v>486</v>
      </c>
      <c r="AY402" s="29" t="s">
        <v>244</v>
      </c>
      <c r="BA402" s="29" t="s">
        <v>483</v>
      </c>
      <c r="BC402" s="29" t="s">
        <v>477</v>
      </c>
      <c r="BD402" s="29" t="s">
        <v>497</v>
      </c>
      <c r="BE402" s="29" t="s">
        <v>494</v>
      </c>
      <c r="BF40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"b4:fb:e4:e3:83:32"], ["ip", "10.0.0.3"]]</v>
      </c>
    </row>
    <row r="403" spans="1:58" s="29" customFormat="1" ht="16" customHeight="1">
      <c r="A403" s="29">
        <v>5003</v>
      </c>
      <c r="B403" s="27" t="s">
        <v>26</v>
      </c>
      <c r="C403" s="29" t="s">
        <v>244</v>
      </c>
      <c r="F403" s="30" t="str">
        <f>IF(ISBLANK(Table2[[#This Row],[unique_id]]), "", Table2[[#This Row],[unique_id]])</f>
        <v/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U403" s="29" t="s">
        <v>480</v>
      </c>
      <c r="AV403" s="63" t="s">
        <v>854</v>
      </c>
      <c r="AW403" s="29" t="s">
        <v>490</v>
      </c>
      <c r="AX403" s="29" t="s">
        <v>487</v>
      </c>
      <c r="AY403" s="29" t="s">
        <v>244</v>
      </c>
      <c r="BA403" s="29" t="s">
        <v>389</v>
      </c>
      <c r="BC403" s="29" t="s">
        <v>477</v>
      </c>
      <c r="BD403" s="29" t="s">
        <v>498</v>
      </c>
      <c r="BE403" s="29" t="s">
        <v>495</v>
      </c>
      <c r="BF40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"78:8a:20:70:d3:79"], ["ip", "10.0.0.4"]]</v>
      </c>
    </row>
    <row r="404" spans="1:58" s="29" customFormat="1" ht="16" customHeight="1">
      <c r="A404" s="29">
        <v>5004</v>
      </c>
      <c r="B404" s="27" t="s">
        <v>26</v>
      </c>
      <c r="C404" s="29" t="s">
        <v>244</v>
      </c>
      <c r="F404" s="30" t="str">
        <f>IF(ISBLANK(Table2[[#This Row],[unique_id]]), "", Table2[[#This Row],[unique_id]])</f>
        <v/>
      </c>
      <c r="O404" s="31"/>
      <c r="V404" s="31"/>
      <c r="W404" s="31"/>
      <c r="X404" s="31"/>
      <c r="Y404" s="31"/>
      <c r="Z404" s="31"/>
      <c r="AA404" s="31"/>
      <c r="AG404" s="31"/>
      <c r="AH404" s="31"/>
      <c r="AJ404" s="29" t="str">
        <f>IF(ISBLANK(AI404),  "", _xlfn.CONCAT("haas/entity/sensor/", LOWER(C404), "/", E404, "/config"))</f>
        <v/>
      </c>
      <c r="AK404" s="29" t="str">
        <f>IF(ISBLANK(AI404),  "", _xlfn.CONCAT(LOWER(C404), "/", E404))</f>
        <v/>
      </c>
      <c r="AT404" s="33"/>
      <c r="AU404" s="29" t="s">
        <v>481</v>
      </c>
      <c r="AV404" s="63" t="s">
        <v>854</v>
      </c>
      <c r="AW404" s="29" t="s">
        <v>490</v>
      </c>
      <c r="AX404" s="29" t="s">
        <v>488</v>
      </c>
      <c r="AY404" s="29" t="s">
        <v>244</v>
      </c>
      <c r="BA404" s="29" t="s">
        <v>484</v>
      </c>
      <c r="BC404" s="29" t="s">
        <v>477</v>
      </c>
      <c r="BD404" s="29" t="s">
        <v>499</v>
      </c>
      <c r="BE404" s="29" t="s">
        <v>851</v>
      </c>
      <c r="BF40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"f0:9f:c2:fc:b0:f7"], ["ip", "10.0.0.5"]]</v>
      </c>
    </row>
    <row r="405" spans="1:58" s="29" customFormat="1" ht="16" customHeight="1">
      <c r="A405" s="29">
        <v>5005</v>
      </c>
      <c r="B405" s="27" t="s">
        <v>26</v>
      </c>
      <c r="C405" s="27" t="s">
        <v>453</v>
      </c>
      <c r="D405" s="27"/>
      <c r="E405" s="27"/>
      <c r="F405" s="30" t="str">
        <f>IF(ISBLANK(Table2[[#This Row],[unique_id]]), "", Table2[[#This Row],[unique_id]])</f>
        <v/>
      </c>
      <c r="G405" s="27"/>
      <c r="H405" s="27"/>
      <c r="I405" s="27"/>
      <c r="K405" s="27"/>
      <c r="L405" s="27"/>
      <c r="M405" s="27"/>
      <c r="O405" s="31"/>
      <c r="V405" s="31"/>
      <c r="W405" s="31"/>
      <c r="X405" s="31"/>
      <c r="Y405" s="31"/>
      <c r="Z405" s="31"/>
      <c r="AA405" s="31"/>
      <c r="AG405" s="31"/>
      <c r="AH405" s="31"/>
      <c r="AJ405" s="29" t="str">
        <f>IF(ISBLANK(AI405),  "", _xlfn.CONCAT("haas/entity/sensor/", LOWER(C405), "/", E405, "/config"))</f>
        <v/>
      </c>
      <c r="AK405" s="29" t="str">
        <f>IF(ISBLANK(AI405),  "", _xlfn.CONCAT(LOWER(C405), "/", E405))</f>
        <v/>
      </c>
      <c r="AT405" s="33"/>
      <c r="AU405" s="29" t="s">
        <v>454</v>
      </c>
      <c r="AV405" s="63" t="s">
        <v>456</v>
      </c>
      <c r="AW405" s="29" t="s">
        <v>458</v>
      </c>
      <c r="AX405" s="29" t="s">
        <v>455</v>
      </c>
      <c r="AY405" s="29" t="s">
        <v>457</v>
      </c>
      <c r="BA405" s="29" t="s">
        <v>28</v>
      </c>
      <c r="BC405" s="29" t="s">
        <v>500</v>
      </c>
      <c r="BD405" s="34" t="s">
        <v>565</v>
      </c>
      <c r="BE405" s="29" t="s">
        <v>501</v>
      </c>
      <c r="BF40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"4a:9a:06:5d:53:66"], ["ip", "10.0.4.10"]]</v>
      </c>
    </row>
    <row r="406" spans="1:58" s="29" customFormat="1" ht="16" customHeight="1">
      <c r="A406" s="29">
        <v>5006</v>
      </c>
      <c r="B406" s="27" t="s">
        <v>26</v>
      </c>
      <c r="C406" s="27" t="s">
        <v>431</v>
      </c>
      <c r="D406" s="27"/>
      <c r="E406" s="27"/>
      <c r="F406" s="30" t="str">
        <f>IF(ISBLANK(Table2[[#This Row],[unique_id]]), "", Table2[[#This Row],[unique_id]])</f>
        <v/>
      </c>
      <c r="G406" s="27"/>
      <c r="H406" s="27"/>
      <c r="I406" s="27"/>
      <c r="K406" s="27"/>
      <c r="L406" s="27"/>
      <c r="M406" s="27"/>
      <c r="O406" s="31"/>
      <c r="V406" s="31"/>
      <c r="W406" s="31"/>
      <c r="X406" s="31"/>
      <c r="Y406" s="31"/>
      <c r="Z406" s="31"/>
      <c r="AA406" s="31"/>
      <c r="AG406" s="31"/>
      <c r="AH406" s="31"/>
      <c r="AJ406" s="29" t="str">
        <f>IF(ISBLANK(AI406),  "", _xlfn.CONCAT("haas/entity/sensor/", LOWER(C406), "/", E406, "/config"))</f>
        <v/>
      </c>
      <c r="AK406" s="29" t="str">
        <f>IF(ISBLANK(AI406),  "", _xlfn.CONCAT(LOWER(C406), "/", E406))</f>
        <v/>
      </c>
      <c r="AT406" s="33"/>
      <c r="AU406" s="29" t="s">
        <v>430</v>
      </c>
      <c r="AV406" s="63" t="s">
        <v>777</v>
      </c>
      <c r="AW406" s="29" t="s">
        <v>434</v>
      </c>
      <c r="AX406" s="29" t="s">
        <v>437</v>
      </c>
      <c r="AY406" s="29" t="s">
        <v>275</v>
      </c>
      <c r="BA406" s="29" t="s">
        <v>28</v>
      </c>
      <c r="BC406" s="29" t="s">
        <v>500</v>
      </c>
      <c r="BD406" s="29" t="s">
        <v>787</v>
      </c>
      <c r="BE406" s="29" t="s">
        <v>561</v>
      </c>
      <c r="BF40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"00:e0:4c:68:07:65"], ["ip", "10.0.4.11"]]</v>
      </c>
    </row>
    <row r="407" spans="1:58" s="29" customFormat="1" ht="16" customHeight="1">
      <c r="A407" s="29">
        <v>5007</v>
      </c>
      <c r="B407" s="27" t="s">
        <v>26</v>
      </c>
      <c r="C407" s="27" t="s">
        <v>431</v>
      </c>
      <c r="D407" s="27"/>
      <c r="E407" s="27"/>
      <c r="F407" s="30" t="str">
        <f>IF(ISBLANK(Table2[[#This Row],[unique_id]]), "", Table2[[#This Row],[unique_id]])</f>
        <v/>
      </c>
      <c r="G407" s="27"/>
      <c r="H407" s="27"/>
      <c r="I407" s="27"/>
      <c r="K407" s="27"/>
      <c r="L407" s="27"/>
      <c r="M407" s="27"/>
      <c r="O407" s="31"/>
      <c r="V407" s="31"/>
      <c r="W407" s="31"/>
      <c r="X407" s="31"/>
      <c r="Y407" s="31"/>
      <c r="Z407" s="31"/>
      <c r="AA407" s="31"/>
      <c r="AG407" s="31"/>
      <c r="AH407" s="31"/>
      <c r="AJ407" s="29" t="str">
        <f>IF(ISBLANK(AI407),  "", _xlfn.CONCAT("haas/entity/sensor/", LOWER(C407), "/", E407, "/config"))</f>
        <v/>
      </c>
      <c r="AK407" s="29" t="str">
        <f>IF(ISBLANK(AI407),  "", _xlfn.CONCAT(LOWER(C407), "/", E407))</f>
        <v/>
      </c>
      <c r="AT407" s="33"/>
      <c r="AU407" s="29" t="s">
        <v>430</v>
      </c>
      <c r="AV407" s="63" t="s">
        <v>777</v>
      </c>
      <c r="AW407" s="29" t="s">
        <v>434</v>
      </c>
      <c r="AX407" s="29" t="s">
        <v>437</v>
      </c>
      <c r="AY407" s="29" t="s">
        <v>275</v>
      </c>
      <c r="BA407" s="29" t="s">
        <v>28</v>
      </c>
      <c r="BC407" s="29" t="s">
        <v>478</v>
      </c>
      <c r="BD407" s="29" t="s">
        <v>1072</v>
      </c>
      <c r="BE407" s="29" t="s">
        <v>473</v>
      </c>
      <c r="BF407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"2a:e0:4c:68:06:a1"], ["ip", "10.0.2.11"]]</v>
      </c>
    </row>
    <row r="408" spans="1:58" s="29" customFormat="1" ht="16" customHeight="1">
      <c r="A408" s="29">
        <v>5008</v>
      </c>
      <c r="B408" s="27" t="s">
        <v>26</v>
      </c>
      <c r="C408" s="27" t="s">
        <v>431</v>
      </c>
      <c r="D408" s="27"/>
      <c r="E408" s="27"/>
      <c r="F408" s="30" t="str">
        <f>IF(ISBLANK(Table2[[#This Row],[unique_id]]), "", Table2[[#This Row],[unique_id]])</f>
        <v/>
      </c>
      <c r="G408" s="27"/>
      <c r="H408" s="27"/>
      <c r="I408" s="27"/>
      <c r="K408" s="27"/>
      <c r="L408" s="27"/>
      <c r="M408" s="27"/>
      <c r="O408" s="31"/>
      <c r="V408" s="31"/>
      <c r="W408" s="31"/>
      <c r="X408" s="31"/>
      <c r="Y408" s="31"/>
      <c r="Z408" s="31"/>
      <c r="AA408" s="31"/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U408" s="29" t="s">
        <v>430</v>
      </c>
      <c r="AV408" s="63" t="s">
        <v>777</v>
      </c>
      <c r="AW408" s="29" t="s">
        <v>434</v>
      </c>
      <c r="AX408" s="29" t="s">
        <v>437</v>
      </c>
      <c r="AY408" s="29" t="s">
        <v>275</v>
      </c>
      <c r="BA408" s="29" t="s">
        <v>28</v>
      </c>
      <c r="BC408" s="29" t="s">
        <v>520</v>
      </c>
      <c r="BD408" s="29" t="s">
        <v>564</v>
      </c>
      <c r="BE408" s="29" t="s">
        <v>562</v>
      </c>
      <c r="BF408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"6a:e0:4c:68:06:a1"], ["ip", "10.0.6.11"]]</v>
      </c>
    </row>
    <row r="409" spans="1:58" s="29" customFormat="1" ht="16" customHeight="1">
      <c r="A409" s="29">
        <v>5009</v>
      </c>
      <c r="B409" s="27" t="s">
        <v>765</v>
      </c>
      <c r="C409" s="27" t="s">
        <v>431</v>
      </c>
      <c r="D409" s="27"/>
      <c r="E409" s="27"/>
      <c r="F409" s="30" t="str">
        <f>IF(ISBLANK(Table2[[#This Row],[unique_id]]), "", Table2[[#This Row],[unique_id]])</f>
        <v/>
      </c>
      <c r="G409" s="27"/>
      <c r="H409" s="27"/>
      <c r="I409" s="27"/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U409" s="29" t="s">
        <v>432</v>
      </c>
      <c r="AV409" s="63" t="s">
        <v>777</v>
      </c>
      <c r="AW409" s="29" t="s">
        <v>435</v>
      </c>
      <c r="AX409" s="29" t="s">
        <v>438</v>
      </c>
      <c r="AY409" s="29" t="s">
        <v>275</v>
      </c>
      <c r="BA409" s="29" t="s">
        <v>28</v>
      </c>
      <c r="BC409" s="29" t="s">
        <v>478</v>
      </c>
      <c r="BD409" s="29" t="s">
        <v>439</v>
      </c>
      <c r="BF409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"00:e0:4c:68:04:21"]]</v>
      </c>
    </row>
    <row r="410" spans="1:58" s="29" customFormat="1" ht="16" customHeight="1">
      <c r="A410" s="29">
        <v>5010</v>
      </c>
      <c r="B410" s="27" t="s">
        <v>765</v>
      </c>
      <c r="C410" s="27" t="s">
        <v>431</v>
      </c>
      <c r="D410" s="27"/>
      <c r="E410" s="27"/>
      <c r="F410" s="30" t="str">
        <f>IF(ISBLANK(Table2[[#This Row],[unique_id]]), "", Table2[[#This Row],[unique_id]])</f>
        <v/>
      </c>
      <c r="G410" s="27"/>
      <c r="H410" s="27"/>
      <c r="I410" s="27"/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U410" s="29" t="s">
        <v>433</v>
      </c>
      <c r="AV410" s="63" t="s">
        <v>777</v>
      </c>
      <c r="AW410" s="29" t="s">
        <v>436</v>
      </c>
      <c r="AX410" s="29" t="s">
        <v>438</v>
      </c>
      <c r="AY410" s="29" t="s">
        <v>275</v>
      </c>
      <c r="BA410" s="29" t="s">
        <v>28</v>
      </c>
      <c r="BC410" s="29" t="s">
        <v>478</v>
      </c>
      <c r="BD410" s="29" t="s">
        <v>563</v>
      </c>
      <c r="BE410" s="27"/>
      <c r="BF410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"00:e0:4c:68:07:0d"]]</v>
      </c>
    </row>
    <row r="411" spans="1:58" s="29" customFormat="1" ht="16" customHeight="1">
      <c r="A411" s="29">
        <v>5011</v>
      </c>
      <c r="B411" s="27" t="s">
        <v>765</v>
      </c>
      <c r="C411" s="27" t="s">
        <v>431</v>
      </c>
      <c r="D411" s="27"/>
      <c r="E411" s="27"/>
      <c r="F411" s="30" t="str">
        <f>IF(ISBLANK(Table2[[#This Row],[unique_id]]), "", Table2[[#This Row],[unique_id]])</f>
        <v/>
      </c>
      <c r="G411" s="27"/>
      <c r="H411" s="27"/>
      <c r="I411" s="27"/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U411" s="29" t="s">
        <v>775</v>
      </c>
      <c r="AV411" s="63" t="s">
        <v>777</v>
      </c>
      <c r="AW411" s="29" t="s">
        <v>779</v>
      </c>
      <c r="AX411" s="29" t="s">
        <v>438</v>
      </c>
      <c r="AY411" s="29" t="s">
        <v>275</v>
      </c>
      <c r="BA411" s="29" t="s">
        <v>28</v>
      </c>
      <c r="BC411" s="29" t="s">
        <v>478</v>
      </c>
      <c r="BD411" s="29" t="s">
        <v>781</v>
      </c>
      <c r="BE411" s="27"/>
      <c r="BF411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"40:6c:8f:2a:da:9c"]]</v>
      </c>
    </row>
    <row r="412" spans="1:58" s="29" customFormat="1" ht="16" customHeight="1">
      <c r="A412" s="29">
        <v>5012</v>
      </c>
      <c r="B412" s="27" t="s">
        <v>26</v>
      </c>
      <c r="C412" s="27" t="s">
        <v>431</v>
      </c>
      <c r="D412" s="27"/>
      <c r="E412" s="27"/>
      <c r="F412" s="30" t="str">
        <f>IF(ISBLANK(Table2[[#This Row],[unique_id]]), "", Table2[[#This Row],[unique_id]])</f>
        <v/>
      </c>
      <c r="G412" s="27"/>
      <c r="H412" s="27"/>
      <c r="I412" s="27"/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U412" s="29" t="s">
        <v>776</v>
      </c>
      <c r="AV412" s="63" t="s">
        <v>777</v>
      </c>
      <c r="AW412" s="29" t="s">
        <v>778</v>
      </c>
      <c r="AX412" s="29" t="s">
        <v>438</v>
      </c>
      <c r="AY412" s="29" t="s">
        <v>275</v>
      </c>
      <c r="BA412" s="29" t="s">
        <v>28</v>
      </c>
      <c r="BC412" s="29" t="s">
        <v>478</v>
      </c>
      <c r="BD412" s="29" t="s">
        <v>780</v>
      </c>
      <c r="BE412" s="27" t="s">
        <v>1071</v>
      </c>
      <c r="BF412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"0c:4d:e9:d2:86:6c"], ["ip", "10.0.2.13"]]</v>
      </c>
    </row>
    <row r="413" spans="1:58" s="29" customFormat="1" ht="16" customHeight="1">
      <c r="A413" s="29">
        <v>5013</v>
      </c>
      <c r="B413" s="27" t="s">
        <v>26</v>
      </c>
      <c r="C413" s="27" t="s">
        <v>431</v>
      </c>
      <c r="D413" s="27"/>
      <c r="E413" s="27"/>
      <c r="F413" s="30" t="str">
        <f>IF(ISBLANK(Table2[[#This Row],[unique_id]]), "", Table2[[#This Row],[unique_id]])</f>
        <v/>
      </c>
      <c r="G413" s="27"/>
      <c r="H413" s="27"/>
      <c r="I413" s="27"/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U413" s="29" t="s">
        <v>727</v>
      </c>
      <c r="AV413" s="63" t="s">
        <v>777</v>
      </c>
      <c r="AW413" s="29" t="s">
        <v>726</v>
      </c>
      <c r="AX413" s="29" t="s">
        <v>725</v>
      </c>
      <c r="AY413" s="29" t="s">
        <v>724</v>
      </c>
      <c r="BA413" s="29" t="s">
        <v>28</v>
      </c>
      <c r="BC413" s="29" t="s">
        <v>478</v>
      </c>
      <c r="BD413" s="29" t="s">
        <v>723</v>
      </c>
      <c r="BE413" s="27" t="s">
        <v>474</v>
      </c>
      <c r="BF413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"b8:27:eb:78:74:0e"], ["ip", "10.0.2.12"]]</v>
      </c>
    </row>
    <row r="414" spans="1:58" s="29" customFormat="1" ht="16" customHeight="1">
      <c r="A414" s="29">
        <v>5014</v>
      </c>
      <c r="B414" s="29" t="s">
        <v>26</v>
      </c>
      <c r="C414" s="29" t="s">
        <v>445</v>
      </c>
      <c r="E414" s="27"/>
      <c r="F414" s="30" t="str">
        <f>IF(ISBLANK(Table2[[#This Row],[unique_id]]), "", Table2[[#This Row],[unique_id]])</f>
        <v/>
      </c>
      <c r="I414" s="27"/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29" t="s">
        <v>444</v>
      </c>
      <c r="AV414" s="63" t="s">
        <v>1070</v>
      </c>
      <c r="AW414" s="29" t="s">
        <v>442</v>
      </c>
      <c r="AX414" s="29" t="s">
        <v>443</v>
      </c>
      <c r="AY414" s="29" t="s">
        <v>441</v>
      </c>
      <c r="BA414" s="29" t="s">
        <v>28</v>
      </c>
      <c r="BC414" s="29" t="s">
        <v>520</v>
      </c>
      <c r="BD414" s="29" t="s">
        <v>440</v>
      </c>
      <c r="BE414" s="29" t="s">
        <v>566</v>
      </c>
      <c r="BF414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"30:05:5c:8a:ff:10"], ["ip", "10.0.6.22"]]</v>
      </c>
    </row>
    <row r="415" spans="1:58" s="29" customFormat="1" ht="16" customHeight="1">
      <c r="A415" s="29">
        <v>5015</v>
      </c>
      <c r="B415" s="29" t="s">
        <v>26</v>
      </c>
      <c r="C415" s="29" t="s">
        <v>600</v>
      </c>
      <c r="E415" s="27"/>
      <c r="F415" s="30" t="str">
        <f>IF(ISBLANK(Table2[[#This Row],[unique_id]]), "", Table2[[#This Row],[unique_id]])</f>
        <v/>
      </c>
      <c r="I415" s="27"/>
      <c r="O415" s="31"/>
      <c r="V415" s="31"/>
      <c r="W415" s="31" t="s">
        <v>647</v>
      </c>
      <c r="X415" s="31"/>
      <c r="Y415" s="36" t="s">
        <v>1050</v>
      </c>
      <c r="Z415" s="36"/>
      <c r="AA415" s="36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5" s="29" t="s">
        <v>638</v>
      </c>
      <c r="AV415" s="71" t="s">
        <v>637</v>
      </c>
      <c r="AW415" s="32" t="s">
        <v>635</v>
      </c>
      <c r="AX415" s="32" t="s">
        <v>636</v>
      </c>
      <c r="AY415" s="29" t="s">
        <v>600</v>
      </c>
      <c r="BA415" s="29" t="s">
        <v>172</v>
      </c>
      <c r="BD415" s="29" t="s">
        <v>634</v>
      </c>
      <c r="BF415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"0x00158d0005d9d088"]]</v>
      </c>
    </row>
    <row r="416" spans="1:58" s="29" customFormat="1" ht="16" customHeight="1">
      <c r="A416" s="29">
        <v>6000</v>
      </c>
      <c r="B416" s="29" t="s">
        <v>26</v>
      </c>
      <c r="C416" s="29" t="s">
        <v>713</v>
      </c>
      <c r="F416" s="30" t="str">
        <f>IF(ISBLANK(Table2[[#This Row],[unique_id]]), "", Table2[[#This Row],[unique_id]])</f>
        <v/>
      </c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29" t="s">
        <v>567</v>
      </c>
      <c r="AV416" s="31"/>
      <c r="BC416" s="29" t="s">
        <v>500</v>
      </c>
      <c r="BD416" s="29" t="s">
        <v>568</v>
      </c>
      <c r="BF416" s="29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>[["mac", "bc:09:63:42:09:c0"]]</v>
      </c>
    </row>
    <row r="417" spans="2:58" ht="16" customHeight="1">
      <c r="F417" s="25" t="str">
        <f>IF(ISBLANK(Table2[[#This Row],[unique_id]]), "", Table2[[#This Row],[unique_id]])</f>
        <v/>
      </c>
      <c r="T417" s="21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U417" s="21"/>
      <c r="AV417" s="22"/>
      <c r="BD417" s="21"/>
      <c r="BE417" s="21"/>
      <c r="BF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18" spans="2:58" ht="16" customHeight="1">
      <c r="B418" s="24"/>
      <c r="C418" s="24"/>
      <c r="D418" s="24"/>
      <c r="E418" s="24"/>
      <c r="F418" s="25" t="str">
        <f>IF(ISBLANK(Table2[[#This Row],[unique_id]]), "", Table2[[#This Row],[unique_id]])</f>
        <v/>
      </c>
      <c r="G418" s="24"/>
      <c r="H418" s="24"/>
      <c r="I418" s="24"/>
      <c r="K418" s="24"/>
      <c r="L418" s="24"/>
      <c r="M418" s="24"/>
      <c r="T418" s="21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U418" s="21"/>
      <c r="AV418" s="22"/>
      <c r="BD418" s="21"/>
      <c r="BE418" s="21"/>
      <c r="BF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19" spans="2:58" ht="16" customHeight="1">
      <c r="F419" s="25" t="str">
        <f>IF(ISBLANK(Table2[[#This Row],[unique_id]]), "", Table2[[#This Row],[unique_id]])</f>
        <v/>
      </c>
      <c r="T419" s="21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U419" s="21"/>
      <c r="AV419" s="22"/>
      <c r="BD419" s="21"/>
      <c r="BE419" s="21"/>
      <c r="BF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0" spans="2:58" ht="16" customHeight="1">
      <c r="F420" s="25" t="str">
        <f>IF(ISBLANK(Table2[[#This Row],[unique_id]]), "", Table2[[#This Row],[unique_id]])</f>
        <v/>
      </c>
      <c r="T420" s="21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U420" s="21"/>
      <c r="AV420" s="22"/>
      <c r="BD420" s="21"/>
      <c r="BE420" s="21"/>
      <c r="BF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1" spans="2:58" ht="16" customHeight="1">
      <c r="F421" s="25" t="str">
        <f>IF(ISBLANK(Table2[[#This Row],[unique_id]]), "", Table2[[#This Row],[unique_id]])</f>
        <v/>
      </c>
      <c r="T421" s="21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U421" s="21"/>
      <c r="AV421" s="22"/>
      <c r="BD421" s="21"/>
      <c r="BE421" s="21"/>
      <c r="BF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2" spans="2:58" ht="16" customHeight="1">
      <c r="F422" s="25" t="str">
        <f>IF(ISBLANK(Table2[[#This Row],[unique_id]]), "", Table2[[#This Row],[unique_id]])</f>
        <v/>
      </c>
      <c r="T422" s="21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U422" s="21"/>
      <c r="AV422" s="22"/>
      <c r="BD422" s="21"/>
      <c r="BE422" s="21"/>
      <c r="BF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3" spans="2:58" ht="16" customHeight="1">
      <c r="E423" s="26"/>
      <c r="F423" s="25" t="str">
        <f>IF(ISBLANK(Table2[[#This Row],[unique_id]]), "", Table2[[#This Row],[unique_id]])</f>
        <v/>
      </c>
      <c r="T423" s="21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U423" s="21"/>
      <c r="AV423" s="22"/>
      <c r="BD423" s="21"/>
      <c r="BE423" s="21"/>
      <c r="BF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4" spans="2:58" ht="16" customHeight="1">
      <c r="E424" s="26"/>
      <c r="F424" s="25" t="str">
        <f>IF(ISBLANK(Table2[[#This Row],[unique_id]]), "", Table2[[#This Row],[unique_id]])</f>
        <v/>
      </c>
      <c r="T424" s="21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U424" s="21"/>
      <c r="AV424" s="22"/>
      <c r="BD424" s="21"/>
      <c r="BE424" s="21"/>
      <c r="BF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5" spans="2:58" ht="16" customHeight="1">
      <c r="F425" s="25" t="str">
        <f>IF(ISBLANK(Table2[[#This Row],[unique_id]]), "", Table2[[#This Row],[unique_id]])</f>
        <v/>
      </c>
      <c r="T425" s="21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U425" s="21"/>
      <c r="AV425" s="22"/>
      <c r="BD425" s="21"/>
      <c r="BE425" s="21"/>
      <c r="BF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6" spans="2:58" ht="16" customHeight="1">
      <c r="F426" s="25" t="str">
        <f>IF(ISBLANK(Table2[[#This Row],[unique_id]]), "", Table2[[#This Row],[unique_id]])</f>
        <v/>
      </c>
      <c r="T426" s="21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U426" s="21"/>
      <c r="AV426" s="22"/>
      <c r="BD426" s="21"/>
      <c r="BE426" s="21"/>
      <c r="BF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7" spans="2:58" ht="16" customHeight="1">
      <c r="F427" s="25" t="str">
        <f>IF(ISBLANK(Table2[[#This Row],[unique_id]]), "", Table2[[#This Row],[unique_id]])</f>
        <v/>
      </c>
      <c r="T427" s="21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U427" s="21"/>
      <c r="AV427" s="22"/>
      <c r="BD427" s="21"/>
      <c r="BE427" s="21"/>
      <c r="BF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8" spans="2:58" ht="16" customHeight="1">
      <c r="F428" s="25" t="str">
        <f>IF(ISBLANK(Table2[[#This Row],[unique_id]]), "", Table2[[#This Row],[unique_id]])</f>
        <v/>
      </c>
      <c r="T428" s="21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U428" s="21"/>
      <c r="AV428" s="22"/>
      <c r="BD428" s="21"/>
      <c r="BE428" s="21"/>
      <c r="BF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29" spans="2:58" ht="16" customHeight="1">
      <c r="F429" s="25" t="str">
        <f>IF(ISBLANK(Table2[[#This Row],[unique_id]]), "", Table2[[#This Row],[unique_id]])</f>
        <v/>
      </c>
      <c r="T429" s="21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U429" s="21"/>
      <c r="AV429" s="22"/>
      <c r="BD429" s="21"/>
      <c r="BE429" s="21"/>
      <c r="BF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0" spans="2:58" ht="16" customHeight="1">
      <c r="F430" s="25" t="str">
        <f>IF(ISBLANK(Table2[[#This Row],[unique_id]]), "", Table2[[#This Row],[unique_id]])</f>
        <v/>
      </c>
      <c r="T430" s="21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1"/>
      <c r="AV430" s="22"/>
      <c r="BD430" s="21"/>
      <c r="BE430" s="21"/>
      <c r="BF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1" spans="2:58" ht="16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BD431" s="21"/>
      <c r="BE431" s="21"/>
      <c r="BF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2" spans="2:58" ht="16" customHeight="1">
      <c r="F432" s="25" t="str">
        <f>IF(ISBLANK(Table2[[#This Row],[unique_id]]), "", Table2[[#This Row],[unique_id]])</f>
        <v/>
      </c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BD432" s="21"/>
      <c r="BE432" s="21"/>
      <c r="BF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3" spans="6:58" ht="16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BD433" s="21"/>
      <c r="BE433" s="21"/>
      <c r="BF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4" spans="6:58" ht="16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BD434" s="21"/>
      <c r="BE434" s="21"/>
      <c r="BF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5" spans="6:58" ht="16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BD435" s="21"/>
      <c r="BE435" s="21"/>
      <c r="BF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6" spans="6:58" ht="16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BD436" s="21"/>
      <c r="BE436" s="21"/>
      <c r="BF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7" spans="6:58" ht="16" customHeight="1"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BD437" s="21"/>
      <c r="BE437" s="21"/>
      <c r="BF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8" spans="6:58" ht="16" customHeight="1"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BD438" s="21"/>
      <c r="BE438" s="21"/>
      <c r="BF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39" spans="6:58" ht="16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BD439" s="21"/>
      <c r="BE439" s="21"/>
      <c r="BF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0" spans="6:58" ht="16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BD440" s="21"/>
      <c r="BE440" s="21"/>
      <c r="BF4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1" spans="6:58" ht="16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BD441" s="21"/>
      <c r="BE441" s="21"/>
      <c r="BF4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2" spans="6:58" ht="16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BD442" s="21"/>
      <c r="BE442" s="21"/>
      <c r="BF4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3" spans="6:58" ht="16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BD443" s="21"/>
      <c r="BE443" s="21"/>
      <c r="BF4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4" spans="6:58" ht="16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BD444" s="21"/>
      <c r="BE444" s="21"/>
      <c r="BF4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5" spans="6:58" ht="16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BD445" s="21"/>
      <c r="BE445" s="21"/>
      <c r="BF4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6" spans="6:58" ht="16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BD446" s="21"/>
      <c r="BE446" s="21"/>
      <c r="BF4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7" spans="6:58" ht="16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BD447" s="21"/>
      <c r="BE447" s="21"/>
      <c r="BF4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8" spans="6:58" ht="16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BD448" s="21"/>
      <c r="BE448" s="21"/>
      <c r="BF4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49" spans="6:58" ht="16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BD449" s="21"/>
      <c r="BE449" s="21"/>
      <c r="BF4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0" spans="6:58" ht="16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BD450" s="21"/>
      <c r="BE450" s="21"/>
      <c r="BF4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1" spans="6:58" ht="16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BD451" s="21"/>
      <c r="BE451" s="21"/>
      <c r="BF4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2" spans="6:58" ht="16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BD452" s="21"/>
      <c r="BE452" s="21"/>
      <c r="BF4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3" spans="6:58" ht="16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BD453" s="21"/>
      <c r="BE453" s="21"/>
      <c r="BF4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4" spans="6:58" ht="16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BD454" s="21"/>
      <c r="BE454" s="21"/>
      <c r="BF4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5" spans="6:58" ht="16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BD455" s="21"/>
      <c r="BE455" s="21"/>
      <c r="BF4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6" spans="6:58" ht="16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15"/>
      <c r="AU456" s="21"/>
      <c r="AV456" s="22"/>
      <c r="BD456" s="21"/>
      <c r="BE456" s="21"/>
      <c r="BF4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7" spans="6:58" ht="16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BD457" s="21"/>
      <c r="BE457" s="21"/>
      <c r="BF4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8" spans="6:58" ht="16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15"/>
      <c r="AU458" s="21"/>
      <c r="AV458" s="22"/>
      <c r="BD458" s="21"/>
      <c r="BE458" s="21"/>
      <c r="BF4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59" spans="6:58" ht="16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15"/>
      <c r="AU459" s="21"/>
      <c r="AV459" s="22"/>
      <c r="BD459" s="21"/>
      <c r="BE459" s="21"/>
      <c r="BF4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0" spans="6:58" ht="16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15"/>
      <c r="AU460" s="21"/>
      <c r="AV460" s="22"/>
      <c r="BD460" s="21"/>
      <c r="BE460" s="21"/>
      <c r="BF4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1" spans="6:58" ht="16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BD461" s="21"/>
      <c r="BE461" s="21"/>
      <c r="BF4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2" spans="6:58" ht="16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15"/>
      <c r="AU462" s="21"/>
      <c r="AV462" s="22"/>
      <c r="BD462" s="21"/>
      <c r="BE462" s="21"/>
      <c r="BF4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3" spans="6:58" ht="16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23"/>
      <c r="AU463" s="21"/>
      <c r="AV463" s="22"/>
      <c r="BD463" s="21"/>
      <c r="BE463" s="21"/>
      <c r="BF4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4" spans="6:58" ht="16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23"/>
      <c r="AU464" s="21"/>
      <c r="AV464" s="22"/>
      <c r="BD464" s="21"/>
      <c r="BE464" s="21"/>
      <c r="BF4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5" spans="6:58" ht="16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BD465" s="21"/>
      <c r="BE465" s="21"/>
      <c r="BF4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6" spans="6:58" ht="16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23"/>
      <c r="AU466" s="21"/>
      <c r="AV466" s="22"/>
      <c r="BD466" s="21"/>
      <c r="BE466" s="21"/>
      <c r="BF4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7" spans="6:58" ht="16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BD467" s="21"/>
      <c r="BE467" s="21"/>
      <c r="BF4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8" spans="6:58" ht="16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BD468" s="21"/>
      <c r="BE468" s="21"/>
      <c r="BF4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69" spans="6:58" ht="16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BD469" s="21"/>
      <c r="BE469" s="21"/>
      <c r="BF4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0" spans="6:58" ht="16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23"/>
      <c r="AU470" s="21"/>
      <c r="AV470" s="22"/>
      <c r="BD470" s="21"/>
      <c r="BE470" s="21"/>
      <c r="BF4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1" spans="6:58" ht="16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BD471" s="21"/>
      <c r="BE471" s="21"/>
      <c r="BF4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2" spans="6:58" ht="16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23"/>
      <c r="AU472" s="21"/>
      <c r="AV472" s="22"/>
      <c r="BD472" s="21"/>
      <c r="BE472" s="21"/>
      <c r="BF4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3" spans="6:58" ht="16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23"/>
      <c r="AU473" s="21"/>
      <c r="AV473" s="22"/>
      <c r="BD473" s="21"/>
      <c r="BE473" s="21"/>
      <c r="BF4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4" spans="6:58" ht="16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23"/>
      <c r="AU474" s="21"/>
      <c r="AV474" s="22"/>
      <c r="BD474" s="21"/>
      <c r="BE474" s="21"/>
      <c r="BF4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5" spans="6:58" ht="16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BD475" s="21"/>
      <c r="BE475" s="21"/>
      <c r="BF4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6" spans="6:58" ht="16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23"/>
      <c r="AU476" s="21"/>
      <c r="AV476" s="22"/>
      <c r="BD476" s="21"/>
      <c r="BE476" s="21"/>
      <c r="BF4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7" spans="6:58" ht="16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BD477" s="21"/>
      <c r="BE477" s="21"/>
      <c r="BF4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8" spans="6:58" ht="16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BD478" s="21"/>
      <c r="BE478" s="21"/>
      <c r="BF4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79" spans="6:58" ht="16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BD479" s="21"/>
      <c r="BE479" s="21"/>
      <c r="BF4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0" spans="6:58" ht="16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BD480" s="21"/>
      <c r="BE480" s="21"/>
      <c r="BF4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1" spans="6:58" ht="16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BD481" s="21"/>
      <c r="BE481" s="21"/>
      <c r="BF4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2" spans="6:58" ht="16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BD482" s="21"/>
      <c r="BE482" s="21"/>
      <c r="BF4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3" spans="6:58" ht="16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BD483" s="21"/>
      <c r="BE483" s="21"/>
      <c r="BF4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4" spans="6:58" ht="16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BD484" s="21"/>
      <c r="BE484" s="21"/>
      <c r="BF4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5" spans="6:58" ht="16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BD485" s="21"/>
      <c r="BE485" s="21"/>
      <c r="BF4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6" spans="6:58" ht="16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BD486" s="21"/>
      <c r="BE486" s="21"/>
      <c r="BF4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7" spans="6:58" ht="16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BD487" s="21"/>
      <c r="BE487" s="21"/>
      <c r="BF4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8" spans="6:58" ht="16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BD488" s="21"/>
      <c r="BE488" s="21"/>
      <c r="BF4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89" spans="6:58" ht="16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BD489" s="21"/>
      <c r="BE489" s="21"/>
      <c r="BF4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0" spans="6:58" ht="16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BD490" s="21"/>
      <c r="BE490" s="21"/>
      <c r="BF4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1" spans="6:58" ht="16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BD491" s="21"/>
      <c r="BE491" s="21"/>
      <c r="BF4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2" spans="6:58" ht="16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BD492" s="21"/>
      <c r="BE492" s="21"/>
      <c r="BF4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3" spans="6:58" ht="16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BD493" s="21"/>
      <c r="BE493" s="21"/>
      <c r="BF4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4" spans="6:58" ht="16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BD494" s="21"/>
      <c r="BE494" s="21"/>
      <c r="BF4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5" spans="6:58" ht="16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BD495" s="21"/>
      <c r="BE495" s="21"/>
      <c r="BF4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6" spans="6:58" ht="16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BD496" s="21"/>
      <c r="BE496" s="21"/>
      <c r="BF4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7" spans="6:58" ht="16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BD497" s="21"/>
      <c r="BE497" s="21"/>
      <c r="BF4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8" spans="6:58" ht="16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BD498" s="21"/>
      <c r="BE498" s="21"/>
      <c r="BF4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499" spans="6:58" ht="16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BD499" s="21"/>
      <c r="BE499" s="21"/>
      <c r="BF4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0" spans="6:58" ht="16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BD500" s="21"/>
      <c r="BE500" s="21"/>
      <c r="BF5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1" spans="6:58" ht="16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BD501" s="21"/>
      <c r="BE501" s="21"/>
      <c r="BF5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2" spans="6:58" ht="16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BD502" s="21"/>
      <c r="BE502" s="21"/>
      <c r="BF5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3" spans="6:58" ht="16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BD503" s="21"/>
      <c r="BE503" s="21"/>
      <c r="BF5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4" spans="6:58" ht="16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BD504" s="21"/>
      <c r="BE504" s="21"/>
      <c r="BF5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5" spans="6:58" ht="16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BD505" s="21"/>
      <c r="BE505" s="21"/>
      <c r="BF5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6" spans="6:58" ht="16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BD506" s="21"/>
      <c r="BE506" s="21"/>
      <c r="BF5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7" spans="6:58" ht="16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BD507" s="21"/>
      <c r="BE507" s="21"/>
      <c r="BF5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8" spans="6:58" ht="16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BD508" s="21"/>
      <c r="BE508" s="21"/>
      <c r="BF5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09" spans="6:58" ht="16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BD509" s="21"/>
      <c r="BE509" s="21"/>
      <c r="BF5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0" spans="6:58" ht="16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BD510" s="21"/>
      <c r="BE510" s="21"/>
      <c r="BF5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1" spans="6:58" ht="16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BD511" s="21"/>
      <c r="BE511" s="21"/>
      <c r="BF5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2" spans="6:58" ht="16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BD512" s="21"/>
      <c r="BE512" s="21"/>
      <c r="BF5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3" spans="6:58" ht="16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BD513" s="21"/>
      <c r="BE513" s="21"/>
      <c r="BF5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4" spans="6:58" ht="16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BD514" s="21"/>
      <c r="BE514" s="21"/>
      <c r="BF5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5" spans="6:58" ht="16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BD515" s="21"/>
      <c r="BE515" s="21"/>
      <c r="BF5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6" spans="6:58" ht="16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BD516" s="21"/>
      <c r="BE516" s="21"/>
      <c r="BF5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7" spans="6:58" ht="16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BD517" s="21"/>
      <c r="BE517" s="21"/>
      <c r="BF5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8" spans="6:58" ht="16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BD518" s="21"/>
      <c r="BE518" s="21"/>
      <c r="BF5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19" spans="6:58" ht="16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BD519" s="21"/>
      <c r="BE519" s="21"/>
      <c r="BF5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0" spans="6:58" ht="16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BD520" s="21"/>
      <c r="BE520" s="21"/>
      <c r="BF5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1" spans="6:58" ht="16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BD521" s="21"/>
      <c r="BE521" s="21"/>
      <c r="BF5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2" spans="6:58" ht="16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BD522" s="21"/>
      <c r="BE522" s="21"/>
      <c r="BF5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3" spans="6:58" ht="16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BD523" s="21"/>
      <c r="BE523" s="21"/>
      <c r="BF5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4" spans="6:58" ht="16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BD524" s="21"/>
      <c r="BE524" s="21"/>
      <c r="BF5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5" spans="6:58" ht="16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BD525" s="21"/>
      <c r="BE525" s="21"/>
      <c r="BF5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6" spans="6:58" ht="16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BD526" s="21"/>
      <c r="BE526" s="21"/>
      <c r="BF5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7" spans="6:58" ht="16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BD527" s="21"/>
      <c r="BE527" s="21"/>
      <c r="BF5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8" spans="6:58" ht="16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BD528" s="21"/>
      <c r="BE528" s="21"/>
      <c r="BF5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29" spans="6:58" ht="16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BD529" s="21"/>
      <c r="BE529" s="21"/>
      <c r="BF5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0" spans="6:58" ht="16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BD530" s="21"/>
      <c r="BE530" s="21"/>
      <c r="BF5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1" spans="6:58" ht="16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BD531" s="21"/>
      <c r="BE531" s="21"/>
      <c r="BF5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2" spans="6:58" ht="16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BD532" s="21"/>
      <c r="BE532" s="21"/>
      <c r="BF5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3" spans="6:58" ht="16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BD533" s="21"/>
      <c r="BE533" s="21"/>
      <c r="BF5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4" spans="6:58" ht="16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BD534" s="21"/>
      <c r="BE534" s="21"/>
      <c r="BF5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5" spans="6:58" ht="16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BD535" s="21"/>
      <c r="BE535" s="21"/>
      <c r="BF5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6" spans="6:58" ht="16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BD536" s="21"/>
      <c r="BE536" s="21"/>
      <c r="BF5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7" spans="6:58" ht="16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BD537" s="21"/>
      <c r="BE537" s="21"/>
      <c r="BF5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8" spans="6:58" ht="16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BD538" s="21"/>
      <c r="BE538" s="21"/>
      <c r="BF5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39" spans="6:58" ht="16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BD539" s="21"/>
      <c r="BE539" s="21"/>
      <c r="BF5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0" spans="6:58" ht="16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BD540" s="21"/>
      <c r="BE540" s="21"/>
      <c r="BF5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1" spans="6:58" ht="16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BD541" s="21"/>
      <c r="BE541" s="21"/>
      <c r="BF5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2" spans="6:58" ht="16" customHeight="1">
      <c r="F542" s="25" t="str">
        <f>IF(ISBLANK(Table2[[#This Row],[unique_id]]), "", Table2[[#This Row],[unique_id]])</f>
        <v/>
      </c>
      <c r="H542" s="26"/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BD542" s="21"/>
      <c r="BE542" s="21"/>
      <c r="BF5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3" spans="6:58" ht="16" customHeight="1">
      <c r="F543" s="25" t="str">
        <f>IF(ISBLANK(Table2[[#This Row],[unique_id]]), "", Table2[[#This Row],[unique_id]])</f>
        <v/>
      </c>
      <c r="H543" s="26"/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BD543" s="21"/>
      <c r="BE543" s="21"/>
      <c r="BF5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4" spans="6:58" ht="16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BD544" s="21"/>
      <c r="BE544" s="21"/>
      <c r="BF5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5" spans="6:58" ht="16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BD545" s="21"/>
      <c r="BE545" s="21"/>
      <c r="BF5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6" spans="6:58" ht="16" customHeight="1">
      <c r="F546" s="25" t="str">
        <f>IF(ISBLANK(Table2[[#This Row],[unique_id]]), "", Table2[[#This Row],[unique_id]])</f>
        <v/>
      </c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BD546" s="21"/>
      <c r="BE546" s="21"/>
      <c r="BF5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7" spans="6:58" ht="16" customHeight="1">
      <c r="F547" s="25" t="str">
        <f>IF(ISBLANK(Table2[[#This Row],[unique_id]]), "", Table2[[#This Row],[unique_id]])</f>
        <v/>
      </c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BD547" s="21"/>
      <c r="BE547" s="21"/>
      <c r="BF5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8" spans="6:58" ht="16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BD548" s="21"/>
      <c r="BE548" s="21"/>
      <c r="BF5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49" spans="6:58" ht="16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BD549" s="21"/>
      <c r="BE549" s="21"/>
      <c r="BF5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0" spans="6:58" ht="16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BD550" s="21"/>
      <c r="BE550" s="21"/>
      <c r="BF5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1" spans="6:58" ht="16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BD551" s="21"/>
      <c r="BE551" s="21"/>
      <c r="BF5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2" spans="6:58" ht="16" customHeight="1">
      <c r="F552" s="25" t="str">
        <f>IF(ISBLANK(Table2[[#This Row],[unique_id]]), "", Table2[[#This Row],[unique_id]])</f>
        <v/>
      </c>
      <c r="G552" s="26"/>
      <c r="T552" s="21"/>
      <c r="V552" s="22"/>
      <c r="W552" s="22"/>
      <c r="X552" s="22"/>
      <c r="Y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BD552" s="21"/>
      <c r="BE552" s="21"/>
      <c r="BF5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3" spans="6:58" ht="16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BD553" s="21"/>
      <c r="BE553" s="21"/>
      <c r="BF5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4" spans="6:58" ht="16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BD554" s="21"/>
      <c r="BE554" s="21"/>
      <c r="BF5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5" spans="6:58" ht="16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BD555" s="21"/>
      <c r="BE555" s="21"/>
      <c r="BF5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6" spans="6:58" ht="16" customHeight="1">
      <c r="F556" s="25" t="str">
        <f>IF(ISBLANK(Table2[[#This Row],[unique_id]]), "", Table2[[#This Row],[unique_id]])</f>
        <v/>
      </c>
      <c r="T556" s="21"/>
      <c r="V556" s="22"/>
      <c r="W556" s="22"/>
      <c r="X556" s="22"/>
      <c r="Y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BD556" s="21"/>
      <c r="BE556" s="21"/>
      <c r="BF5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7" spans="6:58" ht="16" customHeight="1">
      <c r="F557" s="25" t="str">
        <f>IF(ISBLANK(Table2[[#This Row],[unique_id]]), "", Table2[[#This Row],[unique_id]])</f>
        <v/>
      </c>
      <c r="T557" s="21"/>
      <c r="V557" s="22"/>
      <c r="W557" s="22"/>
      <c r="X557" s="22"/>
      <c r="Y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BD557" s="21"/>
      <c r="BE557" s="21"/>
      <c r="BF5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8" spans="6:58" ht="16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BD558" s="21"/>
      <c r="BE558" s="21"/>
      <c r="BF5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59" spans="6:58" ht="16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BD559" s="21"/>
      <c r="BE559" s="21"/>
      <c r="BF5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0" spans="6:58" ht="16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BD560" s="21"/>
      <c r="BE560" s="21"/>
      <c r="BF5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1" spans="6:58" ht="16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BD561" s="21"/>
      <c r="BE561" s="21"/>
      <c r="BF5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2" spans="6:58" ht="16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BD562" s="21"/>
      <c r="BE562" s="21"/>
      <c r="BF5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3" spans="6:58" ht="16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BD563" s="21"/>
      <c r="BE563" s="21"/>
      <c r="BF5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4" spans="6:58" ht="16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BD564" s="21"/>
      <c r="BE564" s="21"/>
      <c r="BF5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5" spans="6:58" ht="16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BD565" s="21"/>
      <c r="BE565" s="21"/>
      <c r="BF5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6" spans="6:58" ht="16" customHeight="1">
      <c r="F566" s="25" t="str">
        <f>IF(ISBLANK(Table2[[#This Row],[unique_id]]), "", Table2[[#This Row],[unique_id]])</f>
        <v/>
      </c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BD566" s="21"/>
      <c r="BE566" s="21"/>
      <c r="BF5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7" spans="6:58" ht="16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BD567" s="21"/>
      <c r="BE567" s="21"/>
      <c r="BF5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8" spans="6:58" ht="16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BD568" s="21"/>
      <c r="BE568" s="21"/>
      <c r="BF5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69" spans="6:58" ht="16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BD569" s="21"/>
      <c r="BE569" s="21"/>
      <c r="BF5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0" spans="6:58" ht="16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BD570" s="21"/>
      <c r="BE570" s="21"/>
      <c r="BF5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1" spans="6:58" ht="16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BD571" s="21"/>
      <c r="BE571" s="21"/>
      <c r="BF5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2" spans="6:58" ht="16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BD572" s="21"/>
      <c r="BE572" s="21"/>
      <c r="BF5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3" spans="6:58" ht="16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BD573" s="21"/>
      <c r="BE573" s="21"/>
      <c r="BF5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4" spans="6:58" ht="16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BD574" s="21"/>
      <c r="BE574" s="21"/>
      <c r="BF5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5" spans="6:58" ht="16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BD575" s="21"/>
      <c r="BE575" s="21"/>
      <c r="BF5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6" spans="6:58" ht="16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BD576" s="21"/>
      <c r="BE576" s="21"/>
      <c r="BF5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7" spans="6:58" ht="16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BD577" s="21"/>
      <c r="BE577" s="21"/>
      <c r="BF5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8" spans="6:58" ht="16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BD578" s="21"/>
      <c r="BE578" s="21"/>
      <c r="BF5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79" spans="6:58" ht="16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BD579" s="21"/>
      <c r="BE579" s="21"/>
      <c r="BF5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0" spans="6:58" ht="16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BD580" s="21"/>
      <c r="BE580" s="21"/>
      <c r="BF5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1" spans="6:58" ht="16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BD581" s="21"/>
      <c r="BE581" s="21"/>
      <c r="BF5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2" spans="6:58" ht="16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BD582" s="21"/>
      <c r="BE582" s="21"/>
      <c r="BF5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3" spans="6:58" ht="16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BD583" s="21"/>
      <c r="BE583" s="21"/>
      <c r="BF5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4" spans="6:58" ht="16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BD584" s="21"/>
      <c r="BE584" s="21"/>
      <c r="BF5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5" spans="6:58" ht="16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BD585" s="21"/>
      <c r="BE585" s="21"/>
      <c r="BF5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6" spans="6:58" ht="16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BD586" s="21"/>
      <c r="BE586" s="21"/>
      <c r="BF5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7" spans="6:58" ht="16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BD587" s="21"/>
      <c r="BE587" s="21"/>
      <c r="BF5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8" spans="6:58" ht="16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BD588" s="21"/>
      <c r="BE588" s="21"/>
      <c r="BF5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89" spans="6:58" ht="16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BD589" s="21"/>
      <c r="BE589" s="21"/>
      <c r="BF5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0" spans="6:58" ht="16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BD590" s="21"/>
      <c r="BE590" s="21"/>
      <c r="BF5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1" spans="6:58" ht="16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BD591" s="21"/>
      <c r="BE591" s="21"/>
      <c r="BF5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2" spans="6:58" ht="16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BD592" s="21"/>
      <c r="BE592" s="21"/>
      <c r="BF5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3" spans="6:58" ht="16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BD593" s="21"/>
      <c r="BE593" s="21"/>
      <c r="BF5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4" spans="6:58" ht="16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BD594" s="21"/>
      <c r="BE594" s="21"/>
      <c r="BF5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5" spans="6:58" ht="16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BD595" s="21"/>
      <c r="BE595" s="21"/>
      <c r="BF5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6" spans="6:58" ht="16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BD596" s="21"/>
      <c r="BE596" s="21"/>
      <c r="BF5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7" spans="6:58" ht="16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BD597" s="21"/>
      <c r="BE597" s="21"/>
      <c r="BF5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8" spans="6:58" ht="16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BD598" s="21"/>
      <c r="BE598" s="21"/>
      <c r="BF5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599" spans="6:58" ht="16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BD599" s="21"/>
      <c r="BE599" s="21"/>
      <c r="BF5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0" spans="6:58" ht="16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BD600" s="21"/>
      <c r="BE600" s="21"/>
      <c r="BF6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1" spans="6:58" ht="16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BD601" s="21"/>
      <c r="BE601" s="21"/>
      <c r="BF6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2" spans="6:58" ht="16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BD602" s="21"/>
      <c r="BE602" s="21"/>
      <c r="BF6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3" spans="6:58" ht="16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BD603" s="21"/>
      <c r="BE603" s="21"/>
      <c r="BF6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4" spans="6:58" ht="16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BD604" s="21"/>
      <c r="BE604" s="21"/>
      <c r="BF6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5" spans="6:58" ht="16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BD605" s="21"/>
      <c r="BE605" s="21"/>
      <c r="BF6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6" spans="6:58" ht="16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BD606" s="21"/>
      <c r="BE606" s="21"/>
      <c r="BF6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7" spans="6:58" ht="16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BD607" s="21"/>
      <c r="BE607" s="21"/>
      <c r="BF6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8" spans="6:58" ht="16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BD608" s="21"/>
      <c r="BE608" s="21"/>
      <c r="BF6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09" spans="6:58" ht="16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BD609" s="21"/>
      <c r="BE609" s="21"/>
      <c r="BF6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0" spans="6:58" ht="16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BD610" s="21"/>
      <c r="BE610" s="21"/>
      <c r="BF6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1" spans="6:58" ht="16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BD611" s="21"/>
      <c r="BE611" s="21"/>
      <c r="BF6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2" spans="6:58" ht="16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BD612" s="21"/>
      <c r="BE612" s="21"/>
      <c r="BF6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3" spans="6:58" ht="16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BD613" s="21"/>
      <c r="BE613" s="21"/>
      <c r="BF6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4" spans="6:58" ht="16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BD614" s="21"/>
      <c r="BE614" s="21"/>
      <c r="BF6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5" spans="6:58" ht="16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BD615" s="21"/>
      <c r="BE615" s="21"/>
      <c r="BF6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6" spans="6:58" ht="16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BD616" s="21"/>
      <c r="BE616" s="21"/>
      <c r="BF6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7" spans="6:58" ht="16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BD617" s="21"/>
      <c r="BE617" s="21"/>
      <c r="BF6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8" spans="6:58" ht="16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BD618" s="21"/>
      <c r="BE618" s="21"/>
      <c r="BF6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19" spans="6:58" ht="16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BD619" s="21"/>
      <c r="BE619" s="21"/>
      <c r="BF6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0" spans="6:58" ht="16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BD620" s="21"/>
      <c r="BE620" s="21"/>
      <c r="BF6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1" spans="6:58" ht="16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BD621" s="21"/>
      <c r="BE621" s="21"/>
      <c r="BF6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2" spans="6:58" ht="16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BD622" s="21"/>
      <c r="BE622" s="21"/>
      <c r="BF6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3" spans="6:58" ht="16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BD623" s="21"/>
      <c r="BE623" s="21"/>
      <c r="BF6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4" spans="6:58" ht="16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BD624" s="21"/>
      <c r="BE624" s="21"/>
      <c r="BF6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5" spans="6:58" ht="16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BD625" s="21"/>
      <c r="BE625" s="21"/>
      <c r="BF6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6" spans="6:58" ht="16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BD626" s="21"/>
      <c r="BE626" s="21"/>
      <c r="BF6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7" spans="6:58" ht="16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BD627" s="21"/>
      <c r="BE627" s="21"/>
      <c r="BF6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8" spans="6:58" ht="16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BD628" s="21"/>
      <c r="BE628" s="21"/>
      <c r="BF6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29" spans="6:58" ht="16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BD629" s="21"/>
      <c r="BE629" s="21"/>
      <c r="BF6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0" spans="6:58" ht="16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BD630" s="21"/>
      <c r="BE630" s="21"/>
      <c r="BF6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1" spans="6:58" ht="16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BD631" s="21"/>
      <c r="BE631" s="21"/>
      <c r="BF6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2" spans="6:58" ht="16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BD632" s="21"/>
      <c r="BE632" s="21"/>
      <c r="BF6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3" spans="6:58" ht="16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BD633" s="21"/>
      <c r="BE633" s="21"/>
      <c r="BF6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4" spans="6:58" ht="16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BD634" s="21"/>
      <c r="BE634" s="21"/>
      <c r="BF6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5" spans="6:58" ht="16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BD635" s="21"/>
      <c r="BE635" s="21"/>
      <c r="BF6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6" spans="6:58" ht="16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BD636" s="21"/>
      <c r="BE636" s="21"/>
      <c r="BF6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7" spans="6:58" ht="16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BD637" s="21"/>
      <c r="BE637" s="21"/>
      <c r="BF6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8" spans="6:58" ht="16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BD638" s="21"/>
      <c r="BE638" s="21"/>
      <c r="BF6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39" spans="6:58" ht="16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BD639" s="21"/>
      <c r="BE639" s="21"/>
      <c r="BF6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0" spans="6:58" ht="16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BD640" s="21"/>
      <c r="BE640" s="21"/>
      <c r="BF6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1" spans="6:58" ht="16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BD641" s="21"/>
      <c r="BE641" s="21"/>
      <c r="BF6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2" spans="6:58" ht="16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BD642" s="21"/>
      <c r="BE642" s="21"/>
      <c r="BF6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3" spans="6:58" ht="16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BD643" s="21"/>
      <c r="BE643" s="21"/>
      <c r="BF6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4" spans="6:58" ht="16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BD644" s="21"/>
      <c r="BE644" s="21"/>
      <c r="BF6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5" spans="6:58" ht="16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BD645" s="21"/>
      <c r="BE645" s="21"/>
      <c r="BF6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6" spans="6:58" ht="16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BD646" s="21"/>
      <c r="BE646" s="21"/>
      <c r="BF6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7" spans="6:58" ht="16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BD647" s="21"/>
      <c r="BE647" s="21"/>
      <c r="BF6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8" spans="6:58" ht="16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BD648" s="21"/>
      <c r="BE648" s="21"/>
      <c r="BF6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49" spans="6:58" ht="16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BD649" s="21"/>
      <c r="BE649" s="21"/>
      <c r="BF6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0" spans="6:58" ht="16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BD650" s="21"/>
      <c r="BE650" s="21"/>
      <c r="BF6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1" spans="6:58" ht="16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BD651" s="21"/>
      <c r="BE651" s="21"/>
      <c r="BF6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2" spans="6:58" ht="16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BD652" s="21"/>
      <c r="BE652" s="21"/>
      <c r="BF6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3" spans="6:58" ht="16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BD653" s="21"/>
      <c r="BE653" s="21"/>
      <c r="BF6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4" spans="6:58" ht="16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BD654" s="21"/>
      <c r="BE654" s="21"/>
      <c r="BF6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5" spans="6:58" ht="16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BD655" s="21"/>
      <c r="BE655" s="21"/>
      <c r="BF6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6" spans="6:58" ht="16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BD656" s="21"/>
      <c r="BE656" s="21"/>
      <c r="BF6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7" spans="6:58" ht="16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BD657" s="21"/>
      <c r="BE657" s="21"/>
      <c r="BF6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8" spans="6:58" ht="16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BD658" s="21"/>
      <c r="BE658" s="21"/>
      <c r="BF6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59" spans="6:58" ht="16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BD659" s="21"/>
      <c r="BE659" s="21"/>
      <c r="BF6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0" spans="6:58" ht="16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BD660" s="21"/>
      <c r="BE660" s="21"/>
      <c r="BF6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1" spans="6:58" ht="16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BD661" s="21"/>
      <c r="BE661" s="21"/>
      <c r="BF6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2" spans="6:58" ht="16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BD662" s="21"/>
      <c r="BE662" s="21"/>
      <c r="BF6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3" spans="6:58" ht="16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BD663" s="21"/>
      <c r="BE663" s="21"/>
      <c r="BF6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4" spans="6:58" ht="16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BD664" s="21"/>
      <c r="BE664" s="21"/>
      <c r="BF6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5" spans="6:58" ht="16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BD665" s="21"/>
      <c r="BE665" s="21"/>
      <c r="BF6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6" spans="6:58" ht="16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BD666" s="21"/>
      <c r="BE666" s="21"/>
      <c r="BF6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7" spans="6:58" ht="16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BD667" s="21"/>
      <c r="BE667" s="21"/>
      <c r="BF6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8" spans="6:58" ht="16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BD668" s="21"/>
      <c r="BE668" s="21"/>
      <c r="BF6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69" spans="6:58" ht="16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BD669" s="21"/>
      <c r="BE669" s="21"/>
      <c r="BF6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0" spans="6:58" ht="16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BD670" s="21"/>
      <c r="BE670" s="21"/>
      <c r="BF6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1" spans="6:58" ht="16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BD671" s="21"/>
      <c r="BE671" s="21"/>
      <c r="BF6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2" spans="6:58" ht="16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BD672" s="21"/>
      <c r="BE672" s="21"/>
      <c r="BF6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3" spans="6:58" ht="16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BD673" s="21"/>
      <c r="BE673" s="21"/>
      <c r="BF6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4" spans="6:58" ht="16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BD674" s="21"/>
      <c r="BE674" s="21"/>
      <c r="BF6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5" spans="6:58" ht="16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BD675" s="21"/>
      <c r="BE675" s="21"/>
      <c r="BF6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6" spans="6:58" ht="16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BD676" s="21"/>
      <c r="BE676" s="21"/>
      <c r="BF6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7" spans="6:58" ht="16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BD677" s="21"/>
      <c r="BE677" s="21"/>
      <c r="BF6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8" spans="6:58" ht="16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BD678" s="21"/>
      <c r="BE678" s="21"/>
      <c r="BF6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79" spans="6:58" ht="16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BD679" s="21"/>
      <c r="BE679" s="21"/>
      <c r="BF6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0" spans="6:58" ht="16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BD680" s="21"/>
      <c r="BE680" s="21"/>
      <c r="BF6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1" spans="6:58" ht="16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BD681" s="21"/>
      <c r="BE681" s="21"/>
      <c r="BF6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2" spans="6:58" ht="16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BD682" s="21"/>
      <c r="BE682" s="21"/>
      <c r="BF6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3" spans="6:58" ht="16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BD683" s="21"/>
      <c r="BE683" s="21"/>
      <c r="BF6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4" spans="6:58" ht="16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BD684" s="21"/>
      <c r="BE684" s="21"/>
      <c r="BF6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5" spans="6:58" ht="16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BD685" s="21"/>
      <c r="BE685" s="21"/>
      <c r="BF6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6" spans="6:58" ht="16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BD686" s="21"/>
      <c r="BE686" s="21"/>
      <c r="BF6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7" spans="6:58" ht="16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BD687" s="21"/>
      <c r="BE687" s="21"/>
      <c r="BF6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8" spans="6:58" ht="16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BD688" s="21"/>
      <c r="BE688" s="21"/>
      <c r="BF6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89" spans="6:58" ht="16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BD689" s="21"/>
      <c r="BE689" s="21"/>
      <c r="BF6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0" spans="6:58" ht="16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BD690" s="21"/>
      <c r="BE690" s="21"/>
      <c r="BF6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1" spans="6:58" ht="16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BD691" s="21"/>
      <c r="BE691" s="21"/>
      <c r="BF6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2" spans="6:58" ht="16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BD692" s="21"/>
      <c r="BE692" s="21"/>
      <c r="BF6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3" spans="6:58" ht="16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BD693" s="21"/>
      <c r="BE693" s="21"/>
      <c r="BF6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4" spans="6:58" ht="16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BD694" s="21"/>
      <c r="BE694" s="21"/>
      <c r="BF6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5" spans="6:58" ht="16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BD695" s="21"/>
      <c r="BE695" s="21"/>
      <c r="BF6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6" spans="6:58" ht="16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BD696" s="21"/>
      <c r="BE696" s="21"/>
      <c r="BF6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7" spans="6:58" ht="16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BD697" s="21"/>
      <c r="BE697" s="21"/>
      <c r="BF6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8" spans="6:58" ht="16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BD698" s="21"/>
      <c r="BE698" s="21"/>
      <c r="BF6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699" spans="6:58" ht="16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BD699" s="21"/>
      <c r="BE699" s="21"/>
      <c r="BF6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0" spans="6:58" ht="16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BD700" s="21"/>
      <c r="BE700" s="21"/>
      <c r="BF7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1" spans="6:58" ht="16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BD701" s="21"/>
      <c r="BE701" s="21"/>
      <c r="BF7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2" spans="6:58" ht="16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BD702" s="21"/>
      <c r="BE702" s="21"/>
      <c r="BF7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3" spans="6:58" ht="16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BD703" s="21"/>
      <c r="BE703" s="21"/>
      <c r="BF7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4" spans="6:58" ht="16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BD704" s="21"/>
      <c r="BE704" s="21"/>
      <c r="BF7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5" spans="6:58" ht="16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BD705" s="21"/>
      <c r="BE705" s="21"/>
      <c r="BF7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6" spans="6:58" ht="16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BD706" s="21"/>
      <c r="BE706" s="21"/>
      <c r="BF7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7" spans="6:58" ht="16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BD707" s="21"/>
      <c r="BE707" s="21"/>
      <c r="BF7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8" spans="6:58" ht="16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BD708" s="21"/>
      <c r="BE708" s="21"/>
      <c r="BF7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09" spans="6:58" ht="16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BD709" s="21"/>
      <c r="BE709" s="21"/>
      <c r="BF7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0" spans="6:58" ht="16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BD710" s="21"/>
      <c r="BE710" s="21"/>
      <c r="BF7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1" spans="6:58" ht="16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BD711" s="21"/>
      <c r="BE711" s="21"/>
      <c r="BF7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2" spans="6:58" ht="16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BD712" s="21"/>
      <c r="BE712" s="21"/>
      <c r="BF7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3" spans="6:58" ht="16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BD713" s="21"/>
      <c r="BE713" s="21"/>
      <c r="BF7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4" spans="6:58" ht="16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BD714" s="21"/>
      <c r="BE714" s="21"/>
      <c r="BF7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5" spans="6:58" ht="16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BD715" s="21"/>
      <c r="BE715" s="21"/>
      <c r="BF7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6" spans="6:58" ht="16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BD716" s="21"/>
      <c r="BE716" s="21"/>
      <c r="BF7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7" spans="6:58" ht="16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BD717" s="21"/>
      <c r="BE717" s="21"/>
      <c r="BF7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8" spans="6:58" ht="16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BD718" s="21"/>
      <c r="BE718" s="21"/>
      <c r="BF7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19" spans="6:58" ht="16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BD719" s="21"/>
      <c r="BE719" s="21"/>
      <c r="BF7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0" spans="6:58" ht="16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BD720" s="21"/>
      <c r="BE720" s="21"/>
      <c r="BF7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1" spans="6:58" ht="16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BD721" s="21"/>
      <c r="BE721" s="21"/>
      <c r="BF7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2" spans="6:58" ht="16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BD722" s="21"/>
      <c r="BE722" s="21"/>
      <c r="BF7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3" spans="6:58" ht="16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BD723" s="21"/>
      <c r="BE723" s="21"/>
      <c r="BF7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4" spans="6:58" ht="16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BD724" s="21"/>
      <c r="BE724" s="21"/>
      <c r="BF7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5" spans="6:58" ht="16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BD725" s="21"/>
      <c r="BE725" s="21"/>
      <c r="BF7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6" spans="6:58" ht="16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BD726" s="21"/>
      <c r="BE726" s="21"/>
      <c r="BF7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7" spans="6:58" ht="16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BD727" s="21"/>
      <c r="BE727" s="21"/>
      <c r="BF7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8" spans="6:58" ht="16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BD728" s="21"/>
      <c r="BE728" s="21"/>
      <c r="BF7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29" spans="6:58" ht="16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BD729" s="21"/>
      <c r="BE729" s="21"/>
      <c r="BF7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0" spans="6:58" ht="16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BD730" s="21"/>
      <c r="BE730" s="21"/>
      <c r="BF7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1" spans="6:58" ht="16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BD731" s="21"/>
      <c r="BE731" s="21"/>
      <c r="BF7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2" spans="6:58" ht="16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BD732" s="21"/>
      <c r="BE732" s="21"/>
      <c r="BF7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3" spans="6:58" ht="16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BD733" s="21"/>
      <c r="BE733" s="21"/>
      <c r="BF7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4" spans="6:58" ht="16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BD734" s="21"/>
      <c r="BE734" s="21"/>
      <c r="BF7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5" spans="6:58" ht="16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BD735" s="21"/>
      <c r="BE735" s="21"/>
      <c r="BF7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6" spans="6:58" ht="16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BD736" s="21"/>
      <c r="BE736" s="21"/>
      <c r="BF7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7" spans="6:58" ht="16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BD737" s="21"/>
      <c r="BE737" s="21"/>
      <c r="BF7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8" spans="6:58" ht="16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BD738" s="21"/>
      <c r="BE738" s="21"/>
      <c r="BF7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39" spans="6:58" ht="16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BD739" s="21"/>
      <c r="BE739" s="21"/>
      <c r="BF7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40" spans="6:58" ht="16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BD740" s="21"/>
      <c r="BE740" s="21"/>
      <c r="BF7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41" spans="6:58" ht="16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BD741" s="21"/>
      <c r="BE741" s="21"/>
      <c r="BF7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  <row r="742" spans="6:58" ht="16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BD742" s="21"/>
      <c r="BE742" s="21"/>
      <c r="BF7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IF(ISBLANK(Table2[[#This Row],[connection_ip]]), "", _xlfn.CONCAT(", 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2023-07-20T05:20:33Z</dcterms:modified>
</cp:coreProperties>
</file>