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72A09BD4-0C86-0846-9359-41BBF5DF2277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341" i="1" l="1"/>
  <c r="AM195" i="1"/>
  <c r="BH202" i="1"/>
  <c r="AK202" i="1"/>
  <c r="AJ202" i="1"/>
  <c r="F202" i="1"/>
  <c r="BH201" i="1"/>
  <c r="AK201" i="1"/>
  <c r="AJ201" i="1"/>
  <c r="F201" i="1"/>
  <c r="BH200" i="1"/>
  <c r="AK200" i="1"/>
  <c r="AJ200" i="1"/>
  <c r="F200" i="1"/>
  <c r="BH199" i="1"/>
  <c r="AK199" i="1"/>
  <c r="AJ199" i="1"/>
  <c r="F199" i="1"/>
  <c r="F198" i="1"/>
  <c r="AJ198" i="1"/>
  <c r="AK198" i="1"/>
  <c r="BH198" i="1"/>
  <c r="E196" i="1"/>
  <c r="F196" i="1" s="1"/>
  <c r="T195" i="1"/>
  <c r="AK197" i="1"/>
  <c r="E197" i="1"/>
  <c r="AJ197" i="1" s="1"/>
  <c r="AZ197" i="1"/>
  <c r="AK196" i="1"/>
  <c r="AZ196" i="1"/>
  <c r="S203" i="1"/>
  <c r="AL341" i="1"/>
  <c r="AL195" i="1"/>
  <c r="AK341" i="1"/>
  <c r="AK195" i="1"/>
  <c r="AJ341" i="1"/>
  <c r="AJ195" i="1"/>
  <c r="AT195" i="1"/>
  <c r="AT196" i="1" s="1"/>
  <c r="AT341" i="1"/>
  <c r="AZ341" i="1"/>
  <c r="AZ195" i="1"/>
  <c r="AU341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5" i="1"/>
  <c r="F333" i="1"/>
  <c r="F331" i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195" i="1"/>
  <c r="F193" i="1"/>
  <c r="F191" i="1"/>
  <c r="F190" i="1"/>
  <c r="F187" i="1"/>
  <c r="F186" i="1"/>
  <c r="F185" i="1"/>
  <c r="F184" i="1"/>
  <c r="F183" i="1"/>
  <c r="F178" i="1"/>
  <c r="F177" i="1"/>
  <c r="F175" i="1"/>
  <c r="F172" i="1"/>
  <c r="F171" i="1"/>
  <c r="F170" i="1"/>
  <c r="F169" i="1"/>
  <c r="F168" i="1"/>
  <c r="F166" i="1"/>
  <c r="F165" i="1"/>
  <c r="F164" i="1"/>
  <c r="F163" i="1"/>
  <c r="F161" i="1"/>
  <c r="F159" i="1"/>
  <c r="F157" i="1"/>
  <c r="F155" i="1"/>
  <c r="F154" i="1"/>
  <c r="F148" i="1"/>
  <c r="F146" i="1"/>
  <c r="F145" i="1"/>
  <c r="F144" i="1"/>
  <c r="F143" i="1"/>
  <c r="F142" i="1"/>
  <c r="F138" i="1"/>
  <c r="F136" i="1"/>
  <c r="F135" i="1"/>
  <c r="F131" i="1"/>
  <c r="F124" i="1"/>
  <c r="F123" i="1"/>
  <c r="F122" i="1"/>
  <c r="F121" i="1"/>
  <c r="F116" i="1"/>
  <c r="F114" i="1"/>
  <c r="F113" i="1"/>
  <c r="F111" i="1"/>
  <c r="F109" i="1"/>
  <c r="F108" i="1"/>
  <c r="F107" i="1"/>
  <c r="F106" i="1"/>
  <c r="F105" i="1"/>
  <c r="F104" i="1"/>
  <c r="F103" i="1"/>
  <c r="F102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BA194" i="1"/>
  <c r="AY194" i="1"/>
  <c r="AX194" i="1"/>
  <c r="AU195" i="1"/>
  <c r="AU197" i="1" s="1"/>
  <c r="S195" i="1"/>
  <c r="S194" i="1"/>
  <c r="R195" i="1"/>
  <c r="J195" i="1"/>
  <c r="BH194" i="1"/>
  <c r="AK194" i="1"/>
  <c r="AJ194" i="1"/>
  <c r="T194" i="1"/>
  <c r="R194" i="1"/>
  <c r="E194" i="1"/>
  <c r="F194" i="1" s="1"/>
  <c r="BH341" i="1"/>
  <c r="BH195" i="1"/>
  <c r="AJ346" i="1"/>
  <c r="AK346" i="1"/>
  <c r="BH346" i="1"/>
  <c r="BH366" i="1"/>
  <c r="AK366" i="1"/>
  <c r="AJ366" i="1"/>
  <c r="BH364" i="1"/>
  <c r="AK364" i="1"/>
  <c r="AJ364" i="1"/>
  <c r="BH358" i="1"/>
  <c r="AK358" i="1"/>
  <c r="AJ358" i="1"/>
  <c r="BH357" i="1"/>
  <c r="AK357" i="1"/>
  <c r="AJ357" i="1"/>
  <c r="BH356" i="1"/>
  <c r="AK356" i="1"/>
  <c r="AJ356" i="1"/>
  <c r="BH351" i="1"/>
  <c r="AK351" i="1"/>
  <c r="AJ351" i="1"/>
  <c r="BH144" i="1"/>
  <c r="AU144" i="1"/>
  <c r="AK144" i="1"/>
  <c r="AJ144" i="1"/>
  <c r="BH165" i="1"/>
  <c r="AU165" i="1"/>
  <c r="AK165" i="1"/>
  <c r="AJ165" i="1"/>
  <c r="R165" i="1"/>
  <c r="S165" i="1" s="1"/>
  <c r="BH164" i="1"/>
  <c r="AU164" i="1"/>
  <c r="AK164" i="1"/>
  <c r="AJ164" i="1"/>
  <c r="R164" i="1"/>
  <c r="S164" i="1" s="1"/>
  <c r="BH163" i="1"/>
  <c r="AU163" i="1"/>
  <c r="AK163" i="1"/>
  <c r="AJ163" i="1"/>
  <c r="BH123" i="1"/>
  <c r="AU123" i="1"/>
  <c r="AK123" i="1"/>
  <c r="AJ123" i="1"/>
  <c r="R123" i="1"/>
  <c r="S123" i="1" s="1"/>
  <c r="BH122" i="1"/>
  <c r="AU122" i="1"/>
  <c r="AK122" i="1"/>
  <c r="AJ122" i="1"/>
  <c r="R122" i="1"/>
  <c r="S122" i="1" s="1"/>
  <c r="BH121" i="1"/>
  <c r="AU121" i="1"/>
  <c r="AK121" i="1"/>
  <c r="AJ121" i="1"/>
  <c r="BH145" i="1"/>
  <c r="AU145" i="1"/>
  <c r="AK145" i="1"/>
  <c r="AJ145" i="1"/>
  <c r="R145" i="1"/>
  <c r="S145" i="1" s="1"/>
  <c r="BH143" i="1"/>
  <c r="AU143" i="1"/>
  <c r="AK143" i="1"/>
  <c r="AJ143" i="1"/>
  <c r="R143" i="1"/>
  <c r="S143" i="1" s="1"/>
  <c r="BH142" i="1"/>
  <c r="AU142" i="1"/>
  <c r="AK142" i="1"/>
  <c r="AJ142" i="1"/>
  <c r="AU171" i="1"/>
  <c r="AU170" i="1"/>
  <c r="AU169" i="1"/>
  <c r="AU168" i="1"/>
  <c r="R171" i="1"/>
  <c r="S171" i="1" s="1"/>
  <c r="R170" i="1"/>
  <c r="S170" i="1" s="1"/>
  <c r="R169" i="1"/>
  <c r="S169" i="1" s="1"/>
  <c r="AJ169" i="1"/>
  <c r="AK169" i="1"/>
  <c r="BH169" i="1"/>
  <c r="AJ168" i="1"/>
  <c r="AK168" i="1"/>
  <c r="BH168" i="1"/>
  <c r="AJ170" i="1"/>
  <c r="AK170" i="1"/>
  <c r="BH170" i="1"/>
  <c r="AJ171" i="1"/>
  <c r="AK171" i="1"/>
  <c r="BH171" i="1"/>
  <c r="E336" i="1"/>
  <c r="F336" i="1" s="1"/>
  <c r="E334" i="1"/>
  <c r="F334" i="1" s="1"/>
  <c r="E332" i="1"/>
  <c r="F332" i="1" s="1"/>
  <c r="E330" i="1"/>
  <c r="F330" i="1" s="1"/>
  <c r="E328" i="1"/>
  <c r="F328" i="1" s="1"/>
  <c r="E326" i="1"/>
  <c r="F326" i="1" s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192" i="1"/>
  <c r="F192" i="1" s="1"/>
  <c r="E176" i="1"/>
  <c r="F176" i="1" s="1"/>
  <c r="E174" i="1"/>
  <c r="F174" i="1" s="1"/>
  <c r="E153" i="1"/>
  <c r="F153" i="1" s="1"/>
  <c r="E101" i="1"/>
  <c r="F101" i="1" s="1"/>
  <c r="T337" i="1"/>
  <c r="T335" i="1"/>
  <c r="T333" i="1"/>
  <c r="T331" i="1"/>
  <c r="T329" i="1"/>
  <c r="T327" i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193" i="1"/>
  <c r="T177" i="1"/>
  <c r="T175" i="1"/>
  <c r="T154" i="1"/>
  <c r="T102" i="1"/>
  <c r="BH301" i="1"/>
  <c r="AK301" i="1"/>
  <c r="AJ301" i="1"/>
  <c r="BH241" i="1"/>
  <c r="AK241" i="1"/>
  <c r="BH214" i="1"/>
  <c r="AK214" i="1"/>
  <c r="AJ214" i="1"/>
  <c r="AU380" i="1"/>
  <c r="AU376" i="1"/>
  <c r="BH380" i="1"/>
  <c r="AK380" i="1"/>
  <c r="AJ380" i="1"/>
  <c r="BH376" i="1"/>
  <c r="AK376" i="1"/>
  <c r="AJ376" i="1"/>
  <c r="T326" i="1"/>
  <c r="BH327" i="1"/>
  <c r="AY327" i="1"/>
  <c r="AU327" i="1" s="1"/>
  <c r="AK327" i="1"/>
  <c r="AJ327" i="1"/>
  <c r="S327" i="1"/>
  <c r="AK326" i="1"/>
  <c r="AJ326" i="1"/>
  <c r="S326" i="1"/>
  <c r="AK384" i="1"/>
  <c r="AJ384" i="1"/>
  <c r="S384" i="1"/>
  <c r="AK387" i="1"/>
  <c r="AJ387" i="1"/>
  <c r="S387" i="1"/>
  <c r="BH206" i="1"/>
  <c r="AT206" i="1"/>
  <c r="AK206" i="1"/>
  <c r="AJ206" i="1"/>
  <c r="BH204" i="1"/>
  <c r="AT204" i="1"/>
  <c r="AK204" i="1"/>
  <c r="AJ204" i="1"/>
  <c r="BH331" i="1"/>
  <c r="AY331" i="1"/>
  <c r="AU331" i="1" s="1"/>
  <c r="AK331" i="1"/>
  <c r="AJ331" i="1"/>
  <c r="S331" i="1"/>
  <c r="BH330" i="1"/>
  <c r="AK330" i="1"/>
  <c r="AJ330" i="1"/>
  <c r="T330" i="1"/>
  <c r="S330" i="1"/>
  <c r="BH329" i="1"/>
  <c r="AY329" i="1"/>
  <c r="AU329" i="1" s="1"/>
  <c r="AK329" i="1"/>
  <c r="AJ329" i="1"/>
  <c r="S329" i="1"/>
  <c r="BH328" i="1"/>
  <c r="AK328" i="1"/>
  <c r="AJ328" i="1"/>
  <c r="T328" i="1"/>
  <c r="S328" i="1"/>
  <c r="T388" i="1"/>
  <c r="T386" i="1"/>
  <c r="T385" i="1"/>
  <c r="T383" i="1"/>
  <c r="T304" i="1"/>
  <c r="BH304" i="1"/>
  <c r="AK304" i="1"/>
  <c r="AJ304" i="1"/>
  <c r="BH244" i="1"/>
  <c r="AK244" i="1"/>
  <c r="AJ244" i="1"/>
  <c r="BH243" i="1"/>
  <c r="AK243" i="1"/>
  <c r="AJ243" i="1"/>
  <c r="BH217" i="1"/>
  <c r="AK217" i="1"/>
  <c r="AJ217" i="1"/>
  <c r="BH216" i="1"/>
  <c r="AK216" i="1"/>
  <c r="AJ216" i="1"/>
  <c r="BH215" i="1"/>
  <c r="AK215" i="1"/>
  <c r="AJ215" i="1"/>
  <c r="BH242" i="1"/>
  <c r="AK242" i="1"/>
  <c r="AJ242" i="1"/>
  <c r="BH240" i="1"/>
  <c r="AK240" i="1"/>
  <c r="AJ240" i="1"/>
  <c r="BH213" i="1"/>
  <c r="AK213" i="1"/>
  <c r="AJ213" i="1"/>
  <c r="S337" i="1"/>
  <c r="S336" i="1"/>
  <c r="T334" i="1"/>
  <c r="T332" i="1"/>
  <c r="T320" i="1"/>
  <c r="T318" i="1"/>
  <c r="T302" i="1"/>
  <c r="T192" i="1"/>
  <c r="T153" i="1"/>
  <c r="T101" i="1"/>
  <c r="T336" i="1"/>
  <c r="T324" i="1"/>
  <c r="T316" i="1"/>
  <c r="T314" i="1"/>
  <c r="T312" i="1"/>
  <c r="T310" i="1"/>
  <c r="T308" i="1"/>
  <c r="T306" i="1"/>
  <c r="T176" i="1"/>
  <c r="T174" i="1"/>
  <c r="T322" i="1"/>
  <c r="S321" i="1"/>
  <c r="S319" i="1"/>
  <c r="S305" i="1"/>
  <c r="S335" i="1"/>
  <c r="S333" i="1"/>
  <c r="S325" i="1"/>
  <c r="S323" i="1"/>
  <c r="S317" i="1"/>
  <c r="S315" i="1"/>
  <c r="S313" i="1"/>
  <c r="S311" i="1"/>
  <c r="S309" i="1"/>
  <c r="S307" i="1"/>
  <c r="S303" i="1"/>
  <c r="S193" i="1"/>
  <c r="R192" i="1"/>
  <c r="R176" i="1"/>
  <c r="R174" i="1"/>
  <c r="R153" i="1"/>
  <c r="R101" i="1"/>
  <c r="AJ336" i="1"/>
  <c r="AK336" i="1"/>
  <c r="BH336" i="1"/>
  <c r="AJ334" i="1"/>
  <c r="AK334" i="1"/>
  <c r="BH334" i="1"/>
  <c r="AJ332" i="1"/>
  <c r="AK332" i="1"/>
  <c r="BH332" i="1"/>
  <c r="AJ324" i="1"/>
  <c r="AK324" i="1"/>
  <c r="BH324" i="1"/>
  <c r="AJ322" i="1"/>
  <c r="AK322" i="1"/>
  <c r="BH322" i="1"/>
  <c r="AJ320" i="1"/>
  <c r="AK320" i="1"/>
  <c r="BH320" i="1"/>
  <c r="AJ318" i="1"/>
  <c r="AK318" i="1"/>
  <c r="BH318" i="1"/>
  <c r="AJ316" i="1"/>
  <c r="AK316" i="1"/>
  <c r="BH316" i="1"/>
  <c r="AJ312" i="1"/>
  <c r="AK312" i="1"/>
  <c r="BH312" i="1"/>
  <c r="AJ310" i="1"/>
  <c r="AK310" i="1"/>
  <c r="BH310" i="1"/>
  <c r="AJ308" i="1"/>
  <c r="AK308" i="1"/>
  <c r="BH308" i="1"/>
  <c r="AJ306" i="1"/>
  <c r="AK306" i="1"/>
  <c r="BH306" i="1"/>
  <c r="AJ302" i="1"/>
  <c r="AK302" i="1"/>
  <c r="BH302" i="1"/>
  <c r="AJ192" i="1"/>
  <c r="AK192" i="1"/>
  <c r="BH192" i="1"/>
  <c r="AJ176" i="1"/>
  <c r="AK176" i="1"/>
  <c r="BH176" i="1"/>
  <c r="AJ174" i="1"/>
  <c r="AK174" i="1"/>
  <c r="BH174" i="1"/>
  <c r="AJ153" i="1"/>
  <c r="AK153" i="1"/>
  <c r="BH153" i="1"/>
  <c r="R102" i="1"/>
  <c r="S102" i="1" s="1"/>
  <c r="T375" i="1"/>
  <c r="T374" i="1"/>
  <c r="T371" i="1"/>
  <c r="T370" i="1"/>
  <c r="S388" i="1"/>
  <c r="S386" i="1"/>
  <c r="S385" i="1"/>
  <c r="S375" i="1"/>
  <c r="S374" i="1"/>
  <c r="S373" i="1"/>
  <c r="S372" i="1"/>
  <c r="S371" i="1"/>
  <c r="S370" i="1"/>
  <c r="S207" i="1"/>
  <c r="S205" i="1"/>
  <c r="R203" i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U115" i="1"/>
  <c r="E115" i="1" s="1"/>
  <c r="F115" i="1" s="1"/>
  <c r="BH147" i="1"/>
  <c r="AU147" i="1"/>
  <c r="E147" i="1" s="1"/>
  <c r="F147" i="1" s="1"/>
  <c r="AT147" i="1"/>
  <c r="AK147" i="1"/>
  <c r="AJ147" i="1"/>
  <c r="BH146" i="1"/>
  <c r="AU146" i="1"/>
  <c r="AT146" i="1"/>
  <c r="AK146" i="1"/>
  <c r="AJ146" i="1"/>
  <c r="BH373" i="1"/>
  <c r="AU373" i="1"/>
  <c r="AK373" i="1"/>
  <c r="AJ373" i="1"/>
  <c r="BH369" i="1"/>
  <c r="AK369" i="1"/>
  <c r="AJ369" i="1"/>
  <c r="BH368" i="1"/>
  <c r="AK368" i="1"/>
  <c r="AJ272" i="1"/>
  <c r="AJ273" i="1"/>
  <c r="AJ274" i="1"/>
  <c r="AJ275" i="1"/>
  <c r="BH275" i="1"/>
  <c r="BH284" i="1"/>
  <c r="AK284" i="1"/>
  <c r="AJ284" i="1"/>
  <c r="AJ277" i="1"/>
  <c r="AK277" i="1"/>
  <c r="BH277" i="1"/>
  <c r="AJ278" i="1"/>
  <c r="AK278" i="1"/>
  <c r="BH278" i="1"/>
  <c r="AJ279" i="1"/>
  <c r="AK279" i="1"/>
  <c r="BH279" i="1"/>
  <c r="AJ280" i="1"/>
  <c r="AK280" i="1"/>
  <c r="BH280" i="1"/>
  <c r="AJ281" i="1"/>
  <c r="AK281" i="1"/>
  <c r="BH281" i="1"/>
  <c r="AJ282" i="1"/>
  <c r="AK282" i="1"/>
  <c r="BH282" i="1"/>
  <c r="AJ283" i="1"/>
  <c r="AK283" i="1"/>
  <c r="BH283" i="1"/>
  <c r="BH344" i="1"/>
  <c r="AT344" i="1"/>
  <c r="AK344" i="1"/>
  <c r="AJ344" i="1"/>
  <c r="BH343" i="1"/>
  <c r="AT343" i="1"/>
  <c r="AK343" i="1"/>
  <c r="AJ343" i="1"/>
  <c r="AT428" i="1"/>
  <c r="AT342" i="1"/>
  <c r="AT340" i="1"/>
  <c r="AT339" i="1"/>
  <c r="AT338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3" i="1"/>
  <c r="AT172" i="1"/>
  <c r="AT167" i="1"/>
  <c r="AT166" i="1"/>
  <c r="AT162" i="1"/>
  <c r="AT161" i="1"/>
  <c r="AT160" i="1"/>
  <c r="AT159" i="1"/>
  <c r="AT158" i="1"/>
  <c r="AT157" i="1"/>
  <c r="AT156" i="1"/>
  <c r="AT155" i="1"/>
  <c r="AT152" i="1"/>
  <c r="AT151" i="1"/>
  <c r="AT150" i="1"/>
  <c r="AT149" i="1"/>
  <c r="AT148" i="1"/>
  <c r="AT141" i="1"/>
  <c r="AT140" i="1"/>
  <c r="AT139" i="1"/>
  <c r="AT138" i="1"/>
  <c r="AT137" i="1"/>
  <c r="AT136" i="1"/>
  <c r="AT134" i="1"/>
  <c r="AT133" i="1"/>
  <c r="AT132" i="1"/>
  <c r="AT131" i="1"/>
  <c r="AT130" i="1"/>
  <c r="AT129" i="1"/>
  <c r="AT128" i="1"/>
  <c r="AT127" i="1"/>
  <c r="AT126" i="1"/>
  <c r="AT125" i="1"/>
  <c r="AT124" i="1"/>
  <c r="AT120" i="1"/>
  <c r="AT119" i="1"/>
  <c r="AT118" i="1"/>
  <c r="AT117" i="1"/>
  <c r="AT116" i="1"/>
  <c r="AT115" i="1"/>
  <c r="AT114" i="1"/>
  <c r="AT112" i="1"/>
  <c r="AT111" i="1"/>
  <c r="AT110" i="1"/>
  <c r="AT109" i="1"/>
  <c r="BH342" i="1"/>
  <c r="AK342" i="1"/>
  <c r="AJ342" i="1"/>
  <c r="AU114" i="1"/>
  <c r="BH96" i="1"/>
  <c r="AK96" i="1"/>
  <c r="AJ96" i="1"/>
  <c r="BH95" i="1"/>
  <c r="AK95" i="1"/>
  <c r="AJ95" i="1"/>
  <c r="BH94" i="1"/>
  <c r="AK94" i="1"/>
  <c r="AJ94" i="1"/>
  <c r="AJ93" i="1"/>
  <c r="AK93" i="1"/>
  <c r="BH93" i="1"/>
  <c r="AJ391" i="1"/>
  <c r="AK391" i="1"/>
  <c r="BH391" i="1"/>
  <c r="AJ396" i="1"/>
  <c r="AK396" i="1"/>
  <c r="BH396" i="1"/>
  <c r="BH293" i="1"/>
  <c r="AK293" i="1"/>
  <c r="AJ293" i="1"/>
  <c r="BH191" i="1"/>
  <c r="AK191" i="1"/>
  <c r="AJ191" i="1"/>
  <c r="BH203" i="1"/>
  <c r="AU203" i="1"/>
  <c r="AK203" i="1"/>
  <c r="AJ203" i="1"/>
  <c r="J203" i="1"/>
  <c r="BH193" i="1"/>
  <c r="AY193" i="1"/>
  <c r="AU193" i="1" s="1"/>
  <c r="AK193" i="1"/>
  <c r="AJ193" i="1"/>
  <c r="BH89" i="1"/>
  <c r="AK89" i="1"/>
  <c r="AJ89" i="1"/>
  <c r="BH390" i="1"/>
  <c r="AK390" i="1"/>
  <c r="AJ390" i="1"/>
  <c r="AJ395" i="1"/>
  <c r="AK395" i="1"/>
  <c r="BH395" i="1"/>
  <c r="BH289" i="1"/>
  <c r="AK289" i="1"/>
  <c r="AJ289" i="1"/>
  <c r="AJ290" i="1"/>
  <c r="AK290" i="1"/>
  <c r="BH290" i="1"/>
  <c r="BH393" i="1"/>
  <c r="AK393" i="1"/>
  <c r="AJ393" i="1"/>
  <c r="AJ398" i="1"/>
  <c r="AK398" i="1"/>
  <c r="BH398" i="1"/>
  <c r="AJ394" i="1"/>
  <c r="AK394" i="1"/>
  <c r="BH394" i="1"/>
  <c r="AJ399" i="1"/>
  <c r="AK399" i="1"/>
  <c r="BH399" i="1"/>
  <c r="AU372" i="1"/>
  <c r="AK372" i="1"/>
  <c r="AJ372" i="1"/>
  <c r="BH372" i="1"/>
  <c r="BH400" i="1"/>
  <c r="AK400" i="1"/>
  <c r="BH392" i="1"/>
  <c r="AK392" i="1"/>
  <c r="AJ392" i="1"/>
  <c r="BH397" i="1"/>
  <c r="AK397" i="1"/>
  <c r="AJ397" i="1"/>
  <c r="AJ287" i="1"/>
  <c r="AK287" i="1"/>
  <c r="BH287" i="1"/>
  <c r="AJ288" i="1"/>
  <c r="AK288" i="1"/>
  <c r="BH288" i="1"/>
  <c r="BH190" i="1"/>
  <c r="AU190" i="1"/>
  <c r="AK190" i="1"/>
  <c r="AJ190" i="1"/>
  <c r="BH186" i="1"/>
  <c r="AU186" i="1"/>
  <c r="AK186" i="1"/>
  <c r="AJ186" i="1"/>
  <c r="BH185" i="1"/>
  <c r="AU185" i="1"/>
  <c r="AK185" i="1"/>
  <c r="AJ185" i="1"/>
  <c r="BH184" i="1"/>
  <c r="AU184" i="1"/>
  <c r="AK184" i="1"/>
  <c r="AJ184" i="1"/>
  <c r="BH183" i="1"/>
  <c r="AU183" i="1"/>
  <c r="AK183" i="1"/>
  <c r="AJ183" i="1"/>
  <c r="AU338" i="1"/>
  <c r="AU339" i="1"/>
  <c r="AU340" i="1"/>
  <c r="AJ339" i="1"/>
  <c r="AK339" i="1"/>
  <c r="BH339" i="1"/>
  <c r="AJ338" i="1"/>
  <c r="AK338" i="1"/>
  <c r="BH338" i="1"/>
  <c r="BH340" i="1"/>
  <c r="AK340" i="1"/>
  <c r="AJ340" i="1"/>
  <c r="BH414" i="1"/>
  <c r="AK414" i="1"/>
  <c r="AJ414" i="1"/>
  <c r="BH417" i="1"/>
  <c r="AK417" i="1"/>
  <c r="AJ417" i="1"/>
  <c r="AJ107" i="1"/>
  <c r="AK107" i="1"/>
  <c r="BH107" i="1"/>
  <c r="BH425" i="1"/>
  <c r="AK425" i="1"/>
  <c r="AJ425" i="1"/>
  <c r="BH424" i="1"/>
  <c r="AK424" i="1"/>
  <c r="AJ424" i="1"/>
  <c r="BH354" i="1"/>
  <c r="AK354" i="1"/>
  <c r="AJ354" i="1"/>
  <c r="BH382" i="1"/>
  <c r="AK382" i="1"/>
  <c r="BH377" i="1"/>
  <c r="AK377" i="1"/>
  <c r="AJ378" i="1"/>
  <c r="AK378" i="1"/>
  <c r="AU378" i="1"/>
  <c r="BH378" i="1"/>
  <c r="AJ379" i="1"/>
  <c r="AK379" i="1"/>
  <c r="AU379" i="1"/>
  <c r="BH379" i="1"/>
  <c r="AJ383" i="1"/>
  <c r="AK383" i="1"/>
  <c r="AY383" i="1"/>
  <c r="AU383" i="1" s="1"/>
  <c r="BH383" i="1"/>
  <c r="AJ389" i="1"/>
  <c r="AK389" i="1"/>
  <c r="AU389" i="1"/>
  <c r="BH389" i="1"/>
  <c r="AJ374" i="1"/>
  <c r="AK374" i="1"/>
  <c r="AU374" i="1"/>
  <c r="BH374" i="1"/>
  <c r="BH386" i="1"/>
  <c r="AY386" i="1"/>
  <c r="AU386" i="1" s="1"/>
  <c r="AK386" i="1"/>
  <c r="AJ386" i="1"/>
  <c r="BH189" i="1"/>
  <c r="AU189" i="1"/>
  <c r="AK189" i="1"/>
  <c r="AJ189" i="1"/>
  <c r="AT197" i="1" l="1"/>
  <c r="AJ196" i="1"/>
  <c r="AU196" i="1"/>
  <c r="F197" i="1"/>
  <c r="S192" i="1"/>
  <c r="S174" i="1"/>
  <c r="S153" i="1" s="1"/>
  <c r="S101" i="1" s="1"/>
  <c r="S334" i="1"/>
  <c r="S332" i="1" s="1"/>
  <c r="S324" i="1" s="1"/>
  <c r="S322" i="1" s="1"/>
  <c r="S320" i="1" s="1"/>
  <c r="S318" i="1" s="1"/>
  <c r="S316" i="1" s="1"/>
  <c r="S314" i="1" s="1"/>
  <c r="S312" i="1" s="1"/>
  <c r="S310" i="1" s="1"/>
  <c r="S308" i="1" s="1"/>
  <c r="S306" i="1" s="1"/>
  <c r="S304" i="1" s="1"/>
  <c r="S302" i="1" s="1"/>
  <c r="E189" i="1"/>
  <c r="F189" i="1" s="1"/>
  <c r="AU187" i="1"/>
  <c r="AU188" i="1"/>
  <c r="E188" i="1" s="1"/>
  <c r="F188" i="1" s="1"/>
  <c r="AU180" i="1"/>
  <c r="AU181" i="1"/>
  <c r="E181" i="1" s="1"/>
  <c r="F181" i="1" s="1"/>
  <c r="AU182" i="1"/>
  <c r="AK182" i="1"/>
  <c r="AJ182" i="1"/>
  <c r="AK181" i="1"/>
  <c r="AJ181" i="1"/>
  <c r="AK180" i="1"/>
  <c r="AJ180" i="1"/>
  <c r="BH179" i="1"/>
  <c r="AU179" i="1"/>
  <c r="AK179" i="1"/>
  <c r="AJ179" i="1"/>
  <c r="BH178" i="1"/>
  <c r="AU178" i="1"/>
  <c r="AK178" i="1"/>
  <c r="AJ178" i="1"/>
  <c r="BH180" i="1"/>
  <c r="BH181" i="1"/>
  <c r="BH182" i="1"/>
  <c r="AJ187" i="1"/>
  <c r="AK187" i="1"/>
  <c r="BH187" i="1"/>
  <c r="AJ188" i="1"/>
  <c r="AK188" i="1"/>
  <c r="BH188" i="1"/>
  <c r="AY154" i="1"/>
  <c r="AU154" i="1" s="1"/>
  <c r="BH177" i="1"/>
  <c r="AY177" i="1"/>
  <c r="AU177" i="1" s="1"/>
  <c r="AK177" i="1"/>
  <c r="AJ177" i="1"/>
  <c r="BH154" i="1"/>
  <c r="AK154" i="1"/>
  <c r="AJ154" i="1"/>
  <c r="AJ136" i="1"/>
  <c r="AK136" i="1"/>
  <c r="AU136" i="1"/>
  <c r="BH136" i="1"/>
  <c r="BH137" i="1"/>
  <c r="AU137" i="1"/>
  <c r="AK137" i="1"/>
  <c r="AJ137" i="1"/>
  <c r="BH426" i="1"/>
  <c r="AK426" i="1"/>
  <c r="AJ426" i="1"/>
  <c r="BH362" i="1"/>
  <c r="AK362" i="1"/>
  <c r="AJ362" i="1"/>
  <c r="BH347" i="1"/>
  <c r="AK347" i="1"/>
  <c r="AJ347" i="1"/>
  <c r="AJ348" i="1"/>
  <c r="AK348" i="1"/>
  <c r="BH348" i="1"/>
  <c r="AJ349" i="1"/>
  <c r="AK349" i="1"/>
  <c r="BH349" i="1"/>
  <c r="AJ350" i="1"/>
  <c r="AK350" i="1"/>
  <c r="BH350" i="1"/>
  <c r="AJ352" i="1"/>
  <c r="AK352" i="1"/>
  <c r="BH352" i="1"/>
  <c r="AJ353" i="1"/>
  <c r="AK353" i="1"/>
  <c r="BH353" i="1"/>
  <c r="AJ355" i="1"/>
  <c r="AK355" i="1"/>
  <c r="BH355" i="1"/>
  <c r="AJ359" i="1"/>
  <c r="AK359" i="1"/>
  <c r="BH359" i="1"/>
  <c r="AJ360" i="1"/>
  <c r="AK360" i="1"/>
  <c r="BH360" i="1"/>
  <c r="AJ361" i="1"/>
  <c r="AK361" i="1"/>
  <c r="BH361" i="1"/>
  <c r="AJ363" i="1"/>
  <c r="AK363" i="1"/>
  <c r="BH363" i="1"/>
  <c r="AJ365" i="1"/>
  <c r="AK365" i="1"/>
  <c r="BH365" i="1"/>
  <c r="AJ367" i="1"/>
  <c r="AK367" i="1"/>
  <c r="BH367" i="1"/>
  <c r="BH36" i="1"/>
  <c r="AK36" i="1"/>
  <c r="AJ36" i="1"/>
  <c r="AU112" i="1"/>
  <c r="AU111" i="1"/>
  <c r="AU110" i="1"/>
  <c r="E110" i="1" s="1"/>
  <c r="F110" i="1" s="1"/>
  <c r="AU109" i="1"/>
  <c r="AU134" i="1"/>
  <c r="E134" i="1" s="1"/>
  <c r="F134" i="1" s="1"/>
  <c r="AU133" i="1"/>
  <c r="E133" i="1" s="1"/>
  <c r="F133" i="1" s="1"/>
  <c r="AU132" i="1"/>
  <c r="AU131" i="1"/>
  <c r="AU130" i="1"/>
  <c r="AU129" i="1"/>
  <c r="AU128" i="1"/>
  <c r="AU127" i="1"/>
  <c r="AU126" i="1"/>
  <c r="AU125" i="1"/>
  <c r="AU124" i="1"/>
  <c r="AU120" i="1"/>
  <c r="E120" i="1" s="1"/>
  <c r="F120" i="1" s="1"/>
  <c r="AU119" i="1"/>
  <c r="E119" i="1" s="1"/>
  <c r="F119" i="1" s="1"/>
  <c r="AU118" i="1"/>
  <c r="E118" i="1" s="1"/>
  <c r="F118" i="1" s="1"/>
  <c r="AU117" i="1"/>
  <c r="AU116" i="1"/>
  <c r="AU148" i="1"/>
  <c r="AU149" i="1"/>
  <c r="AU150" i="1"/>
  <c r="AU151" i="1"/>
  <c r="AU152" i="1"/>
  <c r="AU155" i="1"/>
  <c r="AU156" i="1"/>
  <c r="E156" i="1" s="1"/>
  <c r="F156" i="1" s="1"/>
  <c r="AU157" i="1"/>
  <c r="AU158" i="1"/>
  <c r="E158" i="1" s="1"/>
  <c r="F158" i="1" s="1"/>
  <c r="AU159" i="1"/>
  <c r="AU160" i="1"/>
  <c r="AU161" i="1"/>
  <c r="AU162" i="1"/>
  <c r="AU166" i="1"/>
  <c r="AU167" i="1"/>
  <c r="AU172" i="1"/>
  <c r="AU173" i="1"/>
  <c r="AU139" i="1"/>
  <c r="AU140" i="1"/>
  <c r="E140" i="1" s="1"/>
  <c r="F140" i="1" s="1"/>
  <c r="AU141" i="1"/>
  <c r="E141" i="1" s="1"/>
  <c r="F141" i="1" s="1"/>
  <c r="AU138" i="1"/>
  <c r="AJ428" i="1"/>
  <c r="AK428" i="1"/>
  <c r="BH428" i="1"/>
  <c r="AU6" i="1"/>
  <c r="AU8" i="1"/>
  <c r="BA24" i="1"/>
  <c r="BA22" i="1"/>
  <c r="AU22" i="1" s="1"/>
  <c r="BA20" i="1"/>
  <c r="BA18" i="1"/>
  <c r="BA16" i="1"/>
  <c r="AU16" i="1" s="1"/>
  <c r="BA14" i="1"/>
  <c r="AU14" i="1" s="1"/>
  <c r="BA12" i="1"/>
  <c r="AU12" i="1" s="1"/>
  <c r="AJ26" i="1"/>
  <c r="AK26" i="1"/>
  <c r="BH26" i="1"/>
  <c r="AJ24" i="1"/>
  <c r="AK24" i="1"/>
  <c r="BH24" i="1"/>
  <c r="AJ22" i="1"/>
  <c r="AK22" i="1"/>
  <c r="BH22" i="1"/>
  <c r="AJ20" i="1"/>
  <c r="AK20" i="1"/>
  <c r="BH20" i="1"/>
  <c r="AJ18" i="1"/>
  <c r="AK18" i="1"/>
  <c r="BH18" i="1"/>
  <c r="AJ16" i="1"/>
  <c r="AK16" i="1"/>
  <c r="BH16" i="1"/>
  <c r="AJ14" i="1"/>
  <c r="AK14" i="1"/>
  <c r="BH14" i="1"/>
  <c r="AJ12" i="1"/>
  <c r="AK12" i="1"/>
  <c r="BH12" i="1"/>
  <c r="AJ8" i="1"/>
  <c r="AK8" i="1"/>
  <c r="BH8" i="1"/>
  <c r="AJ6" i="1"/>
  <c r="AK6" i="1"/>
  <c r="BH6" i="1"/>
  <c r="BH4" i="1"/>
  <c r="AK4" i="1"/>
  <c r="AJ4" i="1"/>
  <c r="F4" i="1"/>
  <c r="BA66" i="1"/>
  <c r="AU66" i="1" s="1"/>
  <c r="BA65" i="1"/>
  <c r="AU65" i="1" s="1"/>
  <c r="BA64" i="1"/>
  <c r="AU64" i="1" s="1"/>
  <c r="BA63" i="1"/>
  <c r="AU63" i="1" s="1"/>
  <c r="BA62" i="1"/>
  <c r="AU62" i="1" s="1"/>
  <c r="BA61" i="1"/>
  <c r="AU61" i="1" s="1"/>
  <c r="BA59" i="1"/>
  <c r="AU59" i="1" s="1"/>
  <c r="BA58" i="1"/>
  <c r="BA57" i="1"/>
  <c r="BA56" i="1"/>
  <c r="AU56" i="1" s="1"/>
  <c r="BA55" i="1"/>
  <c r="BA54" i="1"/>
  <c r="AU54" i="1" s="1"/>
  <c r="BA53" i="1"/>
  <c r="AU53" i="1" s="1"/>
  <c r="BA52" i="1"/>
  <c r="AU52" i="1" s="1"/>
  <c r="BA51" i="1"/>
  <c r="AU51" i="1" s="1"/>
  <c r="BA48" i="1"/>
  <c r="BA47" i="1"/>
  <c r="AU47" i="1" s="1"/>
  <c r="BA46" i="1"/>
  <c r="BA45" i="1"/>
  <c r="BA44" i="1"/>
  <c r="AU44" i="1" s="1"/>
  <c r="BA43" i="1"/>
  <c r="AU43" i="1" s="1"/>
  <c r="BA42" i="1"/>
  <c r="AU42" i="1" s="1"/>
  <c r="BA41" i="1"/>
  <c r="BA40" i="1"/>
  <c r="AU40" i="1" s="1"/>
  <c r="BA39" i="1"/>
  <c r="AU39" i="1" s="1"/>
  <c r="BA25" i="1"/>
  <c r="BA23" i="1"/>
  <c r="AU23" i="1" s="1"/>
  <c r="BA21" i="1"/>
  <c r="BA19" i="1"/>
  <c r="BA17" i="1"/>
  <c r="AU17" i="1" s="1"/>
  <c r="BA15" i="1"/>
  <c r="AU15" i="1" s="1"/>
  <c r="BA13" i="1"/>
  <c r="AU13" i="1" s="1"/>
  <c r="BA11" i="1"/>
  <c r="BA10" i="1"/>
  <c r="AK10" i="1"/>
  <c r="AJ10" i="1"/>
  <c r="BH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3" i="1"/>
  <c r="AK104" i="1"/>
  <c r="AK105" i="1"/>
  <c r="AK106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8" i="1"/>
  <c r="AK139" i="1"/>
  <c r="AK140" i="1"/>
  <c r="AK141" i="1"/>
  <c r="AK148" i="1"/>
  <c r="AK149" i="1"/>
  <c r="AK150" i="1"/>
  <c r="AK151" i="1"/>
  <c r="AK152" i="1"/>
  <c r="AK155" i="1"/>
  <c r="AK156" i="1"/>
  <c r="AK157" i="1"/>
  <c r="AK158" i="1"/>
  <c r="AK159" i="1"/>
  <c r="AK160" i="1"/>
  <c r="AK161" i="1"/>
  <c r="AK162" i="1"/>
  <c r="AK166" i="1"/>
  <c r="AK167" i="1"/>
  <c r="AK172" i="1"/>
  <c r="AK173" i="1"/>
  <c r="AK175" i="1"/>
  <c r="AK210" i="1"/>
  <c r="AK209" i="1"/>
  <c r="AK208" i="1"/>
  <c r="AK211" i="1"/>
  <c r="AK212" i="1"/>
  <c r="AK218" i="1"/>
  <c r="AK219" i="1"/>
  <c r="AK220" i="1"/>
  <c r="AK221" i="1"/>
  <c r="AK222" i="1"/>
  <c r="AK223" i="1"/>
  <c r="AK224" i="1"/>
  <c r="AK228" i="1"/>
  <c r="AK225" i="1"/>
  <c r="AK226" i="1"/>
  <c r="AK227" i="1"/>
  <c r="AK229" i="1"/>
  <c r="AK230" i="1"/>
  <c r="AK231" i="1"/>
  <c r="AK232" i="1"/>
  <c r="AK233" i="1"/>
  <c r="AK234" i="1"/>
  <c r="AK237" i="1"/>
  <c r="AK236" i="1"/>
  <c r="AK235" i="1"/>
  <c r="AK238" i="1"/>
  <c r="AK239" i="1"/>
  <c r="AK245" i="1"/>
  <c r="AK246" i="1"/>
  <c r="AK247" i="1"/>
  <c r="AK248" i="1"/>
  <c r="AK249" i="1"/>
  <c r="AK250" i="1"/>
  <c r="AK251" i="1"/>
  <c r="AK257" i="1"/>
  <c r="AK252" i="1"/>
  <c r="AK253" i="1"/>
  <c r="AK254" i="1"/>
  <c r="AK255" i="1"/>
  <c r="AK256" i="1"/>
  <c r="AK258" i="1"/>
  <c r="AK259" i="1"/>
  <c r="AK260" i="1"/>
  <c r="AK261" i="1"/>
  <c r="AK263" i="1"/>
  <c r="AK262" i="1"/>
  <c r="AK264" i="1"/>
  <c r="AK267" i="1"/>
  <c r="AK266" i="1"/>
  <c r="AK265" i="1"/>
  <c r="AK270" i="1"/>
  <c r="AK269" i="1"/>
  <c r="AK268" i="1"/>
  <c r="AK271" i="1"/>
  <c r="AK286" i="1"/>
  <c r="AK303" i="1"/>
  <c r="AK305" i="1"/>
  <c r="AK307" i="1"/>
  <c r="AK309" i="1"/>
  <c r="AK311" i="1"/>
  <c r="AK313" i="1"/>
  <c r="AK315" i="1"/>
  <c r="AK317" i="1"/>
  <c r="AK319" i="1"/>
  <c r="AK321" i="1"/>
  <c r="AK323" i="1"/>
  <c r="AK325" i="1"/>
  <c r="AK333" i="1"/>
  <c r="AK335" i="1"/>
  <c r="AK337" i="1"/>
  <c r="AK345" i="1"/>
  <c r="AK294" i="1"/>
  <c r="AK295" i="1"/>
  <c r="AK296" i="1"/>
  <c r="AK297" i="1"/>
  <c r="AK291" i="1"/>
  <c r="AK298" i="1"/>
  <c r="AK299" i="1"/>
  <c r="AK300" i="1"/>
  <c r="AK370" i="1"/>
  <c r="AK371" i="1"/>
  <c r="AK375" i="1"/>
  <c r="AK381" i="1"/>
  <c r="AK388" i="1"/>
  <c r="AK385" i="1"/>
  <c r="AK402" i="1"/>
  <c r="AK401" i="1"/>
  <c r="AK403" i="1"/>
  <c r="AK405" i="1"/>
  <c r="AK404" i="1"/>
  <c r="AK406" i="1"/>
  <c r="AK407" i="1"/>
  <c r="AK408" i="1"/>
  <c r="AK409" i="1"/>
  <c r="AK410" i="1"/>
  <c r="AK411" i="1"/>
  <c r="AK412" i="1"/>
  <c r="AK413" i="1"/>
  <c r="AK415" i="1"/>
  <c r="AK416" i="1"/>
  <c r="AK418" i="1"/>
  <c r="AK419" i="1"/>
  <c r="AK420" i="1"/>
  <c r="AK421" i="1"/>
  <c r="AK422" i="1"/>
  <c r="AK423" i="1"/>
  <c r="AK427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J291" i="1"/>
  <c r="BH291" i="1"/>
  <c r="AJ60" i="1"/>
  <c r="BH60" i="1"/>
  <c r="AJ35" i="1"/>
  <c r="BH35" i="1"/>
  <c r="AJ85" i="1"/>
  <c r="BH85" i="1"/>
  <c r="AJ80" i="1"/>
  <c r="BH80" i="1"/>
  <c r="AJ238" i="1"/>
  <c r="BH238" i="1"/>
  <c r="AJ211" i="1"/>
  <c r="BH211" i="1"/>
  <c r="AJ90" i="1"/>
  <c r="BH90" i="1"/>
  <c r="BH423" i="1"/>
  <c r="AJ420" i="1"/>
  <c r="BH420" i="1"/>
  <c r="AJ421" i="1"/>
  <c r="BH421" i="1"/>
  <c r="BH271" i="1"/>
  <c r="BH9" i="1"/>
  <c r="BH5" i="1"/>
  <c r="BH7" i="1"/>
  <c r="BH13" i="1"/>
  <c r="BH15" i="1"/>
  <c r="BH17" i="1"/>
  <c r="BH19" i="1"/>
  <c r="BH11" i="1"/>
  <c r="BH21" i="1"/>
  <c r="BH23" i="1"/>
  <c r="BH25" i="1"/>
  <c r="BH27" i="1"/>
  <c r="BH28" i="1"/>
  <c r="BH29" i="1"/>
  <c r="BH30" i="1"/>
  <c r="BH31" i="1"/>
  <c r="BH32" i="1"/>
  <c r="BH33" i="1"/>
  <c r="BH34" i="1"/>
  <c r="BH38" i="1"/>
  <c r="BH39" i="1"/>
  <c r="BH40" i="1"/>
  <c r="BH42" i="1"/>
  <c r="BH43" i="1"/>
  <c r="BH44" i="1"/>
  <c r="BH45" i="1"/>
  <c r="BH41" i="1"/>
  <c r="BH46" i="1"/>
  <c r="BH47" i="1"/>
  <c r="BH48" i="1"/>
  <c r="BH49" i="1"/>
  <c r="BH50" i="1"/>
  <c r="BH51" i="1"/>
  <c r="BH52" i="1"/>
  <c r="BH53" i="1"/>
  <c r="BH54" i="1"/>
  <c r="BH56" i="1"/>
  <c r="BH57" i="1"/>
  <c r="BH55" i="1"/>
  <c r="BH58" i="1"/>
  <c r="BH59" i="1"/>
  <c r="BH37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1" i="1"/>
  <c r="BH82" i="1"/>
  <c r="BH83" i="1"/>
  <c r="BH84" i="1"/>
  <c r="BH86" i="1"/>
  <c r="BH87" i="1"/>
  <c r="BH88" i="1"/>
  <c r="BH91" i="1"/>
  <c r="BH92" i="1"/>
  <c r="BH97" i="1"/>
  <c r="BH413" i="1"/>
  <c r="BH415" i="1"/>
  <c r="BH416" i="1"/>
  <c r="BH419" i="1"/>
  <c r="BH104" i="1"/>
  <c r="BH422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8" i="1"/>
  <c r="BH139" i="1"/>
  <c r="BH140" i="1"/>
  <c r="BH141" i="1"/>
  <c r="BH148" i="1"/>
  <c r="BH149" i="1"/>
  <c r="BH150" i="1"/>
  <c r="BH151" i="1"/>
  <c r="BH152" i="1"/>
  <c r="BH155" i="1"/>
  <c r="BH156" i="1"/>
  <c r="BH157" i="1"/>
  <c r="BH158" i="1"/>
  <c r="BH159" i="1"/>
  <c r="BH160" i="1"/>
  <c r="BH161" i="1"/>
  <c r="BH162" i="1"/>
  <c r="BH166" i="1"/>
  <c r="BH167" i="1"/>
  <c r="BH172" i="1"/>
  <c r="BH173" i="1"/>
  <c r="BH210" i="1"/>
  <c r="BH209" i="1"/>
  <c r="BH208" i="1"/>
  <c r="BH212" i="1"/>
  <c r="BH218" i="1"/>
  <c r="BH219" i="1"/>
  <c r="BH220" i="1"/>
  <c r="BH221" i="1"/>
  <c r="BH222" i="1"/>
  <c r="BH223" i="1"/>
  <c r="BH224" i="1"/>
  <c r="BH228" i="1"/>
  <c r="BH225" i="1"/>
  <c r="BH226" i="1"/>
  <c r="BH227" i="1"/>
  <c r="BH229" i="1"/>
  <c r="BH230" i="1"/>
  <c r="BH231" i="1"/>
  <c r="BH232" i="1"/>
  <c r="BH233" i="1"/>
  <c r="BH234" i="1"/>
  <c r="BH237" i="1"/>
  <c r="BH236" i="1"/>
  <c r="BH235" i="1"/>
  <c r="BH239" i="1"/>
  <c r="BH245" i="1"/>
  <c r="BH246" i="1"/>
  <c r="BH247" i="1"/>
  <c r="BH248" i="1"/>
  <c r="BH249" i="1"/>
  <c r="BH250" i="1"/>
  <c r="BH251" i="1"/>
  <c r="BH257" i="1"/>
  <c r="BH252" i="1"/>
  <c r="BH253" i="1"/>
  <c r="BH254" i="1"/>
  <c r="BH255" i="1"/>
  <c r="BH256" i="1"/>
  <c r="BH258" i="1"/>
  <c r="BH259" i="1"/>
  <c r="BH260" i="1"/>
  <c r="BH261" i="1"/>
  <c r="BH263" i="1"/>
  <c r="BH262" i="1"/>
  <c r="BH267" i="1"/>
  <c r="BH266" i="1"/>
  <c r="BH265" i="1"/>
  <c r="BH270" i="1"/>
  <c r="BH269" i="1"/>
  <c r="BH268" i="1"/>
  <c r="BH272" i="1"/>
  <c r="BH273" i="1"/>
  <c r="BH274" i="1"/>
  <c r="BH276" i="1"/>
  <c r="BH286" i="1"/>
  <c r="BH388" i="1"/>
  <c r="BH385" i="1"/>
  <c r="BH370" i="1"/>
  <c r="BH371" i="1"/>
  <c r="BH375" i="1"/>
  <c r="BH381" i="1"/>
  <c r="BH418" i="1"/>
  <c r="BH427" i="1"/>
  <c r="BH402" i="1"/>
  <c r="BH405" i="1"/>
  <c r="BH98" i="1"/>
  <c r="BH345" i="1"/>
  <c r="BH294" i="1"/>
  <c r="BH295" i="1"/>
  <c r="BH296" i="1"/>
  <c r="BH297" i="1"/>
  <c r="BH298" i="1"/>
  <c r="BH299" i="1"/>
  <c r="BH300" i="1"/>
  <c r="BH99" i="1"/>
  <c r="BH100" i="1"/>
  <c r="BH103" i="1"/>
  <c r="BH105" i="1"/>
  <c r="BH106" i="1"/>
  <c r="BH305" i="1"/>
  <c r="BH323" i="1"/>
  <c r="BH325" i="1"/>
  <c r="BH311" i="1"/>
  <c r="BH313" i="1"/>
  <c r="BH315" i="1"/>
  <c r="BH401" i="1"/>
  <c r="BH403" i="1"/>
  <c r="BH317" i="1"/>
  <c r="BH404" i="1"/>
  <c r="BH406" i="1"/>
  <c r="BH407" i="1"/>
  <c r="BH408" i="1"/>
  <c r="BH409" i="1"/>
  <c r="BH410" i="1"/>
  <c r="BH411" i="1"/>
  <c r="BH412" i="1"/>
  <c r="BH319" i="1"/>
  <c r="BH321" i="1"/>
  <c r="BH175" i="1"/>
  <c r="BH303" i="1"/>
  <c r="BH307" i="1"/>
  <c r="BH309" i="1"/>
  <c r="BH335" i="1"/>
  <c r="BH337" i="1"/>
  <c r="BH333" i="1"/>
  <c r="BH102" i="1"/>
  <c r="BH264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AU9" i="1"/>
  <c r="AU7" i="1"/>
  <c r="AJ104" i="1"/>
  <c r="AJ112" i="1"/>
  <c r="AJ111" i="1"/>
  <c r="AJ413" i="1"/>
  <c r="AJ415" i="1"/>
  <c r="AJ416" i="1"/>
  <c r="AU371" i="1"/>
  <c r="AU375" i="1"/>
  <c r="AU381" i="1"/>
  <c r="AU370" i="1"/>
  <c r="AJ418" i="1"/>
  <c r="AY325" i="1"/>
  <c r="AU325" i="1" s="1"/>
  <c r="AY323" i="1"/>
  <c r="AU323" i="1" s="1"/>
  <c r="AY319" i="1"/>
  <c r="AU319" i="1" s="1"/>
  <c r="AY317" i="1"/>
  <c r="AU317" i="1" s="1"/>
  <c r="AY315" i="1"/>
  <c r="AU315" i="1" s="1"/>
  <c r="AY105" i="1"/>
  <c r="AU105" i="1" s="1"/>
  <c r="AY106" i="1"/>
  <c r="AU106" i="1" s="1"/>
  <c r="AY103" i="1"/>
  <c r="AU103" i="1" s="1"/>
  <c r="AY100" i="1"/>
  <c r="AU100" i="1" s="1"/>
  <c r="AY99" i="1"/>
  <c r="AU99" i="1" s="1"/>
  <c r="AY98" i="1"/>
  <c r="AU98" i="1" s="1"/>
  <c r="AY385" i="1"/>
  <c r="AU385" i="1" s="1"/>
  <c r="AY388" i="1"/>
  <c r="AU388" i="1" s="1"/>
  <c r="AJ255" i="1"/>
  <c r="AJ256" i="1"/>
  <c r="AJ259" i="1"/>
  <c r="AJ260" i="1"/>
  <c r="AY102" i="1"/>
  <c r="AU102" i="1" s="1"/>
  <c r="AJ233" i="1"/>
  <c r="AY333" i="1"/>
  <c r="AU333" i="1" s="1"/>
  <c r="AY337" i="1"/>
  <c r="AU337" i="1" s="1"/>
  <c r="AY335" i="1"/>
  <c r="AU335" i="1" s="1"/>
  <c r="AY309" i="1"/>
  <c r="AU309" i="1" s="1"/>
  <c r="AY307" i="1"/>
  <c r="AU307" i="1" s="1"/>
  <c r="AY303" i="1"/>
  <c r="AU303" i="1" s="1"/>
  <c r="AY175" i="1"/>
  <c r="AU175" i="1" s="1"/>
  <c r="AY321" i="1"/>
  <c r="AU321" i="1" s="1"/>
  <c r="AY305" i="1"/>
  <c r="AU305" i="1" s="1"/>
  <c r="AJ234" i="1"/>
  <c r="AJ231" i="1"/>
  <c r="AJ232" i="1"/>
  <c r="AJ404" i="1"/>
  <c r="AJ401" i="1"/>
  <c r="AJ388" i="1"/>
  <c r="AJ430" i="1"/>
  <c r="AJ429" i="1"/>
  <c r="AJ427" i="1"/>
  <c r="AJ423" i="1"/>
  <c r="AJ422" i="1"/>
  <c r="AJ419" i="1"/>
  <c r="AJ239" i="1"/>
  <c r="AJ236" i="1"/>
  <c r="AJ210" i="1"/>
  <c r="AJ209" i="1"/>
  <c r="AJ245" i="1"/>
  <c r="AJ246" i="1"/>
  <c r="AJ432" i="1"/>
  <c r="AJ434" i="1"/>
  <c r="AJ435" i="1"/>
  <c r="AJ436" i="1"/>
  <c r="AJ433" i="1"/>
  <c r="AJ431" i="1"/>
  <c r="AJ218" i="1"/>
  <c r="AJ219" i="1"/>
  <c r="AJ309" i="1"/>
  <c r="AJ307" i="1"/>
  <c r="AJ305" i="1"/>
  <c r="AJ135" i="1"/>
  <c r="AJ92" i="1"/>
  <c r="AJ91" i="1"/>
  <c r="AJ110" i="1"/>
  <c r="AJ115" i="1"/>
  <c r="AJ114" i="1"/>
  <c r="AJ109" i="1"/>
  <c r="AJ437" i="1"/>
  <c r="AJ438" i="1"/>
  <c r="AJ439" i="1"/>
  <c r="AJ440" i="1"/>
  <c r="AJ441" i="1"/>
  <c r="AJ442" i="1"/>
  <c r="AJ276" i="1"/>
  <c r="AJ469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8" i="1"/>
  <c r="AJ459" i="1"/>
  <c r="AJ460" i="1"/>
  <c r="AJ461" i="1"/>
  <c r="AJ462" i="1"/>
  <c r="AJ463" i="1"/>
  <c r="AJ464" i="1"/>
  <c r="AJ465" i="1"/>
  <c r="AJ466" i="1"/>
  <c r="AJ467" i="1"/>
  <c r="AJ468" i="1"/>
  <c r="AJ457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12" i="1"/>
  <c r="AJ411" i="1"/>
  <c r="AJ410" i="1"/>
  <c r="AJ409" i="1"/>
  <c r="AJ408" i="1"/>
  <c r="AJ407" i="1"/>
  <c r="AJ405" i="1"/>
  <c r="AJ402" i="1"/>
  <c r="AJ385" i="1"/>
  <c r="AJ381" i="1"/>
  <c r="AJ375" i="1"/>
  <c r="AJ371" i="1"/>
  <c r="AJ370" i="1"/>
  <c r="AJ299" i="1"/>
  <c r="AJ298" i="1"/>
  <c r="AJ297" i="1"/>
  <c r="AJ296" i="1"/>
  <c r="AJ295" i="1"/>
  <c r="AJ294" i="1"/>
  <c r="AJ271" i="1"/>
  <c r="AJ269" i="1"/>
  <c r="AJ270" i="1"/>
  <c r="AJ268" i="1"/>
  <c r="AJ266" i="1"/>
  <c r="AJ267" i="1"/>
  <c r="AJ265" i="1"/>
  <c r="AJ263" i="1"/>
  <c r="AJ264" i="1"/>
  <c r="AJ262" i="1"/>
  <c r="AJ258" i="1"/>
  <c r="AJ254" i="1"/>
  <c r="AJ253" i="1"/>
  <c r="AJ252" i="1"/>
  <c r="AJ257" i="1"/>
  <c r="AJ251" i="1"/>
  <c r="AJ250" i="1"/>
  <c r="AJ249" i="1"/>
  <c r="AJ248" i="1"/>
  <c r="AJ247" i="1"/>
  <c r="AJ235" i="1"/>
  <c r="AJ229" i="1"/>
  <c r="AJ227" i="1"/>
  <c r="AJ226" i="1"/>
  <c r="AJ225" i="1"/>
  <c r="AJ228" i="1"/>
  <c r="AJ224" i="1"/>
  <c r="AJ223" i="1"/>
  <c r="AJ222" i="1"/>
  <c r="AJ221" i="1"/>
  <c r="AJ220" i="1"/>
  <c r="AJ212" i="1"/>
  <c r="AJ208" i="1"/>
  <c r="AJ337" i="1"/>
  <c r="AJ335" i="1"/>
  <c r="AJ333" i="1"/>
  <c r="AJ303" i="1"/>
  <c r="AJ325" i="1"/>
  <c r="AJ323" i="1"/>
  <c r="AJ175" i="1"/>
  <c r="AJ321" i="1"/>
  <c r="AJ319" i="1"/>
  <c r="AJ317" i="1"/>
  <c r="AJ315" i="1"/>
  <c r="AJ313" i="1"/>
  <c r="AJ311" i="1"/>
  <c r="AJ173" i="1"/>
  <c r="AJ172" i="1"/>
  <c r="AJ167" i="1"/>
  <c r="AJ166" i="1"/>
  <c r="AJ162" i="1"/>
  <c r="AJ161" i="1"/>
  <c r="AJ160" i="1"/>
  <c r="AJ159" i="1"/>
  <c r="AJ158" i="1"/>
  <c r="AJ157" i="1"/>
  <c r="AJ156" i="1"/>
  <c r="AJ155" i="1"/>
  <c r="AJ152" i="1"/>
  <c r="AJ151" i="1"/>
  <c r="AJ150" i="1"/>
  <c r="AJ149" i="1"/>
  <c r="AJ148" i="1"/>
  <c r="AJ141" i="1"/>
  <c r="AJ140" i="1"/>
  <c r="AJ139" i="1"/>
  <c r="AJ138" i="1"/>
  <c r="AJ134" i="1"/>
  <c r="AJ133" i="1"/>
  <c r="AJ132" i="1"/>
  <c r="AJ131" i="1"/>
  <c r="AJ130" i="1"/>
  <c r="AJ129" i="1"/>
  <c r="AJ128" i="1"/>
  <c r="AJ127" i="1"/>
  <c r="AJ126" i="1"/>
  <c r="AJ125" i="1"/>
  <c r="AJ124" i="1"/>
  <c r="AJ120" i="1"/>
  <c r="AJ119" i="1"/>
  <c r="AJ118" i="1"/>
  <c r="AJ117" i="1"/>
  <c r="AJ116" i="1"/>
  <c r="AJ113" i="1"/>
  <c r="AJ108" i="1"/>
  <c r="AJ106" i="1"/>
  <c r="AJ105" i="1"/>
  <c r="AJ103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Y311" i="1"/>
  <c r="AU311" i="1" s="1"/>
  <c r="AY313" i="1"/>
  <c r="AU313" i="1" s="1"/>
</calcChain>
</file>

<file path=xl/sharedStrings.xml><?xml version="1.0" encoding="utf-8"?>
<sst xmlns="http://schemas.openxmlformats.org/spreadsheetml/2006/main" count="6275" uniqueCount="1318">
  <si>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</si>
  <si>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</si>
  <si>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</si>
  <si>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</si>
  <si>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</si>
  <si>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</si>
  <si>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</si>
  <si>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</si>
  <si>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</si>
  <si>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</si>
  <si>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</si>
  <si>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</si>
  <si>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</si>
  <si>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</si>
  <si>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</si>
  <si>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</si>
  <si>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</si>
  <si>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</si>
  <si>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</si>
  <si>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</si>
  <si>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</si>
  <si>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</si>
  <si>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</si>
  <si>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</si>
  <si>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</si>
  <si>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</si>
  <si>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</si>
  <si>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</si>
  <si>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</si>
  <si>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</si>
  <si>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</si>
  <si>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</si>
  <si>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</si>
  <si>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</si>
  <si>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</si>
  <si>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</si>
  <si>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</si>
  <si>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</si>
  <si>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</si>
  <si>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</si>
  <si>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</si>
  <si>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</si>
  <si>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</si>
  <si>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</si>
  <si>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</si>
  <si>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</si>
  <si>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</si>
  <si>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</si>
  <si>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</si>
  <si>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</si>
  <si>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</si>
  <si>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</si>
  <si>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</si>
  <si>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</si>
  <si>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</si>
  <si>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</si>
  <si>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</si>
  <si>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</si>
  <si>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</si>
  <si>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</si>
  <si>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</si>
  <si>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</si>
  <si>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</si>
  <si>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</si>
  <si>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</si>
  <si>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</si>
  <si>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</si>
  <si>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</si>
  <si>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</si>
  <si>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</si>
  <si>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</si>
  <si>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</si>
  <si>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</si>
  <si>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</si>
  <si>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</si>
  <si>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</si>
  <si>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</si>
  <si>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</si>
  <si>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</si>
  <si>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</si>
  <si>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</si>
  <si>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</si>
  <si>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</si>
  <si>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</si>
  <si>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</si>
  <si>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</si>
  <si>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</si>
  <si>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</si>
  <si>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</si>
  <si>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</si>
  <si>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</si>
  <si>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</si>
  <si>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</si>
  <si>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</si>
  <si>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</si>
  <si>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</si>
  <si>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</si>
  <si>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</si>
  <si>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</si>
  <si>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</si>
  <si>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</si>
  <si>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</si>
  <si>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</si>
  <si>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</si>
  <si>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</si>
  <si>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</si>
  <si>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</si>
  <si>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</si>
  <si>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</si>
  <si>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</si>
  <si>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</si>
  <si>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</si>
  <si>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</si>
  <si>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</si>
  <si>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</si>
  <si>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</si>
  <si>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</si>
  <si>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</si>
  <si>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</si>
  <si>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</si>
  <si>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</si>
  <si>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</si>
  <si>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</si>
  <si>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</si>
  <si>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</si>
  <si>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</si>
  <si>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</si>
  <si>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</si>
  <si>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</si>
  <si>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</si>
  <si>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</si>
  <si>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</si>
  <si>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</si>
  <si>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</si>
  <si>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</si>
  <si>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</si>
  <si>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</si>
  <si>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</si>
  <si>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</si>
  <si>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</si>
  <si>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</si>
  <si>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</si>
  <si>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</si>
  <si>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</si>
  <si>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</si>
  <si>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</si>
  <si>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</si>
  <si>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</si>
  <si>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</si>
  <si>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</si>
  <si>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</si>
  <si>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</si>
  <si>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</si>
  <si>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</si>
  <si>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</si>
  <si>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</si>
  <si>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</si>
  <si>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</si>
  <si>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</si>
  <si>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</si>
  <si>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</si>
  <si>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</si>
  <si>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</si>
  <si>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</si>
  <si>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</si>
  <si>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</si>
  <si>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</si>
  <si>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</si>
  <si>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</si>
  <si>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</si>
  <si>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</si>
  <si>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</si>
  <si>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</si>
  <si>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</si>
  <si>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</si>
  <si>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</si>
  <si>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</si>
  <si>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</si>
  <si>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</si>
  <si>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</si>
  <si>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</si>
  <si>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</si>
  <si>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</si>
  <si>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</si>
  <si>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</si>
  <si>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</si>
  <si>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</si>
  <si>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</si>
  <si>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</si>
  <si>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</si>
  <si>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</si>
  <si>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</si>
  <si>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</si>
  <si>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</si>
  <si>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</si>
  <si>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</si>
  <si>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</si>
  <si>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</si>
  <si>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</si>
  <si>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</si>
  <si>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</si>
  <si>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</si>
  <si>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</si>
  <si>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</si>
  <si>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</si>
  <si>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</si>
  <si>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</si>
  <si>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</si>
  <si>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</si>
  <si>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</si>
  <si>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</si>
  <si>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</si>
  <si>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</si>
  <si>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</si>
  <si>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</si>
  <si>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</si>
  <si>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</si>
  <si>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</si>
  <si>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</si>
  <si>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</si>
  <si>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</si>
  <si>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</si>
  <si>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</si>
  <si>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</si>
  <si>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</si>
  <si>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</si>
  <si>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</si>
  <si>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</si>
  <si>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</si>
  <si>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</si>
  <si>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</si>
  <si>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</si>
  <si>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</si>
  <si>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</si>
  <si>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</si>
  <si>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</si>
  <si>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</si>
  <si>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</si>
  <si>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</si>
  <si>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</si>
  <si>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</si>
  <si>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</si>
  <si>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</si>
  <si>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</si>
  <si>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</si>
  <si>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</si>
  <si>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</si>
  <si>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</si>
  <si>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</si>
  <si>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</si>
  <si>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</si>
  <si>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</si>
  <si>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</si>
  <si>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</si>
  <si>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</si>
  <si>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</si>
  <si>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</si>
  <si>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</si>
  <si>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</si>
  <si>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</si>
  <si>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</si>
  <si>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</si>
  <si>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</si>
  <si>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</si>
  <si>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</si>
  <si>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</si>
  <si>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</si>
  <si>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</si>
  <si>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</si>
  <si>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</si>
  <si>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</si>
  <si>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</si>
  <si>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</si>
  <si>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</si>
  <si>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</si>
  <si>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</si>
  <si>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</si>
  <si>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</si>
  <si>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</si>
  <si>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</si>
  <si>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</si>
  <si>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</si>
  <si>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</si>
  <si>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</si>
  <si>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</si>
  <si>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</si>
  <si>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</si>
  <si>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</si>
  <si>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</si>
  <si>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</si>
  <si>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</si>
  <si>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</si>
  <si>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</si>
  <si>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</si>
  <si>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</si>
  <si>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</si>
  <si>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</si>
  <si>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</si>
  <si>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</si>
  <si>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</si>
  <si>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</si>
  <si>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</si>
  <si>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</si>
  <si>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</si>
  <si>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</si>
  <si>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</si>
  <si>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</si>
  <si>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</si>
  <si>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</si>
  <si>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</si>
  <si>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</si>
  <si>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</si>
  <si>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</si>
  <si>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</si>
  <si>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</si>
  <si>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</si>
  <si>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</si>
  <si>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</si>
  <si>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</si>
  <si>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</si>
  <si>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</si>
  <si>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</si>
  <si>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</si>
  <si>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</si>
  <si>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</si>
  <si>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</si>
  <si>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</si>
  <si>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</si>
  <si>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</si>
  <si>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</si>
  <si>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</si>
  <si>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</si>
  <si>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</si>
  <si>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</si>
  <si>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</si>
  <si>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</si>
  <si>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</si>
  <si>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</si>
  <si>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</si>
  <si>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</si>
  <si>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</si>
  <si>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</si>
  <si>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</si>
  <si>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</si>
  <si>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</si>
  <si>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</si>
  <si>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</si>
  <si>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</si>
  <si>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</si>
  <si>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</si>
  <si>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</si>
  <si>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</si>
  <si>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</si>
  <si>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</si>
  <si>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</si>
  <si>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</si>
  <si>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</si>
  <si>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</si>
  <si>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</si>
  <si>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</si>
  <si>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</si>
  <si>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</si>
  <si>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</si>
  <si>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</si>
  <si>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</si>
  <si>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</si>
  <si>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</si>
  <si>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</si>
  <si>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</si>
  <si>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</si>
  <si>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</si>
  <si>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</si>
  <si>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</si>
  <si>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</si>
  <si>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</si>
  <si>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</si>
  <si>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</si>
  <si>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</si>
  <si>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</si>
  <si>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</si>
  <si>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</si>
  <si>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</si>
  <si>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</si>
  <si>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</si>
  <si>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</si>
  <si>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</si>
  <si>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</si>
  <si>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</si>
  <si>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</si>
  <si>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</si>
  <si>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</si>
  <si>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</si>
  <si>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</si>
  <si>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</si>
  <si>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</si>
  <si>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</si>
  <si>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</si>
  <si>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</si>
  <si>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</si>
  <si>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</si>
  <si>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</si>
  <si>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</si>
  <si>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</si>
  <si>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</si>
  <si>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</si>
  <si>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</si>
  <si>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</si>
  <si>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</si>
  <si>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</si>
  <si>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</si>
  <si>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</si>
  <si>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</si>
  <si>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</si>
  <si>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</si>
  <si>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</si>
  <si>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</si>
  <si>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</si>
  <si>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</si>
  <si>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</si>
  <si>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</si>
  <si>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</si>
  <si>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</si>
  <si>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</si>
  <si>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</si>
  <si>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</si>
  <si>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</si>
  <si>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</si>
  <si>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</si>
  <si>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</si>
  <si>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</si>
  <si>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</si>
  <si>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</si>
  <si>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</si>
  <si>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</si>
  <si>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</si>
  <si>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</si>
  <si>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</si>
  <si>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</si>
  <si>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</si>
  <si>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</si>
  <si>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</si>
  <si>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</si>
  <si>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</si>
  <si>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</si>
  <si>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</si>
  <si>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</si>
  <si>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</si>
  <si>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</si>
  <si>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</si>
  <si>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</si>
  <si>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</si>
  <si>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</si>
  <si>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</si>
  <si>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</si>
  <si>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</si>
  <si>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</si>
  <si>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</si>
  <si>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</si>
  <si>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</si>
  <si>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</si>
  <si>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</si>
  <si>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</si>
  <si>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</si>
  <si>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</si>
  <si>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</si>
  <si>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</si>
  <si>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</si>
  <si>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</si>
  <si>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</si>
  <si>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</si>
  <si>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</si>
  <si>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</si>
  <si>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</si>
  <si>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</si>
  <si>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</si>
  <si>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</si>
  <si>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</si>
  <si>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</si>
  <si>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</si>
  <si>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</si>
  <si>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</si>
  <si>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</si>
  <si>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</si>
  <si>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</si>
  <si>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</si>
  <si>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</si>
  <si>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</si>
  <si>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</si>
  <si>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</si>
  <si>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</si>
  <si>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</si>
  <si>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</si>
  <si>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</si>
  <si>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</si>
  <si>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</si>
  <si>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</si>
  <si>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</si>
  <si>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</si>
  <si>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</si>
  <si>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</si>
  <si>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</si>
  <si>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</si>
  <si>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</si>
  <si>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</si>
  <si>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</si>
  <si>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</si>
  <si>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</si>
  <si>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</si>
  <si>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</si>
  <si>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</si>
  <si>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</si>
  <si>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</si>
  <si>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</si>
  <si>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</si>
  <si>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</si>
  <si>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</si>
  <si>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</si>
  <si>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</si>
  <si>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</si>
  <si>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</si>
  <si>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</si>
  <si>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</si>
  <si>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</si>
  <si>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</si>
  <si>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</si>
  <si>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</si>
  <si>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</si>
  <si>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</si>
  <si>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</si>
  <si>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</si>
  <si>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</si>
  <si>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</si>
  <si>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</si>
  <si>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</si>
  <si>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</si>
  <si>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</si>
  <si>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</si>
  <si>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</si>
  <si>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</si>
  <si>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</si>
  <si>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</si>
  <si>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</si>
  <si>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</si>
  <si>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</si>
  <si>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</si>
  <si>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</si>
  <si>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</si>
  <si>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</si>
  <si>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</si>
  <si>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</si>
  <si>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</si>
  <si>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</si>
  <si>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</si>
  <si>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</si>
  <si>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</si>
  <si>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</si>
  <si>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</si>
  <si>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</si>
  <si>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</si>
  <si>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</si>
  <si>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</si>
  <si>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</si>
  <si>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</si>
  <si>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</si>
  <si>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</si>
  <si>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</si>
  <si>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</si>
  <si>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</si>
  <si>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</si>
  <si>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</si>
  <si>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</si>
  <si>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</si>
  <si>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</si>
  <si>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</si>
  <si>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</si>
  <si>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</si>
  <si>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</si>
  <si>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</si>
  <si>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</si>
  <si>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</si>
  <si>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</si>
  <si>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</si>
  <si>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</si>
  <si>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</si>
  <si>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</si>
  <si>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</si>
  <si>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</si>
  <si>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</si>
  <si>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</si>
  <si>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</si>
  <si>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</si>
  <si>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</si>
  <si>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</si>
  <si>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</si>
  <si>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</si>
  <si>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</si>
  <si>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</si>
  <si>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</si>
  <si>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</si>
  <si>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</si>
  <si>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</si>
  <si>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</si>
  <si>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</si>
  <si>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</si>
  <si>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</si>
  <si>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</si>
  <si>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</si>
  <si>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</si>
  <si>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</si>
  <si>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</si>
  <si>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</si>
  <si>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</si>
  <si>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</si>
  <si>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</si>
  <si>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</si>
  <si>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</si>
  <si>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</si>
  <si>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</si>
  <si>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</si>
  <si>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</si>
  <si>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</si>
  <si>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</si>
  <si>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</si>
  <si>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</si>
  <si>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</si>
  <si>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</si>
  <si>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</si>
  <si>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</si>
  <si>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</si>
  <si>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</si>
  <si>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</si>
  <si>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</si>
  <si>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</si>
  <si>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</si>
  <si>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</si>
  <si>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</si>
  <si>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</si>
  <si>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</si>
  <si>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</si>
  <si>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</si>
  <si>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</si>
  <si>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</si>
  <si>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</si>
  <si>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</si>
  <si>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</si>
  <si>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</si>
  <si>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</si>
  <si>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</si>
  <si>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</si>
  <si>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</si>
  <si>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</si>
  <si>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</si>
  <si>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</si>
  <si>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</si>
  <si>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</si>
  <si>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</si>
  <si>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</si>
  <si>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</si>
  <si>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</si>
  <si>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</si>
  <si>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</si>
  <si>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</si>
  <si>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</si>
  <si>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</si>
  <si>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</si>
  <si>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</si>
  <si>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</si>
  <si>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</si>
  <si>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</si>
  <si>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</si>
  <si>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</si>
  <si>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</si>
  <si>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</si>
  <si>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</si>
  <si>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</si>
  <si>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</si>
  <si>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</si>
  <si>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</si>
  <si>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</si>
  <si>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</si>
  <si>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</si>
  <si>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</si>
  <si>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</si>
  <si>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</si>
  <si>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</si>
  <si>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</si>
  <si>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</si>
  <si>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</si>
  <si>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</si>
  <si>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</si>
  <si>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</si>
  <si>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</si>
  <si>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</si>
  <si>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</si>
  <si>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</si>
  <si>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</si>
  <si>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</si>
  <si>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</si>
  <si>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</si>
  <si>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</si>
  <si>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</si>
  <si>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</si>
  <si>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</si>
  <si>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</si>
  <si>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</si>
  <si>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</si>
  <si>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</si>
  <si>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</si>
  <si>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</si>
  <si>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</si>
  <si>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</si>
  <si>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</si>
  <si>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</si>
  <si>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</si>
  <si>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</si>
  <si>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</si>
  <si>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</si>
  <si>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</si>
  <si>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</si>
  <si>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</si>
  <si>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</si>
  <si>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</si>
  <si>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</si>
  <si>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</si>
  <si>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</si>
  <si>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</si>
  <si>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</si>
  <si>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</si>
  <si>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</si>
  <si>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</si>
  <si>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</si>
  <si>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</si>
  <si>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</si>
  <si>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</si>
  <si>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</si>
  <si>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</si>
  <si>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</si>
  <si>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</si>
  <si>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</si>
  <si>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</si>
  <si>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</si>
  <si>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</si>
  <si>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</si>
  <si>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</si>
  <si>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</si>
  <si>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</si>
  <si>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</si>
  <si>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</si>
  <si>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</si>
  <si>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</si>
  <si>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</si>
  <si>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</si>
  <si>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</si>
  <si>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</si>
  <si>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</si>
  <si>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</si>
  <si>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</si>
  <si>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</si>
  <si>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</si>
  <si>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</si>
  <si>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</si>
  <si>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</si>
  <si>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</si>
  <si>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</si>
  <si>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</si>
  <si>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</si>
  <si>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</si>
  <si>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</si>
  <si>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</si>
  <si>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</si>
  <si>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</si>
  <si>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</si>
  <si>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</si>
  <si>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</si>
  <si>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</si>
  <si>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</si>
  <si>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</si>
  <si>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</si>
  <si>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</si>
  <si>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</si>
  <si>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</si>
  <si>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</si>
  <si>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</si>
  <si>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</si>
  <si>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</si>
  <si>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</si>
  <si>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</si>
  <si>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</si>
  <si>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</si>
  <si>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</si>
  <si>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</si>
  <si>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</si>
  <si>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</si>
  <si>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</si>
  <si>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</si>
  <si>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</si>
  <si>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</si>
  <si>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</si>
  <si>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</si>
  <si>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</si>
  <si>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</si>
  <si>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</si>
  <si>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</si>
  <si>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</si>
  <si>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</si>
  <si>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fans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</si>
  <si>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</si>
  <si>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</si>
  <si>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</si>
  <si>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</si>
  <si>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</si>
  <si>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</si>
  <si>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</si>
  <si>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</si>
  <si>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</si>
  <si>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</si>
  <si>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</si>
  <si>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</si>
  <si>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</si>
  <si>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</si>
  <si>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</si>
  <si>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</si>
  <si>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</si>
  <si>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</si>
  <si>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</si>
  <si>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</si>
  <si>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</si>
  <si>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</si>
  <si>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</si>
  <si>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</si>
  <si>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</si>
  <si>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</si>
  <si>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</si>
  <si>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</si>
  <si>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</si>
  <si>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</si>
  <si>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</si>
  <si>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</si>
  <si>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</si>
  <si>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</si>
  <si>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</si>
  <si>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</si>
  <si>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</si>
  <si>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</si>
  <si>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</si>
  <si>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</si>
  <si>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</si>
  <si>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</si>
  <si>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</si>
  <si>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</si>
  <si>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</si>
  <si>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</si>
  <si>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</si>
  <si>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</si>
  <si>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</si>
  <si>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</si>
  <si>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</si>
  <si>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</si>
  <si>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</si>
  <si>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</si>
  <si>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</si>
  <si>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</si>
  <si>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</si>
  <si>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</si>
  <si>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</si>
  <si>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</si>
  <si>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</si>
  <si>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</si>
  <si>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</si>
  <si>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</si>
  <si>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</si>
  <si>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</si>
  <si>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</si>
  <si>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</si>
  <si>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</si>
  <si>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</si>
  <si>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</si>
  <si>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</si>
  <si>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</si>
  <si>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</si>
  <si>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</si>
  <si>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</si>
  <si>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</si>
  <si>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</si>
  <si>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</si>
  <si>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</si>
  <si>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</si>
  <si>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</si>
  <si>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</si>
  <si>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</si>
  <si>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</si>
  <si>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</si>
  <si>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</si>
  <si>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</si>
  <si>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</si>
  <si>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</si>
  <si>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</si>
  <si>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</si>
  <si>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</si>
  <si>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</si>
  <si>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</si>
  <si>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</si>
  <si>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</si>
  <si>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</si>
  <si>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</si>
  <si>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</si>
  <si>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</si>
  <si>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</si>
  <si>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</si>
  <si>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</si>
  <si>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</si>
  <si>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</si>
  <si>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</si>
  <si>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</si>
  <si>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</si>
  <si>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</si>
  <si>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</si>
  <si>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</si>
  <si>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</si>
  <si>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</si>
  <si>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</si>
  <si>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</si>
  <si>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</si>
  <si>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</si>
  <si>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</si>
  <si>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</si>
  <si>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</si>
  <si>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</si>
  <si>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</si>
  <si>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</si>
  <si>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</si>
  <si>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</si>
  <si>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</si>
  <si>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</si>
  <si>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</si>
  <si>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</si>
  <si>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</si>
  <si>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</si>
  <si>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</si>
  <si>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</si>
  <si>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</si>
  <si>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</si>
  <si>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</si>
  <si>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</si>
  <si>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</si>
  <si>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</si>
  <si>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</si>
  <si>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</si>
  <si>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</si>
  <si>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</si>
  <si>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</si>
  <si>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</si>
  <si>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</si>
  <si>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</si>
  <si>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</si>
  <si>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</si>
  <si>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</si>
  <si>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</si>
  <si>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</si>
  <si>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</si>
  <si>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</si>
  <si>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</si>
  <si>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</si>
  <si>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</si>
  <si>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</si>
  <si>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</si>
  <si>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</si>
  <si>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</si>
  <si>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</si>
  <si>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</si>
  <si>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</si>
  <si>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</si>
  <si>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</si>
  <si>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</si>
  <si>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</si>
  <si>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</si>
  <si>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</si>
  <si>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</si>
  <si>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</si>
  <si>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</si>
  <si>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</si>
  <si>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</si>
  <si>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</si>
  <si>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</si>
  <si>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</si>
  <si>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</si>
  <si>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</si>
  <si>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</si>
  <si>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</si>
  <si>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</si>
  <si>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</si>
  <si>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</si>
  <si>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</si>
  <si>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</si>
  <si>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</si>
  <si>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</si>
  <si>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</si>
  <si>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</si>
  <si>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</si>
  <si>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</si>
  <si>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</si>
  <si>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</si>
  <si>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</si>
  <si>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</si>
  <si>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</si>
  <si>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</si>
  <si>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</si>
  <si>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</si>
  <si>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</si>
  <si>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</si>
  <si>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</si>
  <si>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</si>
  <si>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</si>
  <si>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</si>
  <si>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</si>
  <si>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</si>
  <si>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</si>
  <si>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</si>
  <si>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</si>
  <si>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</si>
  <si>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</si>
  <si>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</si>
  <si>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</si>
  <si>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</si>
  <si>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</si>
  <si>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</si>
  <si>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</si>
  <si>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</si>
  <si>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</si>
  <si>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</si>
  <si>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</si>
  <si>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</si>
  <si>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</si>
  <si>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</si>
  <si>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</si>
  <si>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</si>
  <si>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</si>
  <si>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</si>
  <si>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</si>
  <si>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</si>
  <si>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</si>
  <si>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</si>
  <si>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</si>
  <si>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</si>
  <si>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</si>
  <si>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</si>
  <si>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</si>
  <si>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</si>
  <si>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</si>
  <si>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</si>
  <si>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</si>
  <si>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</si>
  <si>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</si>
  <si>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</si>
  <si>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</si>
  <si>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</si>
  <si>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</si>
  <si>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</si>
  <si>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</si>
  <si>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</si>
  <si>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</si>
  <si>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</si>
  <si>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</si>
  <si>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</si>
  <si>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</si>
  <si>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</si>
  <si>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</si>
  <si>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</si>
  <si>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</si>
  <si>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</si>
  <si>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</si>
  <si>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</si>
  <si>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</si>
  <si>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</si>
  <si>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</si>
  <si>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</si>
  <si>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</si>
  <si>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</si>
  <si>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</si>
  <si>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</si>
  <si>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</si>
  <si>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</si>
  <si>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</si>
  <si>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</si>
  <si>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</si>
  <si>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</si>
  <si>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</si>
  <si>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</si>
  <si>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</si>
  <si>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</si>
  <si>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</si>
  <si>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</si>
  <si>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</si>
  <si>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</si>
  <si>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</si>
  <si>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</si>
  <si>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</si>
  <si>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</si>
  <si>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</si>
  <si>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</si>
  <si>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</si>
  <si>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</si>
  <si>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</si>
  <si>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</si>
  <si>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</si>
  <si>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</si>
  <si>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</si>
  <si>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</si>
  <si>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</si>
  <si>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</si>
  <si>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</si>
  <si>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</si>
  <si>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</si>
  <si>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</si>
  <si>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</si>
  <si>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</si>
  <si>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</si>
  <si>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</si>
  <si>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</si>
  <si>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</si>
  <si>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</si>
  <si>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</si>
  <si>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</si>
  <si>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</si>
  <si>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</si>
  <si>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</si>
  <si>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</si>
  <si>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</si>
  <si>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</si>
  <si>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</si>
  <si>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</si>
  <si>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</si>
  <si>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</si>
  <si>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</si>
  <si>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</si>
  <si>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</si>
  <si>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</si>
  <si>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</si>
  <si>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</si>
  <si>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</si>
  <si>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</si>
  <si>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</si>
  <si>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</si>
  <si>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</si>
  <si>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</si>
  <si>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</si>
  <si>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</si>
  <si>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</si>
  <si>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</si>
  <si>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</si>
  <si>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</si>
  <si>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</si>
  <si>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</si>
  <si>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</si>
  <si>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</si>
  <si>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</si>
  <si>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</si>
  <si>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</si>
  <si>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</si>
  <si>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</si>
  <si>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</si>
  <si>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</si>
  <si>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</si>
  <si>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</si>
  <si>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</si>
  <si>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</si>
  <si>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</si>
  <si>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</si>
  <si>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</si>
  <si>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</si>
  <si>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</si>
  <si>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</si>
  <si>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</si>
  <si>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</si>
  <si>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</si>
  <si>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</si>
  <si>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</si>
  <si>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</si>
  <si>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</si>
  <si>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</si>
  <si>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</si>
  <si>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</si>
  <si>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</si>
  <si>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</si>
  <si>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</si>
  <si>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</si>
  <si>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</si>
  <si>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</si>
  <si>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</si>
  <si>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</si>
  <si>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</si>
  <si>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</si>
  <si>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</si>
  <si>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</si>
  <si>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</si>
  <si>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</si>
  <si>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</si>
  <si>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</si>
  <si>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</si>
  <si>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</si>
  <si>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</si>
  <si>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</si>
  <si>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</si>
  <si>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</si>
  <si>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</si>
  <si>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</si>
  <si>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</si>
  <si>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</si>
  <si>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</si>
  <si>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</si>
  <si>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</si>
  <si>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</si>
  <si>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</si>
  <si>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</si>
  <si>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</si>
  <si>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</si>
  <si>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</si>
  <si>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</si>
  <si>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</si>
  <si>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</si>
  <si>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</si>
  <si>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</si>
  <si>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</si>
  <si>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</si>
  <si>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</si>
  <si>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</si>
  <si>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</si>
  <si>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</si>
  <si>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</si>
  <si>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</si>
  <si>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</si>
  <si>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</si>
  <si>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</si>
  <si>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</si>
  <si>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</si>
  <si>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</si>
  <si>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</si>
  <si>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</si>
  <si>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</si>
  <si>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</si>
  <si>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</si>
  <si>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</si>
  <si>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</si>
  <si>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</si>
  <si>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</si>
  <si>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</si>
  <si>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</si>
  <si>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</si>
  <si>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</si>
  <si>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</si>
  <si>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</si>
  <si>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</si>
  <si>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</si>
  <si>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</si>
  <si>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</si>
  <si>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</si>
  <si>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</si>
  <si>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</si>
  <si>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</si>
  <si>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</si>
  <si>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</si>
  <si>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</si>
  <si>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</si>
  <si>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</si>
  <si>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</si>
  <si>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</si>
  <si>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</si>
  <si>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switch.adaptive_lighting_ambient_narrowband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</si>
  <si>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</si>
  <si>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</si>
  <si>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</si>
  <si>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</si>
  <si>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</si>
  <si>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roof_water_heater_booster_plug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</si>
  <si>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</si>
  <si>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</si>
  <si>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</si>
  <si>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</si>
  <si>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</si>
  <si>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</si>
  <si>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</si>
  <si>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</si>
  <si>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</si>
  <si>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{{ value_json.POWER }}</t>
  </si>
  <si>
    <t>optimistic</t>
  </si>
  <si>
    <t>"true" or "false", put device in optimistic mode</t>
  </si>
  <si>
    <t>true</t>
  </si>
  <si>
    <t>water_booster_power</t>
  </si>
  <si>
    <t>water_booster_energy_daily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</si>
  <si>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</si>
  <si>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</si>
  <si>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</si>
  <si>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</si>
  <si>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</si>
  <si>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</si>
  <si>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roof_water_heater_booster_plug_energy</t>
  </si>
  <si>
    <t>roof_water_heater_booster_plug_energy_daily</t>
  </si>
  <si>
    <t>roof_water_heater_booster_plug_energy_monthly</t>
  </si>
  <si>
    <t>roof_water_heater_booster_plug_energy_weekly</t>
  </si>
  <si>
    <t>roof_water_heater_booster_plug_energy_yearly</t>
  </si>
  <si>
    <t>Total Energy Daily</t>
  </si>
  <si>
    <t>Total Energy Heptaly</t>
  </si>
  <si>
    <t>Total Energy Monthly</t>
  </si>
  <si>
    <t>Total Energy Yearly</t>
  </si>
  <si>
    <t>Total Energy (Integrated)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</si>
  <si>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</si>
  <si>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</si>
  <si>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</si>
  <si>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</si>
  <si>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</si>
  <si>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</si>
  <si>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</si>
  <si>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</si>
  <si>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</si>
  <si>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</si>
  <si>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</si>
  <si>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</si>
  <si>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{ "PowerOnState": 0, "StatusRetain": "ON"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</si>
</sst>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7" fillId="0" borderId="5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0" fontId="7" fillId="4" borderId="1" xfId="0" applyFont="1" applyFill="1" applyBorder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1" fillId="4" borderId="0" xfId="1" applyNumberFormat="1" applyFill="1" applyAlignment="1">
      <alignment horizontal="left" vertical="top"/>
    </xf>
    <xf numFmtId="49" fontId="12" fillId="0" borderId="0" xfId="1" applyNumberFormat="1" applyFont="1" applyFill="1" applyAlignment="1">
      <alignment horizontal="left" vertical="top"/>
    </xf>
    <xf numFmtId="0" fontId="7" fillId="4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H755" totalsRowShown="0" headerRowDxfId="62" dataDxfId="60" headerRowBorderDxfId="61">
  <autoFilter ref="A3:BH755" xr:uid="{00000000-0009-0000-0100-000002000000}"/>
  <sortState xmlns:xlrd2="http://schemas.microsoft.com/office/spreadsheetml/2017/richdata2" ref="A4:BH755">
    <sortCondition ref="A3:A755"/>
  </sortState>
  <tableColumns count="60">
    <tableColumn id="1" xr3:uid="{00000000-0010-0000-0000-000001000000}" name="index" dataDxfId="59"/>
    <tableColumn id="2" xr3:uid="{00000000-0010-0000-0000-000002000000}" name="entity_status" dataDxfId="58"/>
    <tableColumn id="30" xr3:uid="{9A7EFF98-BFE6-E446-8CFB-C6A8F1F4C72D}" name="device_via_device" dataDxfId="57"/>
    <tableColumn id="3" xr3:uid="{00000000-0010-0000-0000-000003000000}" name="entity_namespace" dataDxfId="56"/>
    <tableColumn id="4" xr3:uid="{00000000-0010-0000-0000-000004000000}" name="unique_id" dataDxfId="55"/>
    <tableColumn id="29" xr3:uid="{C9099E62-9C90-774C-B487-C1E8FC10D09D}" name="name" dataDxfId="54">
      <calculatedColumnFormula>IF(ISBLANK(E4), "", Table2[[#This Row],[unique_id]])</calculatedColumnFormula>
    </tableColumn>
    <tableColumn id="5" xr3:uid="{00000000-0010-0000-0000-000005000000}" name="friendly_name" dataDxfId="53"/>
    <tableColumn id="6" xr3:uid="{00000000-0010-0000-0000-000006000000}" name="entity_domain" dataDxfId="52"/>
    <tableColumn id="7" xr3:uid="{00000000-0010-0000-0000-000007000000}" name="entity_group" dataDxfId="51"/>
    <tableColumn id="27" xr3:uid="{60418A65-0C60-7646-A0ED-ABB0E1A36C63}" name="google_aliases" dataDxfId="50"/>
    <tableColumn id="13" xr3:uid="{B4C4A2D6-C804-F043-B392-3D0AB90153D7}" name="linked_entity" dataDxfId="49"/>
    <tableColumn id="39" xr3:uid="{4CB6C6ED-220F-EA47-A177-F3CF94B4FCB8}" name="linked_service" dataDxfId="48"/>
    <tableColumn id="32" xr3:uid="{9FB83457-10AD-D34A-B0A0-C03B121132D6}" name="haas_display_mode" dataDxfId="47"/>
    <tableColumn id="28" xr3:uid="{0EA9866E-7EBB-1F4E-864B-B4B41A0868C7}" name="haas_display_type" dataDxfId="46"/>
    <tableColumn id="51" xr3:uid="{8DBDF391-07AE-4A4F-903B-5BBD64761C59}" name="powercalc_enable" dataDxfId="45"/>
    <tableColumn id="50" xr3:uid="{07C23DD5-25CE-2A4A-8455-1C159ED44B79}" name="powercalc_group_1" dataDxfId="44"/>
    <tableColumn id="49" xr3:uid="{674D5879-982E-C54E-BB3C-3856904C3F08}" name="powercalc_group_2" dataDxfId="43"/>
    <tableColumn id="48" xr3:uid="{58F1B851-B412-434F-90C1-FC461B06CD87}" name="powercalc_group_3" dataDxfId="42"/>
    <tableColumn id="47" xr3:uid="{B8549644-CEBE-B04C-A925-E1930F8FB34D}" name="powercalc_group_4" dataDxfId="41"/>
    <tableColumn id="46" xr3:uid="{D0327CDA-BCAE-2F44-B16C-849736CDE7F5}" name="powercalc_config" dataDxfId="40"/>
    <tableColumn id="31" xr3:uid="{0D8A1BBE-51B4-E147-A44E-9683CA8C518F}" name="grafana_display_type" dataDxfId="39"/>
    <tableColumn id="14" xr3:uid="{78BFD416-14E2-1346-ABA3-7482F2EF964B}" name="compensation_curve" dataDxfId="38"/>
    <tableColumn id="42" xr3:uid="{89DBF06F-3894-034F-A260-C4F7288ABF85}" name="zigbee_type" dataDxfId="37"/>
    <tableColumn id="43" xr3:uid="{E7D1DC27-417A-B44D-9C67-253D3AEEAC31}" name="zigbee_group" dataDxfId="36"/>
    <tableColumn id="41" xr3:uid="{C2AC9DC2-579C-114D-BD33-47F922A7ECD8}" name="zigbee_config" dataDxfId="35"/>
    <tableColumn id="38" xr3:uid="{26490464-B58E-B747-AFA6-696984DB49F8}" name="zigbee_device_config" dataDxfId="34"/>
    <tableColumn id="53" xr3:uid="{97C0AC03-0E68-C04D-AAB1-394239DA0E93}" name="tasmota_device_config" dataDxfId="33"/>
    <tableColumn id="8" xr3:uid="{00000000-0010-0000-0000-000008000000}" name="state_class" dataDxfId="32"/>
    <tableColumn id="9" xr3:uid="{00000000-0010-0000-0000-000009000000}" name="unit_of_measurement" dataDxfId="31"/>
    <tableColumn id="10" xr3:uid="{00000000-0010-0000-0000-00000A000000}" name="device_class" dataDxfId="30"/>
    <tableColumn id="11" xr3:uid="{00000000-0010-0000-0000-00000B000000}" name="icon" dataDxfId="29"/>
    <tableColumn id="12" xr3:uid="{00000000-0010-0000-0000-00000C000000}" name="sample_period" dataDxfId="28"/>
    <tableColumn id="15" xr3:uid="{00000000-0010-0000-0000-00000F000000}" name="force_update" dataDxfId="27"/>
    <tableColumn id="55" xr3:uid="{A7039A10-DEBB-A944-8FAD-A77F3CF1F429}" name="optimistic" dataDxfId="26"/>
    <tableColumn id="16" xr3:uid="{00000000-0010-0000-0000-000010000000}" name="unique_id_device" dataDxfId="25"/>
    <tableColumn id="17" xr3:uid="{00000000-0010-0000-0000-000011000000}" name="discovery_topic" dataDxfId="24">
      <calculatedColumnFormula>IF(ISBLANK(AI4),  "", _xlfn.CONCAT("haas/entity/sensor/", LOWER(C4), "/", E4, "/config"))</calculatedColumnFormula>
    </tableColumn>
    <tableColumn id="18" xr3:uid="{00000000-0010-0000-0000-000012000000}" name="state_topic" dataDxfId="23">
      <calculatedColumnFormula>IF(ISBLANK(AI4),  "", _xlfn.CONCAT(LOWER(C4), "/", E4))</calculatedColumnFormula>
    </tableColumn>
    <tableColumn id="54" xr3:uid="{07C1F1CD-523C-4A44-98AC-1E70912971C8}" name="command_topic" dataDxfId="22"/>
    <tableColumn id="56" xr3:uid="{256F7B55-FAA5-B74F-8FD2-07EB07120BFC}" name="availability_topic" dataDxfId="4"/>
    <tableColumn id="60" xr3:uid="{879A506D-709C-0C47-A5F6-FF87CE7E643D}" name="payload_on" dataDxfId="0"/>
    <tableColumn id="59" xr3:uid="{5292E359-6C9C-B546-A29E-DEF850DCCA28}" name="payload_off" dataDxfId="1"/>
    <tableColumn id="58" xr3:uid="{DE814105-6A0E-9345-AA8B-97FD58CC76ED}" name="payload_available" dataDxfId="2"/>
    <tableColumn id="57" xr3:uid="{9E11398C-2422-0E41-8975-F1A8C86DE2C4}" name="payload_not_available" dataDxfId="3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21" xr3:uid="{00000000-0010-0000-0000-000015000000}" name="device_name" dataDxfId="18"/>
    <tableColumn id="22" xr3:uid="{00000000-0010-0000-0000-000016000000}" name="device_sw_version" dataDxfId="17"/>
    <tableColumn id="23" xr3:uid="{00000000-0010-0000-0000-000017000000}" name="device_identifiers" dataDxfId="16"/>
    <tableColumn id="24" xr3:uid="{00000000-0010-0000-0000-000018000000}" name="device_model" dataDxfId="15"/>
    <tableColumn id="25" xr3:uid="{00000000-0010-0000-0000-000019000000}" name="device_manufacturer" dataDxfId="14"/>
    <tableColumn id="52" xr3:uid="{551B15C8-82D0-E340-9F3C-9D58BC0BD213}" name="custom_config" dataDxfId="13"/>
    <tableColumn id="26" xr3:uid="{00000000-0010-0000-0000-00001A000000}" name="device_suggested_area" dataDxfId="12"/>
    <tableColumn id="40" xr3:uid="{344437C2-0BDB-7546-8FAB-6C4F23E06045}" name="device_suggested_area_override" dataDxfId="11"/>
    <tableColumn id="36" xr3:uid="{9BE9D8F1-8323-CD41-9A9F-7BB21381C895}" name="connection_vlan" dataDxfId="10"/>
    <tableColumn id="35" xr3:uid="{083AE619-8F32-3D45-8483-3D0D4C3918AF}" name="connection_mac" dataDxfId="9"/>
    <tableColumn id="34" xr3:uid="{BBD927E3-6295-6C4D-8EC3-6DFFCC064F3B}" name="connection_ip" dataDxfId="8"/>
    <tableColumn id="45" xr3:uid="{D2505BB0-619A-2448-99AC-1B6A79A8476A}" name="connection_alias" dataDxfId="7"/>
    <tableColumn id="44" xr3:uid="{973C04E6-70FB-B842-B649-19B754996AB1}" name="connection_alias_target" dataDxfId="6"/>
    <tableColumn id="33" xr3:uid="{02BC701A-79AC-534B-9960-6F231D2962E3}" name="device_connections" dataDxfId="5">
      <calculatedColumnFormula>IF(AND(ISBLANK(BD4), ISBLANK(BE4)), "", _xlfn.CONCAT("[", IF(ISBLANK(BD4), "", _xlfn.CONCAT("[""mac"", """, BD4, """]")), IF(ISBLANK(BE4), "", _xlfn.CONCAT(", [""ip"", """, BE4,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55"/>
  <sheetViews>
    <sheetView tabSelected="1" topLeftCell="Z195" zoomScale="120" zoomScaleNormal="120" workbookViewId="0">
      <selection activeCell="AA195" sqref="AA195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4.8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9.66406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23.83203125" style="28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19.5" style="27" customWidth="1"/>
    <col min="35" max="35" width="42.1640625" style="27" bestFit="1" customWidth="1"/>
    <col min="36" max="36" width="74.83203125" style="27" bestFit="1" customWidth="1"/>
    <col min="37" max="37" width="59.33203125" style="27" customWidth="1"/>
    <col min="38" max="38" width="54.33203125" style="27" customWidth="1"/>
    <col min="39" max="39" width="51.6640625" style="27" bestFit="1" customWidth="1"/>
    <col min="40" max="43" width="26" style="27" customWidth="1"/>
    <col min="44" max="44" width="32.33203125" style="27" bestFit="1" customWidth="1"/>
    <col min="45" max="45" width="21.1640625" style="28" bestFit="1" customWidth="1"/>
    <col min="46" max="46" width="63.33203125" style="27" bestFit="1" customWidth="1"/>
    <col min="47" max="47" width="29.1640625" style="28" bestFit="1" customWidth="1"/>
    <col min="48" max="48" width="20.33203125" style="27" bestFit="1" customWidth="1"/>
    <col min="49" max="49" width="20.5" style="27" bestFit="1" customWidth="1"/>
    <col min="50" max="50" width="20.83203125" style="27" bestFit="1" customWidth="1"/>
    <col min="51" max="51" width="31.83203125" style="27" bestFit="1" customWidth="1"/>
    <col min="52" max="52" width="37.6640625" style="27" customWidth="1"/>
    <col min="53" max="53" width="36.6640625" style="27" bestFit="1" customWidth="1"/>
    <col min="54" max="54" width="31.33203125" style="27" bestFit="1" customWidth="1"/>
    <col min="55" max="55" width="30.6640625" style="27" bestFit="1" customWidth="1"/>
    <col min="56" max="56" width="27" style="28" bestFit="1" customWidth="1"/>
    <col min="57" max="57" width="23.5" style="28" bestFit="1" customWidth="1"/>
    <col min="58" max="58" width="25" style="27" bestFit="1" customWidth="1"/>
    <col min="59" max="59" width="37.1640625" style="27" bestFit="1" customWidth="1"/>
    <col min="60" max="60" width="42.83203125" style="27" bestFit="1" customWidth="1"/>
    <col min="61" max="16384" width="10.83203125" style="27"/>
  </cols>
  <sheetData>
    <row r="1" spans="1:60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379</v>
      </c>
      <c r="G1" s="6" t="s">
        <v>285</v>
      </c>
      <c r="H1" s="6" t="s">
        <v>285</v>
      </c>
      <c r="I1" s="6" t="s">
        <v>285</v>
      </c>
      <c r="J1" s="6" t="s">
        <v>634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1066</v>
      </c>
      <c r="P1" s="9" t="s">
        <v>1066</v>
      </c>
      <c r="Q1" s="9" t="s">
        <v>1066</v>
      </c>
      <c r="R1" s="9" t="s">
        <v>1066</v>
      </c>
      <c r="S1" s="9" t="s">
        <v>1066</v>
      </c>
      <c r="T1" s="9" t="s">
        <v>1067</v>
      </c>
      <c r="U1" s="9" t="s">
        <v>286</v>
      </c>
      <c r="V1" s="10" t="s">
        <v>286</v>
      </c>
      <c r="W1" s="11" t="s">
        <v>655</v>
      </c>
      <c r="X1" s="11" t="s">
        <v>655</v>
      </c>
      <c r="Y1" s="11" t="s">
        <v>655</v>
      </c>
      <c r="Z1" s="11" t="s">
        <v>735</v>
      </c>
      <c r="AA1" s="11" t="s">
        <v>1279</v>
      </c>
      <c r="AB1" s="11" t="s">
        <v>195</v>
      </c>
      <c r="AC1" s="11" t="s">
        <v>196</v>
      </c>
      <c r="AD1" s="20" t="s">
        <v>197</v>
      </c>
      <c r="AE1" s="20" t="s">
        <v>989</v>
      </c>
      <c r="AF1" s="11" t="s">
        <v>195</v>
      </c>
      <c r="AG1" s="11" t="s">
        <v>195</v>
      </c>
      <c r="AH1" s="11" t="s">
        <v>1280</v>
      </c>
      <c r="AI1" s="11" t="s">
        <v>195</v>
      </c>
      <c r="AJ1" s="11" t="s">
        <v>195</v>
      </c>
      <c r="AK1" s="11" t="s">
        <v>195</v>
      </c>
      <c r="AL1" s="11" t="s">
        <v>1280</v>
      </c>
      <c r="AM1" s="11" t="s">
        <v>1280</v>
      </c>
      <c r="AN1" s="11" t="s">
        <v>1280</v>
      </c>
      <c r="AO1" s="11" t="s">
        <v>1280</v>
      </c>
      <c r="AP1" s="11" t="s">
        <v>1280</v>
      </c>
      <c r="AQ1" s="11" t="s">
        <v>1280</v>
      </c>
      <c r="AR1" s="11" t="s">
        <v>195</v>
      </c>
      <c r="AS1" s="11" t="s">
        <v>195</v>
      </c>
      <c r="AT1" s="11" t="s">
        <v>195</v>
      </c>
      <c r="AU1" s="11" t="s">
        <v>608</v>
      </c>
      <c r="AV1" s="11" t="s">
        <v>608</v>
      </c>
      <c r="AW1" s="11" t="s">
        <v>608</v>
      </c>
      <c r="AX1" s="11" t="s">
        <v>608</v>
      </c>
      <c r="AY1" s="11" t="s">
        <v>608</v>
      </c>
      <c r="AZ1" s="11" t="s">
        <v>1143</v>
      </c>
      <c r="BA1" s="11" t="s">
        <v>608</v>
      </c>
      <c r="BB1" s="11" t="s">
        <v>985</v>
      </c>
      <c r="BC1" s="11" t="s">
        <v>608</v>
      </c>
      <c r="BD1" s="11" t="s">
        <v>981</v>
      </c>
      <c r="BE1" s="11" t="s">
        <v>608</v>
      </c>
      <c r="BF1" s="11" t="s">
        <v>990</v>
      </c>
      <c r="BG1" s="11" t="s">
        <v>990</v>
      </c>
      <c r="BH1" s="11" t="s">
        <v>982</v>
      </c>
    </row>
    <row r="2" spans="1:60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639</v>
      </c>
      <c r="K2" s="7" t="s">
        <v>978</v>
      </c>
      <c r="L2" s="7" t="s">
        <v>979</v>
      </c>
      <c r="M2" s="7" t="s">
        <v>632</v>
      </c>
      <c r="N2" s="7" t="s">
        <v>633</v>
      </c>
      <c r="O2" s="22" t="s">
        <v>1129</v>
      </c>
      <c r="P2" s="8" t="s">
        <v>1135</v>
      </c>
      <c r="Q2" s="8" t="s">
        <v>1068</v>
      </c>
      <c r="R2" s="8" t="s">
        <v>1068</v>
      </c>
      <c r="S2" s="8" t="s">
        <v>1069</v>
      </c>
      <c r="T2" s="8" t="s">
        <v>1070</v>
      </c>
      <c r="U2" s="8" t="s">
        <v>635</v>
      </c>
      <c r="V2" s="12" t="s">
        <v>342</v>
      </c>
      <c r="W2" s="12" t="s">
        <v>665</v>
      </c>
      <c r="X2" s="12" t="s">
        <v>666</v>
      </c>
      <c r="Y2" s="17" t="s">
        <v>656</v>
      </c>
      <c r="Z2" s="12" t="s">
        <v>736</v>
      </c>
      <c r="AA2" s="12" t="s">
        <v>1278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1285</v>
      </c>
      <c r="AI2" s="14" t="s">
        <v>161</v>
      </c>
      <c r="AJ2" s="15" t="s">
        <v>162</v>
      </c>
      <c r="AK2" s="14" t="s">
        <v>163</v>
      </c>
      <c r="AL2" s="14" t="s">
        <v>1281</v>
      </c>
      <c r="AM2" s="14" t="s">
        <v>1306</v>
      </c>
      <c r="AN2" s="14" t="s">
        <v>1315</v>
      </c>
      <c r="AO2" s="14" t="s">
        <v>1316</v>
      </c>
      <c r="AP2" s="14" t="s">
        <v>1311</v>
      </c>
      <c r="AQ2" s="14" t="s">
        <v>1312</v>
      </c>
      <c r="AR2" s="13" t="s">
        <v>164</v>
      </c>
      <c r="AS2" s="14" t="s">
        <v>705</v>
      </c>
      <c r="AT2" s="16" t="s">
        <v>170</v>
      </c>
      <c r="AU2" s="14" t="s">
        <v>383</v>
      </c>
      <c r="AV2" s="16" t="s">
        <v>165</v>
      </c>
      <c r="AW2" s="14" t="s">
        <v>166</v>
      </c>
      <c r="AX2" s="14" t="s">
        <v>167</v>
      </c>
      <c r="AY2" s="14" t="s">
        <v>168</v>
      </c>
      <c r="AZ2" s="14" t="s">
        <v>1144</v>
      </c>
      <c r="BA2" s="14" t="s">
        <v>169</v>
      </c>
      <c r="BB2" s="14" t="s">
        <v>986</v>
      </c>
      <c r="BC2" s="14" t="s">
        <v>983</v>
      </c>
      <c r="BD2" s="14" t="s">
        <v>980</v>
      </c>
      <c r="BE2" s="14" t="s">
        <v>382</v>
      </c>
      <c r="BF2" s="14" t="s">
        <v>993</v>
      </c>
      <c r="BG2" s="16" t="s">
        <v>994</v>
      </c>
      <c r="BH2" s="16" t="s">
        <v>984</v>
      </c>
    </row>
    <row r="3" spans="1:60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636</v>
      </c>
      <c r="K3" s="1" t="s">
        <v>961</v>
      </c>
      <c r="L3" s="1" t="s">
        <v>962</v>
      </c>
      <c r="M3" s="1" t="s">
        <v>629</v>
      </c>
      <c r="N3" s="1" t="s">
        <v>630</v>
      </c>
      <c r="O3" s="23" t="s">
        <v>1128</v>
      </c>
      <c r="P3" s="2" t="s">
        <v>1071</v>
      </c>
      <c r="Q3" s="2" t="s">
        <v>1072</v>
      </c>
      <c r="R3" s="21" t="s">
        <v>1073</v>
      </c>
      <c r="S3" s="21" t="s">
        <v>1074</v>
      </c>
      <c r="T3" s="2" t="s">
        <v>1064</v>
      </c>
      <c r="U3" s="2" t="s">
        <v>631</v>
      </c>
      <c r="V3" s="3" t="s">
        <v>340</v>
      </c>
      <c r="W3" s="3" t="s">
        <v>731</v>
      </c>
      <c r="X3" s="3" t="s">
        <v>732</v>
      </c>
      <c r="Y3" s="3" t="s">
        <v>733</v>
      </c>
      <c r="Z3" s="3" t="s">
        <v>734</v>
      </c>
      <c r="AA3" s="3" t="s">
        <v>1277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5" t="s">
        <v>1284</v>
      </c>
      <c r="AI3" s="4" t="s">
        <v>13</v>
      </c>
      <c r="AJ3" s="4" t="s">
        <v>14</v>
      </c>
      <c r="AK3" s="4" t="s">
        <v>15</v>
      </c>
      <c r="AL3" s="4" t="s">
        <v>1282</v>
      </c>
      <c r="AM3" s="4" t="s">
        <v>1305</v>
      </c>
      <c r="AN3" s="4" t="s">
        <v>1313</v>
      </c>
      <c r="AO3" s="4" t="s">
        <v>1314</v>
      </c>
      <c r="AP3" s="4" t="s">
        <v>1307</v>
      </c>
      <c r="AQ3" s="4" t="s">
        <v>1308</v>
      </c>
      <c r="AR3" s="4" t="s">
        <v>16</v>
      </c>
      <c r="AS3" s="4" t="s">
        <v>17</v>
      </c>
      <c r="AT3" s="5" t="s">
        <v>24</v>
      </c>
      <c r="AU3" s="4" t="s">
        <v>18</v>
      </c>
      <c r="AV3" s="5" t="s">
        <v>19</v>
      </c>
      <c r="AW3" s="4" t="s">
        <v>20</v>
      </c>
      <c r="AX3" s="4" t="s">
        <v>21</v>
      </c>
      <c r="AY3" s="4" t="s">
        <v>22</v>
      </c>
      <c r="AZ3" s="4" t="s">
        <v>1142</v>
      </c>
      <c r="BA3" s="4" t="s">
        <v>23</v>
      </c>
      <c r="BB3" s="4" t="s">
        <v>987</v>
      </c>
      <c r="BC3" s="4" t="s">
        <v>484</v>
      </c>
      <c r="BD3" s="4" t="s">
        <v>380</v>
      </c>
      <c r="BE3" s="4" t="s">
        <v>381</v>
      </c>
      <c r="BF3" s="4" t="s">
        <v>992</v>
      </c>
      <c r="BG3" s="4" t="s">
        <v>991</v>
      </c>
      <c r="BH3" s="5" t="s">
        <v>420</v>
      </c>
    </row>
    <row r="4" spans="1:60" s="31" customFormat="1" ht="16" customHeight="1">
      <c r="A4" s="33">
        <v>1000</v>
      </c>
      <c r="B4" s="27" t="s">
        <v>26</v>
      </c>
      <c r="C4" s="27" t="s">
        <v>39</v>
      </c>
      <c r="D4" s="27" t="s">
        <v>27</v>
      </c>
      <c r="E4" s="31" t="s">
        <v>647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 t="s">
        <v>88</v>
      </c>
      <c r="AD4" s="27" t="s">
        <v>89</v>
      </c>
      <c r="AE4" s="27" t="s">
        <v>354</v>
      </c>
      <c r="AF4" s="27"/>
      <c r="AG4" s="28"/>
      <c r="AH4" s="28"/>
      <c r="AI4" s="27"/>
      <c r="AJ4" s="27" t="str">
        <f t="shared" ref="AJ4:AJ33" si="0">IF(ISBLANK(AI4),  "", _xlfn.CONCAT("haas/entity/sensor/", LOWER(C4), "/", E4, "/config"))</f>
        <v/>
      </c>
      <c r="AK4" s="27" t="str">
        <f t="shared" ref="AK4:AK35" si="1">IF(ISBLANK(AI4),  "", _xlfn.CONCAT(LOWER(C4), "/", E4))</f>
        <v/>
      </c>
      <c r="AL4" s="27"/>
      <c r="AM4" s="27"/>
      <c r="AN4" s="27"/>
      <c r="AO4" s="27"/>
      <c r="AP4" s="27"/>
      <c r="AQ4" s="27"/>
      <c r="AR4" s="27"/>
      <c r="AS4" s="27"/>
      <c r="AT4" s="18"/>
      <c r="AU4" s="27" t="s">
        <v>435</v>
      </c>
      <c r="AV4" s="28">
        <v>3.15</v>
      </c>
      <c r="AW4" s="27" t="s">
        <v>411</v>
      </c>
      <c r="AX4" s="27" t="s">
        <v>36</v>
      </c>
      <c r="AY4" s="27" t="s">
        <v>37</v>
      </c>
      <c r="AZ4" s="27"/>
      <c r="BA4" s="27" t="s">
        <v>38</v>
      </c>
      <c r="BB4" s="27"/>
      <c r="BC4" s="27"/>
      <c r="BD4" s="27"/>
      <c r="BE4" s="27"/>
      <c r="BF4" s="27"/>
      <c r="BG4" s="27"/>
      <c r="BH4" s="27" t="str">
        <f t="shared" ref="BH4:BH35" si="2">IF(AND(ISBLANK(BD4), ISBLANK(BE4)), "", _xlfn.CONCAT("[", IF(ISBLANK(BD4), "", _xlfn.CONCAT("[""mac"", """, BD4, """]")), IF(ISBLANK(BE4), "", _xlfn.CONCAT(", [""ip"", """, BE4, """]")), "]"))</f>
        <v/>
      </c>
    </row>
    <row r="5" spans="1:60" ht="16" customHeight="1">
      <c r="A5" s="27">
        <v>1001</v>
      </c>
      <c r="B5" s="27" t="s">
        <v>26</v>
      </c>
      <c r="C5" s="27" t="s">
        <v>39</v>
      </c>
      <c r="D5" s="27" t="s">
        <v>27</v>
      </c>
      <c r="E5" s="27" t="s">
        <v>343</v>
      </c>
      <c r="F5" s="31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590</v>
      </c>
      <c r="V5" s="28" t="s">
        <v>353</v>
      </c>
      <c r="W5" s="28"/>
      <c r="X5" s="28"/>
      <c r="Y5" s="28"/>
      <c r="AB5" s="27" t="s">
        <v>31</v>
      </c>
      <c r="AC5" s="27" t="s">
        <v>88</v>
      </c>
      <c r="AD5" s="27" t="s">
        <v>89</v>
      </c>
      <c r="AE5" s="27" t="s">
        <v>354</v>
      </c>
      <c r="AF5" s="27">
        <v>300</v>
      </c>
      <c r="AG5" s="28" t="s">
        <v>34</v>
      </c>
      <c r="AH5" s="28"/>
      <c r="AI5" s="27" t="s">
        <v>91</v>
      </c>
      <c r="AJ5" s="27" t="str">
        <f t="shared" si="0"/>
        <v>haas/entity/sensor/weewx/compensation_sensor_roof_temperature/config</v>
      </c>
      <c r="AK5" s="27" t="str">
        <f t="shared" si="1"/>
        <v>weewx/compensation_sensor_roof_temperature</v>
      </c>
      <c r="AR5" s="27" t="s">
        <v>318</v>
      </c>
      <c r="AS5" s="27">
        <v>1</v>
      </c>
      <c r="AT5" s="18"/>
      <c r="AU5" s="27" t="s">
        <v>435</v>
      </c>
      <c r="AV5" s="28">
        <v>3.15</v>
      </c>
      <c r="AW5" s="27" t="s">
        <v>411</v>
      </c>
      <c r="AX5" s="27" t="s">
        <v>36</v>
      </c>
      <c r="AY5" s="27" t="s">
        <v>37</v>
      </c>
      <c r="BA5" s="27" t="s">
        <v>38</v>
      </c>
      <c r="BD5" s="27"/>
      <c r="BE5" s="27"/>
      <c r="BH5" s="27" t="str">
        <f t="shared" si="2"/>
        <v/>
      </c>
    </row>
    <row r="6" spans="1:60" ht="16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850</v>
      </c>
      <c r="F6" s="31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1048</v>
      </c>
      <c r="T6" s="27"/>
      <c r="V6" s="28"/>
      <c r="W6" s="28"/>
      <c r="X6" s="28"/>
      <c r="Y6" s="28"/>
      <c r="AE6" s="27" t="s">
        <v>354</v>
      </c>
      <c r="AG6" s="28"/>
      <c r="AH6" s="28"/>
      <c r="AJ6" s="27" t="str">
        <f t="shared" si="0"/>
        <v/>
      </c>
      <c r="AK6" s="27" t="str">
        <f t="shared" si="1"/>
        <v/>
      </c>
      <c r="AS6" s="27"/>
      <c r="AT6" s="19"/>
      <c r="AU6" s="27" t="str">
        <f>LOWER(_xlfn.CONCAT(Table2[[#This Row],[device_manufacturer]], "-",Table2[[#This Row],[device_suggested_area]]))</f>
        <v>netatmo-ada</v>
      </c>
      <c r="AV6" s="28" t="s">
        <v>565</v>
      </c>
      <c r="AW6" s="27" t="s">
        <v>567</v>
      </c>
      <c r="AX6" s="27" t="s">
        <v>563</v>
      </c>
      <c r="AY6" s="27" t="s">
        <v>128</v>
      </c>
      <c r="BA6" s="27" t="s">
        <v>130</v>
      </c>
      <c r="BD6" s="27"/>
      <c r="BE6" s="27"/>
      <c r="BH6" s="27" t="str">
        <f t="shared" si="2"/>
        <v/>
      </c>
    </row>
    <row r="7" spans="1:60" ht="16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851</v>
      </c>
      <c r="F7" s="31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590</v>
      </c>
      <c r="V7" s="28" t="s">
        <v>353</v>
      </c>
      <c r="W7" s="28"/>
      <c r="X7" s="28"/>
      <c r="Y7" s="28"/>
      <c r="AE7" s="27" t="s">
        <v>354</v>
      </c>
      <c r="AG7" s="28"/>
      <c r="AH7" s="28"/>
      <c r="AJ7" s="27" t="str">
        <f t="shared" si="0"/>
        <v/>
      </c>
      <c r="AK7" s="27" t="str">
        <f t="shared" si="1"/>
        <v/>
      </c>
      <c r="AS7" s="27"/>
      <c r="AT7" s="19"/>
      <c r="AU7" s="27" t="str">
        <f>LOWER(_xlfn.CONCAT(Table2[[#This Row],[device_manufacturer]], "-",Table2[[#This Row],[device_suggested_area]]))</f>
        <v>netatmo-ada</v>
      </c>
      <c r="AV7" s="28" t="s">
        <v>565</v>
      </c>
      <c r="AW7" s="27" t="s">
        <v>567</v>
      </c>
      <c r="AX7" s="27" t="s">
        <v>563</v>
      </c>
      <c r="AY7" s="27" t="s">
        <v>128</v>
      </c>
      <c r="BA7" s="27" t="s">
        <v>130</v>
      </c>
      <c r="BC7" s="27" t="s">
        <v>492</v>
      </c>
      <c r="BD7" s="34" t="s">
        <v>573</v>
      </c>
      <c r="BE7" s="27"/>
      <c r="BH7" s="27" t="str">
        <f t="shared" si="2"/>
        <v>[["mac", "70:ee:50:25:7f:50"]]</v>
      </c>
    </row>
    <row r="8" spans="1:60" ht="16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852</v>
      </c>
      <c r="F8" s="31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1048</v>
      </c>
      <c r="T8" s="27"/>
      <c r="V8" s="28"/>
      <c r="W8" s="28"/>
      <c r="X8" s="28"/>
      <c r="Y8" s="28"/>
      <c r="AE8" s="27" t="s">
        <v>354</v>
      </c>
      <c r="AG8" s="28"/>
      <c r="AH8" s="28"/>
      <c r="AJ8" s="27" t="str">
        <f t="shared" si="0"/>
        <v/>
      </c>
      <c r="AK8" s="27" t="str">
        <f t="shared" si="1"/>
        <v/>
      </c>
      <c r="AS8" s="27"/>
      <c r="AT8" s="19"/>
      <c r="AU8" s="27" t="str">
        <f>LOWER(_xlfn.CONCAT(Table2[[#This Row],[device_manufacturer]], "-",Table2[[#This Row],[device_suggested_area]]))</f>
        <v>netatmo-edwin</v>
      </c>
      <c r="AV8" s="28" t="s">
        <v>565</v>
      </c>
      <c r="AW8" s="27" t="s">
        <v>567</v>
      </c>
      <c r="AX8" s="27" t="s">
        <v>563</v>
      </c>
      <c r="AY8" s="27" t="s">
        <v>128</v>
      </c>
      <c r="BA8" s="27" t="s">
        <v>127</v>
      </c>
      <c r="BD8" s="27"/>
      <c r="BE8" s="27"/>
      <c r="BH8" s="27" t="str">
        <f t="shared" si="2"/>
        <v/>
      </c>
    </row>
    <row r="9" spans="1:60" ht="16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853</v>
      </c>
      <c r="F9" s="31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590</v>
      </c>
      <c r="V9" s="28" t="s">
        <v>353</v>
      </c>
      <c r="W9" s="28"/>
      <c r="X9" s="28"/>
      <c r="Y9" s="28"/>
      <c r="AE9" s="27" t="s">
        <v>354</v>
      </c>
      <c r="AG9" s="28"/>
      <c r="AH9" s="28"/>
      <c r="AJ9" s="27" t="str">
        <f t="shared" si="0"/>
        <v/>
      </c>
      <c r="AK9" s="27" t="str">
        <f t="shared" si="1"/>
        <v/>
      </c>
      <c r="AS9" s="27"/>
      <c r="AT9" s="19"/>
      <c r="AU9" s="27" t="str">
        <f>LOWER(_xlfn.CONCAT(Table2[[#This Row],[device_manufacturer]], "-",Table2[[#This Row],[device_suggested_area]]))</f>
        <v>netatmo-edwin</v>
      </c>
      <c r="AV9" s="28" t="s">
        <v>565</v>
      </c>
      <c r="AW9" s="27" t="s">
        <v>567</v>
      </c>
      <c r="AX9" s="27" t="s">
        <v>563</v>
      </c>
      <c r="AY9" s="27" t="s">
        <v>128</v>
      </c>
      <c r="BA9" s="27" t="s">
        <v>127</v>
      </c>
      <c r="BC9" s="27" t="s">
        <v>492</v>
      </c>
      <c r="BD9" s="27" t="s">
        <v>572</v>
      </c>
      <c r="BE9" s="27"/>
      <c r="BH9" s="27" t="str">
        <f t="shared" si="2"/>
        <v>[["mac", "70:ee:50:25:93:90"]]</v>
      </c>
    </row>
    <row r="10" spans="1:60" ht="16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854</v>
      </c>
      <c r="F10" s="31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E10" s="27" t="s">
        <v>354</v>
      </c>
      <c r="AG10" s="28"/>
      <c r="AH10" s="28"/>
      <c r="AJ10" s="27" t="str">
        <f t="shared" si="0"/>
        <v/>
      </c>
      <c r="AK10" s="27" t="str">
        <f t="shared" si="1"/>
        <v/>
      </c>
      <c r="AS10" s="27"/>
      <c r="AT10" s="19"/>
      <c r="AU10" s="27" t="s">
        <v>643</v>
      </c>
      <c r="AV10" s="28" t="s">
        <v>566</v>
      </c>
      <c r="AW10" s="27" t="s">
        <v>567</v>
      </c>
      <c r="AX10" s="27" t="s">
        <v>564</v>
      </c>
      <c r="AY10" s="27" t="s">
        <v>128</v>
      </c>
      <c r="BA10" s="27" t="str">
        <f t="shared" ref="BA10:BA25" si="3">G10</f>
        <v>Lounge</v>
      </c>
      <c r="BD10" s="27"/>
      <c r="BE10" s="27"/>
      <c r="BH10" s="27" t="str">
        <f t="shared" si="2"/>
        <v/>
      </c>
    </row>
    <row r="11" spans="1:60" ht="16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855</v>
      </c>
      <c r="F11" s="31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590</v>
      </c>
      <c r="V11" s="28" t="s">
        <v>353</v>
      </c>
      <c r="W11" s="28"/>
      <c r="X11" s="28"/>
      <c r="Y11" s="28"/>
      <c r="AE11" s="27" t="s">
        <v>354</v>
      </c>
      <c r="AG11" s="28"/>
      <c r="AH11" s="28"/>
      <c r="AJ11" s="27" t="str">
        <f t="shared" si="0"/>
        <v/>
      </c>
      <c r="AK11" s="27" t="str">
        <f t="shared" si="1"/>
        <v/>
      </c>
      <c r="AS11" s="27"/>
      <c r="AT11" s="19"/>
      <c r="AU11" s="27" t="s">
        <v>643</v>
      </c>
      <c r="AV11" s="28" t="s">
        <v>566</v>
      </c>
      <c r="AW11" s="27" t="s">
        <v>567</v>
      </c>
      <c r="AX11" s="27" t="s">
        <v>564</v>
      </c>
      <c r="AY11" s="27" t="s">
        <v>128</v>
      </c>
      <c r="BA11" s="27" t="str">
        <f t="shared" si="3"/>
        <v>Lounge</v>
      </c>
      <c r="BD11" s="27"/>
      <c r="BE11" s="27"/>
      <c r="BH11" s="27" t="str">
        <f t="shared" si="2"/>
        <v/>
      </c>
    </row>
    <row r="12" spans="1:60" ht="16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856</v>
      </c>
      <c r="F12" s="31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E12" s="27" t="s">
        <v>354</v>
      </c>
      <c r="AG12" s="28"/>
      <c r="AH12" s="28"/>
      <c r="AJ12" s="27" t="str">
        <f t="shared" si="0"/>
        <v/>
      </c>
      <c r="AK12" s="27" t="str">
        <f t="shared" si="1"/>
        <v/>
      </c>
      <c r="AS12" s="27"/>
      <c r="AT12" s="19"/>
      <c r="AU12" s="27" t="str">
        <f>LOWER(_xlfn.CONCAT(Table2[[#This Row],[device_manufacturer]], "-",Table2[[#This Row],[device_suggested_area]]))</f>
        <v>netatmo-parents</v>
      </c>
      <c r="AV12" s="28" t="s">
        <v>565</v>
      </c>
      <c r="AW12" s="27" t="s">
        <v>567</v>
      </c>
      <c r="AX12" s="27" t="s">
        <v>563</v>
      </c>
      <c r="AY12" s="27" t="s">
        <v>128</v>
      </c>
      <c r="BA12" s="27" t="str">
        <f t="shared" si="3"/>
        <v>Parents</v>
      </c>
      <c r="BD12" s="27"/>
      <c r="BE12" s="27"/>
      <c r="BH12" s="27" t="str">
        <f t="shared" si="2"/>
        <v/>
      </c>
    </row>
    <row r="13" spans="1:60" ht="16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857</v>
      </c>
      <c r="F13" s="31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590</v>
      </c>
      <c r="V13" s="28" t="s">
        <v>353</v>
      </c>
      <c r="W13" s="28"/>
      <c r="X13" s="28"/>
      <c r="Y13" s="28"/>
      <c r="AE13" s="27" t="s">
        <v>354</v>
      </c>
      <c r="AG13" s="28"/>
      <c r="AH13" s="28"/>
      <c r="AJ13" s="27" t="str">
        <f t="shared" si="0"/>
        <v/>
      </c>
      <c r="AK13" s="27" t="str">
        <f t="shared" si="1"/>
        <v/>
      </c>
      <c r="AS13" s="27"/>
      <c r="AT13" s="19"/>
      <c r="AU13" s="27" t="str">
        <f>LOWER(_xlfn.CONCAT(Table2[[#This Row],[device_manufacturer]], "-",Table2[[#This Row],[device_suggested_area]]))</f>
        <v>netatmo-parents</v>
      </c>
      <c r="AV13" s="28" t="s">
        <v>565</v>
      </c>
      <c r="AW13" s="27" t="s">
        <v>567</v>
      </c>
      <c r="AX13" s="27" t="s">
        <v>563</v>
      </c>
      <c r="AY13" s="27" t="s">
        <v>128</v>
      </c>
      <c r="BA13" s="27" t="str">
        <f t="shared" si="3"/>
        <v>Parents</v>
      </c>
      <c r="BC13" s="27" t="s">
        <v>492</v>
      </c>
      <c r="BD13" s="27" t="s">
        <v>568</v>
      </c>
      <c r="BE13" s="27"/>
      <c r="BH13" s="27" t="str">
        <f t="shared" si="2"/>
        <v>[["mac", "70:ee:50:25:9c:68"]]</v>
      </c>
    </row>
    <row r="14" spans="1:60" ht="16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809</v>
      </c>
      <c r="F14" s="31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E14" s="27" t="s">
        <v>354</v>
      </c>
      <c r="AG14" s="28"/>
      <c r="AH14" s="28"/>
      <c r="AJ14" s="27" t="str">
        <f t="shared" si="0"/>
        <v/>
      </c>
      <c r="AK14" s="27" t="str">
        <f t="shared" si="1"/>
        <v/>
      </c>
      <c r="AS14" s="27"/>
      <c r="AT14" s="19"/>
      <c r="AU14" s="27" t="str">
        <f>LOWER(_xlfn.CONCAT(Table2[[#This Row],[device_manufacturer]], "-",Table2[[#This Row],[device_suggested_area]]))</f>
        <v>netatmo-office</v>
      </c>
      <c r="AV14" s="28" t="s">
        <v>566</v>
      </c>
      <c r="AW14" s="27" t="s">
        <v>567</v>
      </c>
      <c r="AX14" s="27" t="s">
        <v>564</v>
      </c>
      <c r="AY14" s="27" t="s">
        <v>128</v>
      </c>
      <c r="BA14" s="27" t="str">
        <f t="shared" si="3"/>
        <v>Office</v>
      </c>
      <c r="BD14" s="27"/>
      <c r="BE14" s="27"/>
      <c r="BH14" s="27" t="str">
        <f t="shared" si="2"/>
        <v/>
      </c>
    </row>
    <row r="15" spans="1:60" ht="16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810</v>
      </c>
      <c r="F15" s="31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590</v>
      </c>
      <c r="V15" s="28" t="s">
        <v>353</v>
      </c>
      <c r="W15" s="28"/>
      <c r="X15" s="28"/>
      <c r="Y15" s="28"/>
      <c r="AE15" s="27" t="s">
        <v>354</v>
      </c>
      <c r="AG15" s="28"/>
      <c r="AH15" s="28"/>
      <c r="AJ15" s="27" t="str">
        <f t="shared" si="0"/>
        <v/>
      </c>
      <c r="AK15" s="27" t="str">
        <f t="shared" si="1"/>
        <v/>
      </c>
      <c r="AS15" s="27"/>
      <c r="AT15" s="19"/>
      <c r="AU15" s="27" t="str">
        <f>LOWER(_xlfn.CONCAT(Table2[[#This Row],[device_manufacturer]], "-",Table2[[#This Row],[device_suggested_area]]))</f>
        <v>netatmo-office</v>
      </c>
      <c r="AV15" s="28" t="s">
        <v>566</v>
      </c>
      <c r="AW15" s="27" t="s">
        <v>567</v>
      </c>
      <c r="AX15" s="27" t="s">
        <v>564</v>
      </c>
      <c r="AY15" s="27" t="s">
        <v>128</v>
      </c>
      <c r="BA15" s="27" t="str">
        <f t="shared" si="3"/>
        <v>Office</v>
      </c>
      <c r="BC15" s="27" t="s">
        <v>492</v>
      </c>
      <c r="BD15" s="27" t="s">
        <v>569</v>
      </c>
      <c r="BE15" s="27"/>
      <c r="BH15" s="27" t="str">
        <f t="shared" si="2"/>
        <v>[["mac", "70:ee:50:2b:6a:2c"]]</v>
      </c>
    </row>
    <row r="16" spans="1:60" ht="16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811</v>
      </c>
      <c r="F16" s="31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E16" s="27" t="s">
        <v>354</v>
      </c>
      <c r="AG16" s="28"/>
      <c r="AH16" s="28"/>
      <c r="AJ16" s="27" t="str">
        <f t="shared" si="0"/>
        <v/>
      </c>
      <c r="AK16" s="27" t="str">
        <f t="shared" si="1"/>
        <v/>
      </c>
      <c r="AS16" s="27"/>
      <c r="AT16" s="19"/>
      <c r="AU16" s="27" t="str">
        <f>LOWER(_xlfn.CONCAT(Table2[[#This Row],[device_manufacturer]], "-",Table2[[#This Row],[device_suggested_area]]))</f>
        <v>netatmo-kitchen</v>
      </c>
      <c r="AV16" s="28" t="s">
        <v>566</v>
      </c>
      <c r="AW16" s="27" t="s">
        <v>567</v>
      </c>
      <c r="AX16" s="27" t="s">
        <v>564</v>
      </c>
      <c r="AY16" s="27" t="s">
        <v>128</v>
      </c>
      <c r="BA16" s="27" t="str">
        <f t="shared" si="3"/>
        <v>Kitchen</v>
      </c>
      <c r="BD16" s="27"/>
      <c r="BE16" s="27"/>
      <c r="BH16" s="27" t="str">
        <f t="shared" si="2"/>
        <v/>
      </c>
    </row>
    <row r="17" spans="1:60" ht="16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812</v>
      </c>
      <c r="F17" s="31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590</v>
      </c>
      <c r="V17" s="28" t="s">
        <v>353</v>
      </c>
      <c r="W17" s="28"/>
      <c r="X17" s="28"/>
      <c r="Y17" s="28"/>
      <c r="AE17" s="27" t="s">
        <v>354</v>
      </c>
      <c r="AG17" s="28"/>
      <c r="AH17" s="28"/>
      <c r="AJ17" s="27" t="str">
        <f t="shared" si="0"/>
        <v/>
      </c>
      <c r="AK17" s="27" t="str">
        <f t="shared" si="1"/>
        <v/>
      </c>
      <c r="AS17" s="27"/>
      <c r="AT17" s="19"/>
      <c r="AU17" s="27" t="str">
        <f>LOWER(_xlfn.CONCAT(Table2[[#This Row],[device_manufacturer]], "-",Table2[[#This Row],[device_suggested_area]]))</f>
        <v>netatmo-kitchen</v>
      </c>
      <c r="AV17" s="28" t="s">
        <v>566</v>
      </c>
      <c r="AW17" s="27" t="s">
        <v>567</v>
      </c>
      <c r="AX17" s="27" t="s">
        <v>564</v>
      </c>
      <c r="AY17" s="27" t="s">
        <v>128</v>
      </c>
      <c r="BA17" s="27" t="str">
        <f t="shared" si="3"/>
        <v>Kitchen</v>
      </c>
      <c r="BC17" s="27" t="s">
        <v>492</v>
      </c>
      <c r="BD17" s="27" t="s">
        <v>571</v>
      </c>
      <c r="BE17" s="27"/>
      <c r="BH17" s="27" t="str">
        <f t="shared" si="2"/>
        <v>[["mac", "70:ee:50:2c:8d:28"]]</v>
      </c>
    </row>
    <row r="18" spans="1:60" ht="16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813</v>
      </c>
      <c r="F18" s="31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E18" s="27" t="s">
        <v>354</v>
      </c>
      <c r="AG18" s="28"/>
      <c r="AH18" s="28"/>
      <c r="AJ18" s="27" t="str">
        <f t="shared" si="0"/>
        <v/>
      </c>
      <c r="AK18" s="27" t="str">
        <f t="shared" si="1"/>
        <v/>
      </c>
      <c r="AS18" s="27"/>
      <c r="AT18" s="19"/>
      <c r="AU18" s="27" t="s">
        <v>644</v>
      </c>
      <c r="AV18" s="28" t="s">
        <v>566</v>
      </c>
      <c r="AW18" s="27" t="s">
        <v>567</v>
      </c>
      <c r="AX18" s="27" t="s">
        <v>564</v>
      </c>
      <c r="AY18" s="27" t="s">
        <v>128</v>
      </c>
      <c r="BA18" s="27" t="str">
        <f t="shared" si="3"/>
        <v>Pantry</v>
      </c>
      <c r="BD18" s="27"/>
      <c r="BE18" s="27"/>
      <c r="BH18" s="27" t="str">
        <f t="shared" si="2"/>
        <v/>
      </c>
    </row>
    <row r="19" spans="1:60" ht="16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814</v>
      </c>
      <c r="F19" s="31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590</v>
      </c>
      <c r="V19" s="28" t="s">
        <v>353</v>
      </c>
      <c r="W19" s="28"/>
      <c r="X19" s="28"/>
      <c r="Y19" s="28"/>
      <c r="AE19" s="27" t="s">
        <v>354</v>
      </c>
      <c r="AG19" s="28"/>
      <c r="AH19" s="28"/>
      <c r="AJ19" s="27" t="str">
        <f t="shared" si="0"/>
        <v/>
      </c>
      <c r="AK19" s="27" t="str">
        <f t="shared" si="1"/>
        <v/>
      </c>
      <c r="AS19" s="27"/>
      <c r="AT19" s="19"/>
      <c r="AU19" s="27" t="s">
        <v>644</v>
      </c>
      <c r="AV19" s="28" t="s">
        <v>566</v>
      </c>
      <c r="AW19" s="27" t="s">
        <v>567</v>
      </c>
      <c r="AX19" s="27" t="s">
        <v>564</v>
      </c>
      <c r="AY19" s="27" t="s">
        <v>128</v>
      </c>
      <c r="BA19" s="27" t="str">
        <f t="shared" si="3"/>
        <v>Pantry</v>
      </c>
      <c r="BD19" s="27"/>
      <c r="BE19" s="27"/>
      <c r="BH19" s="27" t="str">
        <f t="shared" si="2"/>
        <v/>
      </c>
    </row>
    <row r="20" spans="1:60" ht="16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815</v>
      </c>
      <c r="F20" s="31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E20" s="27" t="s">
        <v>354</v>
      </c>
      <c r="AG20" s="28"/>
      <c r="AH20" s="28"/>
      <c r="AJ20" s="27" t="str">
        <f t="shared" si="0"/>
        <v/>
      </c>
      <c r="AK20" s="27" t="str">
        <f t="shared" si="1"/>
        <v/>
      </c>
      <c r="AS20" s="27"/>
      <c r="AT20" s="19"/>
      <c r="AU20" s="27" t="s">
        <v>645</v>
      </c>
      <c r="AV20" s="28" t="s">
        <v>566</v>
      </c>
      <c r="AW20" s="27" t="s">
        <v>567</v>
      </c>
      <c r="AX20" s="27" t="s">
        <v>564</v>
      </c>
      <c r="AY20" s="27" t="s">
        <v>128</v>
      </c>
      <c r="BA20" s="27" t="str">
        <f t="shared" si="3"/>
        <v>Dining</v>
      </c>
      <c r="BD20" s="27"/>
      <c r="BE20" s="27"/>
      <c r="BH20" s="27" t="str">
        <f t="shared" si="2"/>
        <v/>
      </c>
    </row>
    <row r="21" spans="1:60" ht="16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816</v>
      </c>
      <c r="F21" s="31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590</v>
      </c>
      <c r="V21" s="28" t="s">
        <v>353</v>
      </c>
      <c r="W21" s="28"/>
      <c r="X21" s="28"/>
      <c r="Y21" s="28"/>
      <c r="AE21" s="27" t="s">
        <v>354</v>
      </c>
      <c r="AG21" s="28"/>
      <c r="AH21" s="28"/>
      <c r="AJ21" s="27" t="str">
        <f t="shared" si="0"/>
        <v/>
      </c>
      <c r="AK21" s="27" t="str">
        <f t="shared" si="1"/>
        <v/>
      </c>
      <c r="AS21" s="27"/>
      <c r="AT21" s="19"/>
      <c r="AU21" s="27" t="s">
        <v>645</v>
      </c>
      <c r="AV21" s="28" t="s">
        <v>566</v>
      </c>
      <c r="AW21" s="27" t="s">
        <v>567</v>
      </c>
      <c r="AX21" s="27" t="s">
        <v>564</v>
      </c>
      <c r="AY21" s="27" t="s">
        <v>128</v>
      </c>
      <c r="BA21" s="27" t="str">
        <f t="shared" si="3"/>
        <v>Dining</v>
      </c>
      <c r="BD21" s="27"/>
      <c r="BE21" s="27"/>
      <c r="BH21" s="27" t="str">
        <f t="shared" si="2"/>
        <v/>
      </c>
    </row>
    <row r="22" spans="1:60" ht="16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817</v>
      </c>
      <c r="F22" s="31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E22" s="27" t="s">
        <v>354</v>
      </c>
      <c r="AG22" s="28"/>
      <c r="AH22" s="28"/>
      <c r="AJ22" s="27" t="str">
        <f t="shared" si="0"/>
        <v/>
      </c>
      <c r="AK22" s="27" t="str">
        <f t="shared" si="1"/>
        <v/>
      </c>
      <c r="AS22" s="27"/>
      <c r="AT22" s="19"/>
      <c r="AU22" s="27" t="str">
        <f>LOWER(_xlfn.CONCAT(Table2[[#This Row],[device_manufacturer]], "-",Table2[[#This Row],[device_suggested_area]]))</f>
        <v>netatmo-laundry</v>
      </c>
      <c r="AV22" s="28" t="s">
        <v>565</v>
      </c>
      <c r="AW22" s="27" t="s">
        <v>567</v>
      </c>
      <c r="AX22" s="27" t="s">
        <v>563</v>
      </c>
      <c r="AY22" s="27" t="s">
        <v>128</v>
      </c>
      <c r="BA22" s="27" t="str">
        <f t="shared" si="3"/>
        <v>Laundry</v>
      </c>
      <c r="BD22" s="27"/>
      <c r="BE22" s="27"/>
      <c r="BH22" s="27" t="str">
        <f t="shared" si="2"/>
        <v/>
      </c>
    </row>
    <row r="23" spans="1:60" ht="16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818</v>
      </c>
      <c r="F23" s="31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590</v>
      </c>
      <c r="V23" s="28" t="s">
        <v>353</v>
      </c>
      <c r="W23" s="28"/>
      <c r="X23" s="28"/>
      <c r="Y23" s="28"/>
      <c r="AE23" s="27" t="s">
        <v>354</v>
      </c>
      <c r="AG23" s="28"/>
      <c r="AH23" s="28"/>
      <c r="AJ23" s="27" t="str">
        <f t="shared" si="0"/>
        <v/>
      </c>
      <c r="AK23" s="27" t="str">
        <f t="shared" si="1"/>
        <v/>
      </c>
      <c r="AS23" s="27"/>
      <c r="AT23" s="19"/>
      <c r="AU23" s="27" t="str">
        <f>LOWER(_xlfn.CONCAT(Table2[[#This Row],[device_manufacturer]], "-",Table2[[#This Row],[device_suggested_area]]))</f>
        <v>netatmo-laundry</v>
      </c>
      <c r="AV23" s="28" t="s">
        <v>565</v>
      </c>
      <c r="AW23" s="27" t="s">
        <v>567</v>
      </c>
      <c r="AX23" s="27" t="s">
        <v>563</v>
      </c>
      <c r="AY23" s="27" t="s">
        <v>128</v>
      </c>
      <c r="BA23" s="27" t="str">
        <f t="shared" si="3"/>
        <v>Laundry</v>
      </c>
      <c r="BC23" s="27" t="s">
        <v>492</v>
      </c>
      <c r="BD23" s="34" t="s">
        <v>570</v>
      </c>
      <c r="BE23" s="27"/>
      <c r="BH23" s="27" t="str">
        <f t="shared" si="2"/>
        <v>[["mac", "70:ee:50:25:9d:90"]]</v>
      </c>
    </row>
    <row r="24" spans="1:60" ht="16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819</v>
      </c>
      <c r="F24" s="31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E24" s="27" t="s">
        <v>354</v>
      </c>
      <c r="AG24" s="28"/>
      <c r="AH24" s="28"/>
      <c r="AJ24" s="27" t="str">
        <f t="shared" si="0"/>
        <v/>
      </c>
      <c r="AK24" s="27" t="str">
        <f t="shared" si="1"/>
        <v/>
      </c>
      <c r="AS24" s="27"/>
      <c r="AT24" s="19"/>
      <c r="AU24" s="27" t="s">
        <v>646</v>
      </c>
      <c r="AV24" s="28" t="s">
        <v>566</v>
      </c>
      <c r="AW24" s="27" t="s">
        <v>567</v>
      </c>
      <c r="AX24" s="27" t="s">
        <v>564</v>
      </c>
      <c r="AY24" s="27" t="s">
        <v>128</v>
      </c>
      <c r="BA24" s="27" t="str">
        <f t="shared" si="3"/>
        <v>Basement</v>
      </c>
      <c r="BD24" s="27"/>
      <c r="BE24" s="27"/>
      <c r="BH24" s="27" t="str">
        <f t="shared" si="2"/>
        <v/>
      </c>
    </row>
    <row r="25" spans="1:60" ht="16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820</v>
      </c>
      <c r="F25" s="31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590</v>
      </c>
      <c r="V25" s="28" t="s">
        <v>353</v>
      </c>
      <c r="W25" s="28"/>
      <c r="X25" s="28"/>
      <c r="Y25" s="28"/>
      <c r="AE25" s="27" t="s">
        <v>354</v>
      </c>
      <c r="AG25" s="28"/>
      <c r="AH25" s="28"/>
      <c r="AJ25" s="27" t="str">
        <f t="shared" si="0"/>
        <v/>
      </c>
      <c r="AK25" s="27" t="str">
        <f t="shared" si="1"/>
        <v/>
      </c>
      <c r="AS25" s="27"/>
      <c r="AT25" s="19"/>
      <c r="AU25" s="27" t="s">
        <v>646</v>
      </c>
      <c r="AV25" s="28" t="s">
        <v>566</v>
      </c>
      <c r="AW25" s="27" t="s">
        <v>567</v>
      </c>
      <c r="AX25" s="27" t="s">
        <v>564</v>
      </c>
      <c r="AY25" s="27" t="s">
        <v>128</v>
      </c>
      <c r="BA25" s="27" t="str">
        <f t="shared" si="3"/>
        <v>Basement</v>
      </c>
      <c r="BD25" s="27"/>
      <c r="BE25" s="27"/>
      <c r="BH25" s="27" t="str">
        <f t="shared" si="2"/>
        <v/>
      </c>
    </row>
    <row r="26" spans="1:60" ht="16" customHeight="1">
      <c r="A26" s="33">
        <v>1022</v>
      </c>
      <c r="B26" s="27" t="s">
        <v>26</v>
      </c>
      <c r="C26" s="27" t="s">
        <v>39</v>
      </c>
      <c r="D26" s="27" t="s">
        <v>27</v>
      </c>
      <c r="E26" s="27" t="s">
        <v>648</v>
      </c>
      <c r="F26" s="31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C26" s="27" t="s">
        <v>88</v>
      </c>
      <c r="AD26" s="27" t="s">
        <v>89</v>
      </c>
      <c r="AE26" s="27" t="s">
        <v>354</v>
      </c>
      <c r="AG26" s="28"/>
      <c r="AH26" s="28"/>
      <c r="AJ26" s="27" t="str">
        <f t="shared" si="0"/>
        <v/>
      </c>
      <c r="AK26" s="27" t="str">
        <f t="shared" si="1"/>
        <v/>
      </c>
      <c r="AS26" s="27"/>
      <c r="AT26" s="18"/>
      <c r="AU26" s="27" t="s">
        <v>435</v>
      </c>
      <c r="AV26" s="28">
        <v>3.15</v>
      </c>
      <c r="AW26" s="27" t="s">
        <v>411</v>
      </c>
      <c r="AX26" s="27" t="s">
        <v>36</v>
      </c>
      <c r="AY26" s="27" t="s">
        <v>37</v>
      </c>
      <c r="BA26" s="27" t="s">
        <v>28</v>
      </c>
      <c r="BD26" s="27"/>
      <c r="BE26" s="27"/>
      <c r="BH26" s="27" t="str">
        <f t="shared" si="2"/>
        <v/>
      </c>
    </row>
    <row r="27" spans="1:60" ht="16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344</v>
      </c>
      <c r="F27" s="31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353</v>
      </c>
      <c r="W27" s="28"/>
      <c r="X27" s="28"/>
      <c r="Y27" s="28"/>
      <c r="AB27" s="27" t="s">
        <v>31</v>
      </c>
      <c r="AC27" s="27" t="s">
        <v>88</v>
      </c>
      <c r="AD27" s="27" t="s">
        <v>89</v>
      </c>
      <c r="AE27" s="27" t="s">
        <v>354</v>
      </c>
      <c r="AF27" s="27">
        <v>300</v>
      </c>
      <c r="AG27" s="28" t="s">
        <v>34</v>
      </c>
      <c r="AH27" s="28"/>
      <c r="AI27" s="27" t="s">
        <v>176</v>
      </c>
      <c r="AJ27" s="27" t="str">
        <f t="shared" si="0"/>
        <v>haas/entity/sensor/weewx/compensation_sensor_rack_temperature/config</v>
      </c>
      <c r="AK27" s="27" t="str">
        <f t="shared" si="1"/>
        <v>weewx/compensation_sensor_rack_temperature</v>
      </c>
      <c r="AR27" s="27" t="s">
        <v>318</v>
      </c>
      <c r="AS27" s="27">
        <v>1</v>
      </c>
      <c r="AT27" s="18"/>
      <c r="AU27" s="27" t="s">
        <v>435</v>
      </c>
      <c r="AV27" s="28">
        <v>3.15</v>
      </c>
      <c r="AW27" s="27" t="s">
        <v>411</v>
      </c>
      <c r="AX27" s="27" t="s">
        <v>36</v>
      </c>
      <c r="AY27" s="27" t="s">
        <v>37</v>
      </c>
      <c r="BA27" s="27" t="s">
        <v>28</v>
      </c>
      <c r="BD27" s="27"/>
      <c r="BE27" s="27"/>
      <c r="BH27" s="27" t="str">
        <f t="shared" si="2"/>
        <v/>
      </c>
    </row>
    <row r="28" spans="1:60" ht="16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345</v>
      </c>
      <c r="F28" s="31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353</v>
      </c>
      <c r="W28" s="28"/>
      <c r="X28" s="28"/>
      <c r="Y28" s="28"/>
      <c r="AB28" s="27" t="s">
        <v>31</v>
      </c>
      <c r="AC28" s="27" t="s">
        <v>88</v>
      </c>
      <c r="AD28" s="27" t="s">
        <v>89</v>
      </c>
      <c r="AE28" s="27" t="s">
        <v>354</v>
      </c>
      <c r="AF28" s="27">
        <v>300</v>
      </c>
      <c r="AG28" s="28" t="s">
        <v>34</v>
      </c>
      <c r="AH28" s="28"/>
      <c r="AI28" s="27" t="s">
        <v>93</v>
      </c>
      <c r="AJ28" s="27" t="str">
        <f t="shared" si="0"/>
        <v>haas/entity/sensor/weewx/compensation_sensor_roof_apparent_temperature/config</v>
      </c>
      <c r="AK28" s="27" t="str">
        <f t="shared" si="1"/>
        <v>weewx/compensation_sensor_roof_apparent_temperature</v>
      </c>
      <c r="AR28" s="27" t="s">
        <v>318</v>
      </c>
      <c r="AS28" s="27">
        <v>1</v>
      </c>
      <c r="AT28" s="18"/>
      <c r="AU28" s="27" t="s">
        <v>435</v>
      </c>
      <c r="AV28" s="28">
        <v>3.15</v>
      </c>
      <c r="AW28" s="27" t="s">
        <v>411</v>
      </c>
      <c r="AX28" s="27" t="s">
        <v>36</v>
      </c>
      <c r="AY28" s="27" t="s">
        <v>37</v>
      </c>
      <c r="BA28" s="27" t="s">
        <v>38</v>
      </c>
      <c r="BD28" s="27"/>
      <c r="BE28" s="27"/>
      <c r="BH28" s="27" t="str">
        <f t="shared" si="2"/>
        <v/>
      </c>
    </row>
    <row r="29" spans="1:60" ht="16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346</v>
      </c>
      <c r="F29" s="31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353</v>
      </c>
      <c r="W29" s="28"/>
      <c r="X29" s="28"/>
      <c r="Y29" s="28"/>
      <c r="AB29" s="27" t="s">
        <v>31</v>
      </c>
      <c r="AC29" s="27" t="s">
        <v>88</v>
      </c>
      <c r="AD29" s="27" t="s">
        <v>89</v>
      </c>
      <c r="AE29" s="27" t="s">
        <v>354</v>
      </c>
      <c r="AF29" s="27">
        <v>300</v>
      </c>
      <c r="AG29" s="28" t="s">
        <v>34</v>
      </c>
      <c r="AH29" s="28"/>
      <c r="AI29" s="27" t="s">
        <v>95</v>
      </c>
      <c r="AJ29" s="27" t="str">
        <f t="shared" si="0"/>
        <v>haas/entity/sensor/weewx/compensation_sensor_roof_dew_point/config</v>
      </c>
      <c r="AK29" s="27" t="str">
        <f t="shared" si="1"/>
        <v>weewx/compensation_sensor_roof_dew_point</v>
      </c>
      <c r="AR29" s="27" t="s">
        <v>318</v>
      </c>
      <c r="AS29" s="27">
        <v>1</v>
      </c>
      <c r="AT29" s="18"/>
      <c r="AU29" s="27" t="s">
        <v>435</v>
      </c>
      <c r="AV29" s="28">
        <v>3.15</v>
      </c>
      <c r="AW29" s="27" t="s">
        <v>411</v>
      </c>
      <c r="AX29" s="27" t="s">
        <v>36</v>
      </c>
      <c r="AY29" s="27" t="s">
        <v>37</v>
      </c>
      <c r="BA29" s="27" t="s">
        <v>38</v>
      </c>
      <c r="BD29" s="27"/>
      <c r="BE29" s="27"/>
      <c r="BH29" s="27" t="str">
        <f t="shared" si="2"/>
        <v/>
      </c>
    </row>
    <row r="30" spans="1:60" ht="16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347</v>
      </c>
      <c r="F30" s="31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353</v>
      </c>
      <c r="W30" s="28"/>
      <c r="X30" s="28"/>
      <c r="Y30" s="28"/>
      <c r="AB30" s="27" t="s">
        <v>31</v>
      </c>
      <c r="AC30" s="27" t="s">
        <v>88</v>
      </c>
      <c r="AD30" s="27" t="s">
        <v>89</v>
      </c>
      <c r="AE30" s="27" t="s">
        <v>354</v>
      </c>
      <c r="AF30" s="27">
        <v>300</v>
      </c>
      <c r="AG30" s="28" t="s">
        <v>34</v>
      </c>
      <c r="AH30" s="28"/>
      <c r="AI30" s="27" t="s">
        <v>97</v>
      </c>
      <c r="AJ30" s="27" t="str">
        <f t="shared" si="0"/>
        <v>haas/entity/sensor/weewx/compensation_sensor_roof_heat_index/config</v>
      </c>
      <c r="AK30" s="27" t="str">
        <f t="shared" si="1"/>
        <v>weewx/compensation_sensor_roof_heat_index</v>
      </c>
      <c r="AR30" s="27" t="s">
        <v>318</v>
      </c>
      <c r="AS30" s="27">
        <v>1</v>
      </c>
      <c r="AT30" s="18"/>
      <c r="AU30" s="27" t="s">
        <v>435</v>
      </c>
      <c r="AV30" s="28">
        <v>3.15</v>
      </c>
      <c r="AW30" s="27" t="s">
        <v>411</v>
      </c>
      <c r="AX30" s="27" t="s">
        <v>36</v>
      </c>
      <c r="AY30" s="27" t="s">
        <v>37</v>
      </c>
      <c r="BA30" s="27" t="s">
        <v>38</v>
      </c>
      <c r="BD30" s="27"/>
      <c r="BE30" s="27"/>
      <c r="BH30" s="27" t="str">
        <f t="shared" si="2"/>
        <v/>
      </c>
    </row>
    <row r="31" spans="1:60" ht="16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348</v>
      </c>
      <c r="F31" s="31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353</v>
      </c>
      <c r="W31" s="28"/>
      <c r="X31" s="28"/>
      <c r="Y31" s="28"/>
      <c r="AB31" s="27" t="s">
        <v>31</v>
      </c>
      <c r="AC31" s="27" t="s">
        <v>88</v>
      </c>
      <c r="AD31" s="27" t="s">
        <v>89</v>
      </c>
      <c r="AE31" s="27" t="s">
        <v>354</v>
      </c>
      <c r="AF31" s="27">
        <v>300</v>
      </c>
      <c r="AG31" s="28" t="s">
        <v>34</v>
      </c>
      <c r="AH31" s="28"/>
      <c r="AI31" s="27" t="s">
        <v>99</v>
      </c>
      <c r="AJ31" s="27" t="str">
        <f t="shared" si="0"/>
        <v>haas/entity/sensor/weewx/compensation_sensor_roof_humidity_index/config</v>
      </c>
      <c r="AK31" s="27" t="str">
        <f t="shared" si="1"/>
        <v>weewx/compensation_sensor_roof_humidity_index</v>
      </c>
      <c r="AR31" s="27" t="s">
        <v>318</v>
      </c>
      <c r="AS31" s="27">
        <v>1</v>
      </c>
      <c r="AT31" s="18"/>
      <c r="AU31" s="27" t="s">
        <v>435</v>
      </c>
      <c r="AV31" s="28">
        <v>3.15</v>
      </c>
      <c r="AW31" s="27" t="s">
        <v>411</v>
      </c>
      <c r="AX31" s="27" t="s">
        <v>36</v>
      </c>
      <c r="AY31" s="27" t="s">
        <v>37</v>
      </c>
      <c r="BA31" s="27" t="s">
        <v>38</v>
      </c>
      <c r="BD31" s="27"/>
      <c r="BE31" s="27"/>
      <c r="BH31" s="27" t="str">
        <f t="shared" si="2"/>
        <v/>
      </c>
    </row>
    <row r="32" spans="1:60" ht="16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349</v>
      </c>
      <c r="F32" s="31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353</v>
      </c>
      <c r="W32" s="28"/>
      <c r="X32" s="28"/>
      <c r="Y32" s="28"/>
      <c r="AB32" s="27" t="s">
        <v>31</v>
      </c>
      <c r="AC32" s="27" t="s">
        <v>88</v>
      </c>
      <c r="AD32" s="27" t="s">
        <v>89</v>
      </c>
      <c r="AE32" s="27" t="s">
        <v>354</v>
      </c>
      <c r="AF32" s="27">
        <v>300</v>
      </c>
      <c r="AG32" s="28" t="s">
        <v>34</v>
      </c>
      <c r="AH32" s="28"/>
      <c r="AI32" s="27" t="s">
        <v>101</v>
      </c>
      <c r="AJ32" s="27" t="str">
        <f t="shared" si="0"/>
        <v>haas/entity/sensor/weewx/compensation_sensor_rack_dew_point/config</v>
      </c>
      <c r="AK32" s="27" t="str">
        <f t="shared" si="1"/>
        <v>weewx/compensation_sensor_rack_dew_point</v>
      </c>
      <c r="AR32" s="27" t="s">
        <v>318</v>
      </c>
      <c r="AS32" s="27">
        <v>1</v>
      </c>
      <c r="AT32" s="18"/>
      <c r="AU32" s="27" t="s">
        <v>435</v>
      </c>
      <c r="AV32" s="28">
        <v>3.15</v>
      </c>
      <c r="AW32" s="27" t="s">
        <v>411</v>
      </c>
      <c r="AX32" s="27" t="s">
        <v>36</v>
      </c>
      <c r="AY32" s="27" t="s">
        <v>37</v>
      </c>
      <c r="BA32" s="27" t="s">
        <v>28</v>
      </c>
      <c r="BD32" s="27"/>
      <c r="BE32" s="27"/>
      <c r="BH32" s="27" t="str">
        <f t="shared" si="2"/>
        <v/>
      </c>
    </row>
    <row r="33" spans="1:60" ht="16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350</v>
      </c>
      <c r="F33" s="31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353</v>
      </c>
      <c r="W33" s="28"/>
      <c r="X33" s="28"/>
      <c r="Y33" s="28"/>
      <c r="AB33" s="27" t="s">
        <v>31</v>
      </c>
      <c r="AC33" s="27" t="s">
        <v>88</v>
      </c>
      <c r="AD33" s="27" t="s">
        <v>89</v>
      </c>
      <c r="AE33" s="27" t="s">
        <v>354</v>
      </c>
      <c r="AF33" s="27">
        <v>300</v>
      </c>
      <c r="AG33" s="28" t="s">
        <v>34</v>
      </c>
      <c r="AH33" s="28"/>
      <c r="AI33" s="27" t="s">
        <v>103</v>
      </c>
      <c r="AJ33" s="27" t="str">
        <f t="shared" si="0"/>
        <v>haas/entity/sensor/weewx/compensation_sensor_roof_wind_chill_temperature/config</v>
      </c>
      <c r="AK33" s="27" t="str">
        <f t="shared" si="1"/>
        <v>weewx/compensation_sensor_roof_wind_chill_temperature</v>
      </c>
      <c r="AR33" s="27" t="s">
        <v>318</v>
      </c>
      <c r="AS33" s="27">
        <v>1</v>
      </c>
      <c r="AT33" s="18"/>
      <c r="AU33" s="27" t="s">
        <v>435</v>
      </c>
      <c r="AV33" s="28">
        <v>3.15</v>
      </c>
      <c r="AW33" s="27" t="s">
        <v>411</v>
      </c>
      <c r="AX33" s="27" t="s">
        <v>36</v>
      </c>
      <c r="AY33" s="27" t="s">
        <v>37</v>
      </c>
      <c r="BA33" s="27" t="s">
        <v>38</v>
      </c>
      <c r="BD33" s="27"/>
      <c r="BE33" s="27"/>
      <c r="BH33" s="27" t="str">
        <f t="shared" si="2"/>
        <v/>
      </c>
    </row>
    <row r="34" spans="1:60" ht="16" customHeight="1">
      <c r="A34" s="33">
        <v>1030</v>
      </c>
      <c r="B34" s="27" t="s">
        <v>26</v>
      </c>
      <c r="C34" s="27" t="s">
        <v>594</v>
      </c>
      <c r="D34" s="27" t="s">
        <v>377</v>
      </c>
      <c r="E34" s="27" t="s">
        <v>376</v>
      </c>
      <c r="F34" s="31" t="str">
        <f>IF(ISBLANK(E34), "", Table2[[#This Row],[unique_id]])</f>
        <v>column_break</v>
      </c>
      <c r="G34" s="27" t="s">
        <v>373</v>
      </c>
      <c r="H34" s="27" t="s">
        <v>87</v>
      </c>
      <c r="I34" s="27" t="s">
        <v>30</v>
      </c>
      <c r="M34" s="27" t="s">
        <v>374</v>
      </c>
      <c r="N34" s="27" t="s">
        <v>375</v>
      </c>
      <c r="T34" s="27"/>
      <c r="V34" s="28"/>
      <c r="W34" s="28"/>
      <c r="X34" s="28"/>
      <c r="Y34" s="28"/>
      <c r="AG34" s="28"/>
      <c r="AH34" s="28"/>
      <c r="AK34" s="27" t="str">
        <f t="shared" si="1"/>
        <v/>
      </c>
      <c r="AS34" s="27"/>
      <c r="AT34" s="19"/>
      <c r="AU34" s="27"/>
      <c r="AV34" s="28"/>
      <c r="BD34" s="27"/>
      <c r="BE34" s="27"/>
      <c r="BH34" s="27" t="str">
        <f t="shared" si="2"/>
        <v/>
      </c>
    </row>
    <row r="35" spans="1:60" ht="16" customHeight="1">
      <c r="A35" s="27">
        <v>1040</v>
      </c>
      <c r="B35" s="27" t="s">
        <v>26</v>
      </c>
      <c r="C35" s="27" t="s">
        <v>609</v>
      </c>
      <c r="D35" s="27" t="s">
        <v>27</v>
      </c>
      <c r="E35" s="27" t="s">
        <v>613</v>
      </c>
      <c r="F35" s="31" t="str">
        <f>IF(ISBLANK(E35), "", Table2[[#This Row],[unique_id]])</f>
        <v>lounge_air_purifier_pm25</v>
      </c>
      <c r="G35" s="27" t="s">
        <v>203</v>
      </c>
      <c r="H35" s="27" t="s">
        <v>612</v>
      </c>
      <c r="I35" s="27" t="s">
        <v>30</v>
      </c>
      <c r="M35" s="27" t="s">
        <v>90</v>
      </c>
      <c r="T35" s="27"/>
      <c r="U35" s="27" t="s">
        <v>590</v>
      </c>
      <c r="V35" s="28"/>
      <c r="W35" s="28"/>
      <c r="X35" s="28"/>
      <c r="Y35" s="28"/>
      <c r="AE35" s="27" t="s">
        <v>615</v>
      </c>
      <c r="AJ35" s="27" t="str">
        <f>IF(ISBLANK(AI35),  "", _xlfn.CONCAT("haas/entity/sensor/", LOWER(C35), "/", E35, "/config"))</f>
        <v/>
      </c>
      <c r="AK35" s="27" t="str">
        <f t="shared" si="1"/>
        <v/>
      </c>
      <c r="AS35" s="27"/>
      <c r="AT35" s="29"/>
      <c r="AU35" s="27"/>
      <c r="AV35" s="28"/>
      <c r="BD35" s="27"/>
      <c r="BE35" s="27"/>
      <c r="BH35" s="27" t="str">
        <f t="shared" si="2"/>
        <v/>
      </c>
    </row>
    <row r="36" spans="1:60" ht="16" customHeight="1">
      <c r="A36" s="27">
        <v>1041</v>
      </c>
      <c r="B36" s="27" t="s">
        <v>26</v>
      </c>
      <c r="C36" s="27" t="s">
        <v>609</v>
      </c>
      <c r="D36" s="27" t="s">
        <v>27</v>
      </c>
      <c r="E36" s="27" t="s">
        <v>714</v>
      </c>
      <c r="F36" s="31" t="str">
        <f>IF(ISBLANK(E36), "", Table2[[#This Row],[unique_id]])</f>
        <v>dining_air_purifier_pm25</v>
      </c>
      <c r="G36" s="27" t="s">
        <v>202</v>
      </c>
      <c r="H36" s="27" t="s">
        <v>612</v>
      </c>
      <c r="I36" s="27" t="s">
        <v>30</v>
      </c>
      <c r="M36" s="27" t="s">
        <v>90</v>
      </c>
      <c r="T36" s="27"/>
      <c r="U36" s="27" t="s">
        <v>590</v>
      </c>
      <c r="V36" s="28"/>
      <c r="W36" s="28"/>
      <c r="X36" s="28"/>
      <c r="Y36" s="28"/>
      <c r="AE36" s="27" t="s">
        <v>615</v>
      </c>
      <c r="AJ36" s="27" t="str">
        <f>IF(ISBLANK(AI36),  "", _xlfn.CONCAT("haas/entity/sensor/", LOWER(C36), "/", E36, "/config"))</f>
        <v/>
      </c>
      <c r="AK36" s="27" t="str">
        <f t="shared" ref="AK36:AK67" si="4">IF(ISBLANK(AI36),  "", _xlfn.CONCAT(LOWER(C36), "/", E36))</f>
        <v/>
      </c>
      <c r="AS36" s="27"/>
      <c r="AT36" s="29"/>
      <c r="AU36" s="27"/>
      <c r="AV36" s="28"/>
      <c r="BD36" s="27"/>
      <c r="BE36" s="27"/>
      <c r="BH36" s="27" t="str">
        <f t="shared" ref="BH36:BH67" si="5">IF(AND(ISBLANK(BD36), ISBLANK(BE36)), "", _xlfn.CONCAT("[", IF(ISBLANK(BD36), "", _xlfn.CONCAT("[""mac"", """, BD36, """]")), IF(ISBLANK(BE36), "", _xlfn.CONCAT(", [""ip"", """, BE36, """]")), "]"))</f>
        <v/>
      </c>
    </row>
    <row r="37" spans="1:60" ht="16" customHeight="1">
      <c r="A37" s="27">
        <v>1042</v>
      </c>
      <c r="B37" s="27" t="s">
        <v>26</v>
      </c>
      <c r="C37" s="27" t="s">
        <v>594</v>
      </c>
      <c r="D37" s="27" t="s">
        <v>377</v>
      </c>
      <c r="E37" s="27" t="s">
        <v>376</v>
      </c>
      <c r="F37" s="31" t="str">
        <f>IF(ISBLANK(E37), "", Table2[[#This Row],[unique_id]])</f>
        <v>column_break</v>
      </c>
      <c r="G37" s="27" t="s">
        <v>373</v>
      </c>
      <c r="H37" s="27" t="s">
        <v>612</v>
      </c>
      <c r="I37" s="27" t="s">
        <v>30</v>
      </c>
      <c r="M37" s="27" t="s">
        <v>374</v>
      </c>
      <c r="N37" s="27" t="s">
        <v>375</v>
      </c>
      <c r="T37" s="27"/>
      <c r="V37" s="28"/>
      <c r="W37" s="28"/>
      <c r="X37" s="28"/>
      <c r="Y37" s="28"/>
      <c r="AE37" s="27" t="s">
        <v>615</v>
      </c>
      <c r="AK37" s="27" t="str">
        <f t="shared" si="4"/>
        <v/>
      </c>
      <c r="AS37" s="27"/>
      <c r="AT37" s="29"/>
      <c r="AU37" s="27"/>
      <c r="AV37" s="28"/>
      <c r="BD37" s="27"/>
      <c r="BE37" s="27"/>
      <c r="BH37" s="27" t="str">
        <f t="shared" si="5"/>
        <v/>
      </c>
    </row>
    <row r="38" spans="1:60" ht="16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351</v>
      </c>
      <c r="F38" s="31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590</v>
      </c>
      <c r="V38" s="28" t="s">
        <v>353</v>
      </c>
      <c r="W38" s="28"/>
      <c r="X38" s="28"/>
      <c r="Y38" s="28"/>
      <c r="AB38" s="27" t="s">
        <v>31</v>
      </c>
      <c r="AC38" s="27" t="s">
        <v>32</v>
      </c>
      <c r="AD38" s="27" t="s">
        <v>33</v>
      </c>
      <c r="AE38" s="27" t="s">
        <v>356</v>
      </c>
      <c r="AF38" s="27">
        <v>300</v>
      </c>
      <c r="AG38" s="28" t="s">
        <v>34</v>
      </c>
      <c r="AH38" s="28"/>
      <c r="AI38" s="27" t="s">
        <v>40</v>
      </c>
      <c r="AJ38" s="27" t="str">
        <f t="shared" ref="AJ38:AJ49" si="6">IF(ISBLANK(AI38),  "", _xlfn.CONCAT("haas/entity/sensor/", LOWER(C38), "/", E38, "/config"))</f>
        <v>haas/entity/sensor/weewx/compensation_sensor_roof_humidity/config</v>
      </c>
      <c r="AK38" s="27" t="str">
        <f t="shared" si="4"/>
        <v>weewx/compensation_sensor_roof_humidity</v>
      </c>
      <c r="AR38" s="27" t="s">
        <v>319</v>
      </c>
      <c r="AS38" s="27">
        <v>1</v>
      </c>
      <c r="AT38" s="18"/>
      <c r="AU38" s="27" t="s">
        <v>435</v>
      </c>
      <c r="AV38" s="28">
        <v>3.15</v>
      </c>
      <c r="AW38" s="27" t="s">
        <v>411</v>
      </c>
      <c r="AX38" s="27" t="s">
        <v>36</v>
      </c>
      <c r="AY38" s="27" t="s">
        <v>37</v>
      </c>
      <c r="BA38" s="27" t="s">
        <v>38</v>
      </c>
      <c r="BD38" s="27"/>
      <c r="BE38" s="27"/>
      <c r="BH38" s="27" t="str">
        <f t="shared" si="5"/>
        <v/>
      </c>
    </row>
    <row r="39" spans="1:60" ht="16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821</v>
      </c>
      <c r="F39" s="31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590</v>
      </c>
      <c r="V39" s="28" t="s">
        <v>353</v>
      </c>
      <c r="W39" s="28"/>
      <c r="X39" s="28"/>
      <c r="Y39" s="28"/>
      <c r="AE39" s="27" t="s">
        <v>356</v>
      </c>
      <c r="AG39" s="28"/>
      <c r="AH39" s="28"/>
      <c r="AJ39" s="27" t="str">
        <f t="shared" si="6"/>
        <v/>
      </c>
      <c r="AK39" s="27" t="str">
        <f t="shared" si="4"/>
        <v/>
      </c>
      <c r="AS39" s="27"/>
      <c r="AT39" s="19"/>
      <c r="AU39" s="27" t="str">
        <f>LOWER(_xlfn.CONCAT(Table2[[#This Row],[device_manufacturer]], "-",Table2[[#This Row],[device_suggested_area]]))</f>
        <v>netatmo-ada</v>
      </c>
      <c r="AV39" s="28" t="s">
        <v>565</v>
      </c>
      <c r="AW39" s="27" t="s">
        <v>567</v>
      </c>
      <c r="AX39" s="27" t="s">
        <v>563</v>
      </c>
      <c r="AY39" s="27" t="s">
        <v>128</v>
      </c>
      <c r="BA39" s="27" t="str">
        <f t="shared" ref="BA39:BA48" si="7">G39</f>
        <v>Ada</v>
      </c>
      <c r="BD39" s="27"/>
      <c r="BE39" s="27"/>
      <c r="BH39" s="27" t="str">
        <f t="shared" si="5"/>
        <v/>
      </c>
    </row>
    <row r="40" spans="1:60" ht="16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822</v>
      </c>
      <c r="F40" s="31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590</v>
      </c>
      <c r="V40" s="28" t="s">
        <v>353</v>
      </c>
      <c r="W40" s="28"/>
      <c r="X40" s="28"/>
      <c r="Y40" s="28"/>
      <c r="AE40" s="27" t="s">
        <v>356</v>
      </c>
      <c r="AG40" s="28"/>
      <c r="AH40" s="28"/>
      <c r="AJ40" s="27" t="str">
        <f t="shared" si="6"/>
        <v/>
      </c>
      <c r="AK40" s="27" t="str">
        <f t="shared" si="4"/>
        <v/>
      </c>
      <c r="AS40" s="27"/>
      <c r="AT40" s="19"/>
      <c r="AU40" s="27" t="str">
        <f>LOWER(_xlfn.CONCAT(Table2[[#This Row],[device_manufacturer]], "-",Table2[[#This Row],[device_suggested_area]]))</f>
        <v>netatmo-edwin</v>
      </c>
      <c r="AV40" s="28" t="s">
        <v>565</v>
      </c>
      <c r="AW40" s="27" t="s">
        <v>567</v>
      </c>
      <c r="AX40" s="27" t="s">
        <v>563</v>
      </c>
      <c r="AY40" s="27" t="s">
        <v>128</v>
      </c>
      <c r="BA40" s="27" t="str">
        <f t="shared" si="7"/>
        <v>Edwin</v>
      </c>
      <c r="BD40" s="27"/>
      <c r="BE40" s="27"/>
      <c r="BH40" s="27" t="str">
        <f t="shared" si="5"/>
        <v/>
      </c>
    </row>
    <row r="41" spans="1:60" ht="16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823</v>
      </c>
      <c r="F41" s="31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590</v>
      </c>
      <c r="V41" s="28" t="s">
        <v>353</v>
      </c>
      <c r="W41" s="28"/>
      <c r="X41" s="28"/>
      <c r="Y41" s="28"/>
      <c r="AE41" s="27" t="s">
        <v>356</v>
      </c>
      <c r="AG41" s="28"/>
      <c r="AH41" s="28"/>
      <c r="AJ41" s="27" t="str">
        <f t="shared" si="6"/>
        <v/>
      </c>
      <c r="AK41" s="27" t="str">
        <f t="shared" si="4"/>
        <v/>
      </c>
      <c r="AS41" s="27"/>
      <c r="AT41" s="19"/>
      <c r="AU41" s="27" t="s">
        <v>643</v>
      </c>
      <c r="AV41" s="28" t="s">
        <v>566</v>
      </c>
      <c r="AW41" s="27" t="s">
        <v>567</v>
      </c>
      <c r="AX41" s="27" t="s">
        <v>564</v>
      </c>
      <c r="AY41" s="27" t="s">
        <v>128</v>
      </c>
      <c r="BA41" s="27" t="str">
        <f t="shared" si="7"/>
        <v>Lounge</v>
      </c>
      <c r="BD41" s="27"/>
      <c r="BE41" s="27"/>
      <c r="BH41" s="27" t="str">
        <f t="shared" si="5"/>
        <v/>
      </c>
    </row>
    <row r="42" spans="1:60" ht="16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824</v>
      </c>
      <c r="F42" s="31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590</v>
      </c>
      <c r="V42" s="28" t="s">
        <v>353</v>
      </c>
      <c r="W42" s="28"/>
      <c r="X42" s="28"/>
      <c r="Y42" s="28"/>
      <c r="AE42" s="27" t="s">
        <v>356</v>
      </c>
      <c r="AG42" s="28"/>
      <c r="AH42" s="28"/>
      <c r="AJ42" s="27" t="str">
        <f t="shared" si="6"/>
        <v/>
      </c>
      <c r="AK42" s="27" t="str">
        <f t="shared" si="4"/>
        <v/>
      </c>
      <c r="AS42" s="27"/>
      <c r="AT42" s="19"/>
      <c r="AU42" s="27" t="str">
        <f>LOWER(_xlfn.CONCAT(Table2[[#This Row],[device_manufacturer]], "-",Table2[[#This Row],[device_suggested_area]]))</f>
        <v>netatmo-parents</v>
      </c>
      <c r="AV42" s="28" t="s">
        <v>565</v>
      </c>
      <c r="AW42" s="27" t="s">
        <v>567</v>
      </c>
      <c r="AX42" s="27" t="s">
        <v>563</v>
      </c>
      <c r="AY42" s="27" t="s">
        <v>128</v>
      </c>
      <c r="BA42" s="27" t="str">
        <f t="shared" si="7"/>
        <v>Parents</v>
      </c>
      <c r="BD42" s="27"/>
      <c r="BE42" s="27"/>
      <c r="BH42" s="27" t="str">
        <f t="shared" si="5"/>
        <v/>
      </c>
    </row>
    <row r="43" spans="1:60" ht="16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825</v>
      </c>
      <c r="F43" s="31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590</v>
      </c>
      <c r="V43" s="28" t="s">
        <v>353</v>
      </c>
      <c r="W43" s="28"/>
      <c r="X43" s="28"/>
      <c r="Y43" s="28"/>
      <c r="AE43" s="27" t="s">
        <v>356</v>
      </c>
      <c r="AG43" s="28"/>
      <c r="AH43" s="28"/>
      <c r="AJ43" s="27" t="str">
        <f t="shared" si="6"/>
        <v/>
      </c>
      <c r="AK43" s="27" t="str">
        <f t="shared" si="4"/>
        <v/>
      </c>
      <c r="AS43" s="27"/>
      <c r="AT43" s="19"/>
      <c r="AU43" s="27" t="str">
        <f>LOWER(_xlfn.CONCAT(Table2[[#This Row],[device_manufacturer]], "-",Table2[[#This Row],[device_suggested_area]]))</f>
        <v>netatmo-office</v>
      </c>
      <c r="AV43" s="28" t="s">
        <v>566</v>
      </c>
      <c r="AW43" s="27" t="s">
        <v>567</v>
      </c>
      <c r="AX43" s="27" t="s">
        <v>564</v>
      </c>
      <c r="AY43" s="27" t="s">
        <v>128</v>
      </c>
      <c r="BA43" s="27" t="str">
        <f t="shared" si="7"/>
        <v>Office</v>
      </c>
      <c r="BD43" s="27"/>
      <c r="BE43" s="27"/>
      <c r="BH43" s="27" t="str">
        <f t="shared" si="5"/>
        <v/>
      </c>
    </row>
    <row r="44" spans="1:60" ht="16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826</v>
      </c>
      <c r="F44" s="31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590</v>
      </c>
      <c r="V44" s="28" t="s">
        <v>353</v>
      </c>
      <c r="W44" s="28"/>
      <c r="X44" s="28"/>
      <c r="Y44" s="28"/>
      <c r="AE44" s="27" t="s">
        <v>356</v>
      </c>
      <c r="AG44" s="28"/>
      <c r="AH44" s="28"/>
      <c r="AJ44" s="27" t="str">
        <f t="shared" si="6"/>
        <v/>
      </c>
      <c r="AK44" s="27" t="str">
        <f t="shared" si="4"/>
        <v/>
      </c>
      <c r="AS44" s="27"/>
      <c r="AT44" s="19"/>
      <c r="AU44" s="27" t="str">
        <f>LOWER(_xlfn.CONCAT(Table2[[#This Row],[device_manufacturer]], "-",Table2[[#This Row],[device_suggested_area]]))</f>
        <v>netatmo-kitchen</v>
      </c>
      <c r="AV44" s="28" t="s">
        <v>566</v>
      </c>
      <c r="AW44" s="27" t="s">
        <v>567</v>
      </c>
      <c r="AX44" s="27" t="s">
        <v>564</v>
      </c>
      <c r="AY44" s="27" t="s">
        <v>128</v>
      </c>
      <c r="BA44" s="27" t="str">
        <f t="shared" si="7"/>
        <v>Kitchen</v>
      </c>
      <c r="BD44" s="27"/>
      <c r="BE44" s="27"/>
      <c r="BH44" s="27" t="str">
        <f t="shared" si="5"/>
        <v/>
      </c>
    </row>
    <row r="45" spans="1:60" ht="16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827</v>
      </c>
      <c r="F45" s="31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590</v>
      </c>
      <c r="V45" s="28" t="s">
        <v>353</v>
      </c>
      <c r="W45" s="28"/>
      <c r="X45" s="28"/>
      <c r="Y45" s="28"/>
      <c r="AE45" s="27" t="s">
        <v>356</v>
      </c>
      <c r="AG45" s="28"/>
      <c r="AH45" s="28"/>
      <c r="AJ45" s="27" t="str">
        <f t="shared" si="6"/>
        <v/>
      </c>
      <c r="AK45" s="27" t="str">
        <f t="shared" si="4"/>
        <v/>
      </c>
      <c r="AS45" s="27"/>
      <c r="AT45" s="19"/>
      <c r="AU45" s="27" t="s">
        <v>644</v>
      </c>
      <c r="AV45" s="28" t="s">
        <v>566</v>
      </c>
      <c r="AW45" s="27" t="s">
        <v>567</v>
      </c>
      <c r="AX45" s="27" t="s">
        <v>564</v>
      </c>
      <c r="AY45" s="27" t="s">
        <v>128</v>
      </c>
      <c r="BA45" s="27" t="str">
        <f t="shared" si="7"/>
        <v>Pantry</v>
      </c>
      <c r="BD45" s="27"/>
      <c r="BE45" s="27"/>
      <c r="BH45" s="27" t="str">
        <f t="shared" si="5"/>
        <v/>
      </c>
    </row>
    <row r="46" spans="1:60" ht="16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828</v>
      </c>
      <c r="F46" s="31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590</v>
      </c>
      <c r="V46" s="28" t="s">
        <v>353</v>
      </c>
      <c r="W46" s="28"/>
      <c r="X46" s="28"/>
      <c r="Y46" s="28"/>
      <c r="AE46" s="27" t="s">
        <v>356</v>
      </c>
      <c r="AG46" s="28"/>
      <c r="AH46" s="28"/>
      <c r="AJ46" s="27" t="str">
        <f t="shared" si="6"/>
        <v/>
      </c>
      <c r="AK46" s="27" t="str">
        <f t="shared" si="4"/>
        <v/>
      </c>
      <c r="AS46" s="27"/>
      <c r="AT46" s="19"/>
      <c r="AU46" s="27" t="s">
        <v>645</v>
      </c>
      <c r="AV46" s="28" t="s">
        <v>566</v>
      </c>
      <c r="AW46" s="27" t="s">
        <v>567</v>
      </c>
      <c r="AX46" s="27" t="s">
        <v>564</v>
      </c>
      <c r="AY46" s="27" t="s">
        <v>128</v>
      </c>
      <c r="BA46" s="27" t="str">
        <f t="shared" si="7"/>
        <v>Dining</v>
      </c>
      <c r="BD46" s="27"/>
      <c r="BE46" s="27"/>
      <c r="BH46" s="27" t="str">
        <f t="shared" si="5"/>
        <v/>
      </c>
    </row>
    <row r="47" spans="1:60" ht="16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829</v>
      </c>
      <c r="F47" s="31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590</v>
      </c>
      <c r="V47" s="28" t="s">
        <v>353</v>
      </c>
      <c r="W47" s="28"/>
      <c r="X47" s="28"/>
      <c r="Y47" s="28"/>
      <c r="AE47" s="27" t="s">
        <v>356</v>
      </c>
      <c r="AG47" s="28"/>
      <c r="AH47" s="28"/>
      <c r="AJ47" s="27" t="str">
        <f t="shared" si="6"/>
        <v/>
      </c>
      <c r="AK47" s="27" t="str">
        <f t="shared" si="4"/>
        <v/>
      </c>
      <c r="AS47" s="27"/>
      <c r="AT47" s="19"/>
      <c r="AU47" s="27" t="str">
        <f>LOWER(_xlfn.CONCAT(Table2[[#This Row],[device_manufacturer]], "-",Table2[[#This Row],[device_suggested_area]]))</f>
        <v>netatmo-laundry</v>
      </c>
      <c r="AV47" s="28" t="s">
        <v>565</v>
      </c>
      <c r="AW47" s="27" t="s">
        <v>567</v>
      </c>
      <c r="AX47" s="27" t="s">
        <v>563</v>
      </c>
      <c r="AY47" s="27" t="s">
        <v>128</v>
      </c>
      <c r="BA47" s="27" t="str">
        <f t="shared" si="7"/>
        <v>Laundry</v>
      </c>
      <c r="BD47" s="27"/>
      <c r="BE47" s="27"/>
      <c r="BH47" s="27" t="str">
        <f t="shared" si="5"/>
        <v/>
      </c>
    </row>
    <row r="48" spans="1:60" ht="16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830</v>
      </c>
      <c r="F48" s="31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590</v>
      </c>
      <c r="V48" s="28" t="s">
        <v>353</v>
      </c>
      <c r="W48" s="28"/>
      <c r="X48" s="28"/>
      <c r="Y48" s="28"/>
      <c r="AE48" s="27" t="s">
        <v>356</v>
      </c>
      <c r="AG48" s="28"/>
      <c r="AH48" s="28"/>
      <c r="AJ48" s="27" t="str">
        <f t="shared" si="6"/>
        <v/>
      </c>
      <c r="AK48" s="27" t="str">
        <f t="shared" si="4"/>
        <v/>
      </c>
      <c r="AS48" s="27"/>
      <c r="AT48" s="19"/>
      <c r="AU48" s="27" t="s">
        <v>646</v>
      </c>
      <c r="AV48" s="28" t="s">
        <v>566</v>
      </c>
      <c r="AW48" s="27" t="s">
        <v>567</v>
      </c>
      <c r="AX48" s="27" t="s">
        <v>564</v>
      </c>
      <c r="AY48" s="27" t="s">
        <v>128</v>
      </c>
      <c r="BA48" s="27" t="str">
        <f t="shared" si="7"/>
        <v>Basement</v>
      </c>
      <c r="BD48" s="27"/>
      <c r="BE48" s="27"/>
      <c r="BH48" s="27" t="str">
        <f t="shared" si="5"/>
        <v/>
      </c>
    </row>
    <row r="49" spans="1:60" ht="16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352</v>
      </c>
      <c r="F49" s="31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353</v>
      </c>
      <c r="W49" s="28"/>
      <c r="X49" s="28"/>
      <c r="Y49" s="28"/>
      <c r="AB49" s="27" t="s">
        <v>31</v>
      </c>
      <c r="AC49" s="27" t="s">
        <v>32</v>
      </c>
      <c r="AD49" s="27" t="s">
        <v>33</v>
      </c>
      <c r="AE49" s="27" t="s">
        <v>356</v>
      </c>
      <c r="AF49" s="27">
        <v>300</v>
      </c>
      <c r="AG49" s="28" t="s">
        <v>34</v>
      </c>
      <c r="AH49" s="28"/>
      <c r="AI49" s="27" t="s">
        <v>35</v>
      </c>
      <c r="AJ49" s="27" t="str">
        <f t="shared" si="6"/>
        <v>haas/entity/sensor/weewx/compensation_sensor_rack_humidity/config</v>
      </c>
      <c r="AK49" s="27" t="str">
        <f t="shared" si="4"/>
        <v>weewx/compensation_sensor_rack_humidity</v>
      </c>
      <c r="AR49" s="27" t="s">
        <v>319</v>
      </c>
      <c r="AS49" s="27">
        <v>1</v>
      </c>
      <c r="AT49" s="18"/>
      <c r="AU49" s="27" t="s">
        <v>435</v>
      </c>
      <c r="AV49" s="28">
        <v>3.15</v>
      </c>
      <c r="AW49" s="27" t="s">
        <v>411</v>
      </c>
      <c r="AX49" s="27" t="s">
        <v>36</v>
      </c>
      <c r="AY49" s="27" t="s">
        <v>37</v>
      </c>
      <c r="BA49" s="27" t="s">
        <v>28</v>
      </c>
      <c r="BD49" s="27"/>
      <c r="BE49" s="27"/>
      <c r="BH49" s="27" t="str">
        <f t="shared" si="5"/>
        <v/>
      </c>
    </row>
    <row r="50" spans="1:60" ht="16" customHeight="1">
      <c r="A50" s="27">
        <v>1062</v>
      </c>
      <c r="B50" s="27" t="s">
        <v>26</v>
      </c>
      <c r="C50" s="27" t="s">
        <v>594</v>
      </c>
      <c r="D50" s="27" t="s">
        <v>377</v>
      </c>
      <c r="E50" s="27" t="s">
        <v>376</v>
      </c>
      <c r="F50" s="31" t="str">
        <f>IF(ISBLANK(E50), "", Table2[[#This Row],[unique_id]])</f>
        <v>column_break</v>
      </c>
      <c r="G50" s="27" t="s">
        <v>373</v>
      </c>
      <c r="H50" s="27" t="s">
        <v>29</v>
      </c>
      <c r="I50" s="27" t="s">
        <v>30</v>
      </c>
      <c r="M50" s="27" t="s">
        <v>374</v>
      </c>
      <c r="N50" s="27" t="s">
        <v>375</v>
      </c>
      <c r="T50" s="27"/>
      <c r="V50" s="28"/>
      <c r="W50" s="28"/>
      <c r="X50" s="28"/>
      <c r="Y50" s="28"/>
      <c r="AG50" s="28"/>
      <c r="AH50" s="28"/>
      <c r="AK50" s="27" t="str">
        <f t="shared" si="4"/>
        <v/>
      </c>
      <c r="AS50" s="27"/>
      <c r="AT50" s="19"/>
      <c r="AU50" s="27"/>
      <c r="AV50" s="28"/>
      <c r="BD50" s="27"/>
      <c r="BE50" s="27"/>
      <c r="BH50" s="27" t="str">
        <f t="shared" si="5"/>
        <v/>
      </c>
    </row>
    <row r="51" spans="1:60" ht="16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831</v>
      </c>
      <c r="F51" s="31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353</v>
      </c>
      <c r="W51" s="28"/>
      <c r="X51" s="28"/>
      <c r="Y51" s="28"/>
      <c r="AE51" s="27" t="s">
        <v>260</v>
      </c>
      <c r="AG51" s="28"/>
      <c r="AH51" s="28"/>
      <c r="AJ51" s="27" t="str">
        <f t="shared" ref="AJ51:AJ96" si="8">IF(ISBLANK(AI51),  "", _xlfn.CONCAT("haas/entity/sensor/", LOWER(C51), "/", E51, "/config"))</f>
        <v/>
      </c>
      <c r="AK51" s="27" t="str">
        <f t="shared" si="4"/>
        <v/>
      </c>
      <c r="AS51" s="27"/>
      <c r="AT51" s="19"/>
      <c r="AU51" s="27" t="str">
        <f>LOWER(_xlfn.CONCAT(Table2[[#This Row],[device_manufacturer]], "-",Table2[[#This Row],[device_suggested_area]]))</f>
        <v>netatmo-ada</v>
      </c>
      <c r="AV51" s="28" t="s">
        <v>565</v>
      </c>
      <c r="AW51" s="27" t="s">
        <v>567</v>
      </c>
      <c r="AX51" s="27" t="s">
        <v>563</v>
      </c>
      <c r="AY51" s="27" t="s">
        <v>128</v>
      </c>
      <c r="BA51" s="27" t="str">
        <f t="shared" ref="BA51:BA59" si="9">G51</f>
        <v>Ada</v>
      </c>
      <c r="BD51" s="27"/>
      <c r="BE51" s="27"/>
      <c r="BH51" s="27" t="str">
        <f t="shared" si="5"/>
        <v/>
      </c>
    </row>
    <row r="52" spans="1:60" ht="16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832</v>
      </c>
      <c r="F52" s="31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590</v>
      </c>
      <c r="V52" s="28" t="s">
        <v>353</v>
      </c>
      <c r="W52" s="28"/>
      <c r="X52" s="28"/>
      <c r="Y52" s="28"/>
      <c r="AE52" s="27" t="s">
        <v>260</v>
      </c>
      <c r="AJ52" s="27" t="str">
        <f t="shared" si="8"/>
        <v/>
      </c>
      <c r="AK52" s="27" t="str">
        <f t="shared" si="4"/>
        <v/>
      </c>
      <c r="AS52" s="27"/>
      <c r="AT52" s="29"/>
      <c r="AU52" s="27" t="str">
        <f>LOWER(_xlfn.CONCAT(Table2[[#This Row],[device_manufacturer]], "-",Table2[[#This Row],[device_suggested_area]]))</f>
        <v>netatmo-edwin</v>
      </c>
      <c r="AV52" s="28" t="s">
        <v>565</v>
      </c>
      <c r="AW52" s="27" t="s">
        <v>567</v>
      </c>
      <c r="AX52" s="27" t="s">
        <v>563</v>
      </c>
      <c r="AY52" s="27" t="s">
        <v>128</v>
      </c>
      <c r="BA52" s="27" t="str">
        <f t="shared" si="9"/>
        <v>Edwin</v>
      </c>
      <c r="BD52" s="27"/>
      <c r="BE52" s="27"/>
      <c r="BH52" s="27" t="str">
        <f t="shared" si="5"/>
        <v/>
      </c>
    </row>
    <row r="53" spans="1:60" ht="16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833</v>
      </c>
      <c r="F53" s="31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590</v>
      </c>
      <c r="V53" s="28" t="s">
        <v>341</v>
      </c>
      <c r="W53" s="28"/>
      <c r="X53" s="28"/>
      <c r="Y53" s="28"/>
      <c r="AE53" s="27" t="s">
        <v>260</v>
      </c>
      <c r="AJ53" s="27" t="str">
        <f t="shared" si="8"/>
        <v/>
      </c>
      <c r="AK53" s="27" t="str">
        <f t="shared" si="4"/>
        <v/>
      </c>
      <c r="AS53" s="27"/>
      <c r="AT53" s="29"/>
      <c r="AU53" s="27" t="str">
        <f>LOWER(_xlfn.CONCAT(Table2[[#This Row],[device_manufacturer]], "-",Table2[[#This Row],[device_suggested_area]]))</f>
        <v>netatmo-parents</v>
      </c>
      <c r="AV53" s="28" t="s">
        <v>565</v>
      </c>
      <c r="AW53" s="27" t="s">
        <v>567</v>
      </c>
      <c r="AX53" s="27" t="s">
        <v>563</v>
      </c>
      <c r="AY53" s="27" t="s">
        <v>128</v>
      </c>
      <c r="BA53" s="27" t="str">
        <f t="shared" si="9"/>
        <v>Parents</v>
      </c>
      <c r="BD53" s="27"/>
      <c r="BE53" s="27"/>
      <c r="BH53" s="27" t="str">
        <f t="shared" si="5"/>
        <v/>
      </c>
    </row>
    <row r="54" spans="1:60" ht="16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834</v>
      </c>
      <c r="F54" s="31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590</v>
      </c>
      <c r="V54" s="28" t="s">
        <v>353</v>
      </c>
      <c r="W54" s="28"/>
      <c r="X54" s="28"/>
      <c r="Y54" s="28"/>
      <c r="AE54" s="27" t="s">
        <v>260</v>
      </c>
      <c r="AJ54" s="27" t="str">
        <f t="shared" si="8"/>
        <v/>
      </c>
      <c r="AK54" s="27" t="str">
        <f t="shared" si="4"/>
        <v/>
      </c>
      <c r="AS54" s="27"/>
      <c r="AT54" s="29"/>
      <c r="AU54" s="27" t="str">
        <f>LOWER(_xlfn.CONCAT(Table2[[#This Row],[device_manufacturer]], "-",Table2[[#This Row],[device_suggested_area]]))</f>
        <v>netatmo-office</v>
      </c>
      <c r="AV54" s="28" t="s">
        <v>566</v>
      </c>
      <c r="AW54" s="27" t="s">
        <v>567</v>
      </c>
      <c r="AX54" s="27" t="s">
        <v>564</v>
      </c>
      <c r="AY54" s="27" t="s">
        <v>128</v>
      </c>
      <c r="BA54" s="27" t="str">
        <f t="shared" si="9"/>
        <v>Office</v>
      </c>
      <c r="BD54" s="27"/>
      <c r="BE54" s="27"/>
      <c r="BH54" s="27" t="str">
        <f t="shared" si="5"/>
        <v/>
      </c>
    </row>
    <row r="55" spans="1:60" ht="16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835</v>
      </c>
      <c r="F55" s="31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590</v>
      </c>
      <c r="V55" s="28" t="s">
        <v>353</v>
      </c>
      <c r="W55" s="28"/>
      <c r="X55" s="28"/>
      <c r="Y55" s="28"/>
      <c r="AE55" s="27" t="s">
        <v>260</v>
      </c>
      <c r="AJ55" s="27" t="str">
        <f t="shared" si="8"/>
        <v/>
      </c>
      <c r="AK55" s="27" t="str">
        <f t="shared" si="4"/>
        <v/>
      </c>
      <c r="AS55" s="27"/>
      <c r="AT55" s="29"/>
      <c r="AU55" s="27" t="s">
        <v>643</v>
      </c>
      <c r="AV55" s="28" t="s">
        <v>566</v>
      </c>
      <c r="AW55" s="27" t="s">
        <v>567</v>
      </c>
      <c r="AX55" s="27" t="s">
        <v>564</v>
      </c>
      <c r="AY55" s="27" t="s">
        <v>128</v>
      </c>
      <c r="BA55" s="27" t="str">
        <f t="shared" si="9"/>
        <v>Lounge</v>
      </c>
      <c r="BD55" s="27"/>
      <c r="BE55" s="27"/>
      <c r="BH55" s="27" t="str">
        <f t="shared" si="5"/>
        <v/>
      </c>
    </row>
    <row r="56" spans="1:60" ht="16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836</v>
      </c>
      <c r="F56" s="31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590</v>
      </c>
      <c r="V56" s="28" t="s">
        <v>353</v>
      </c>
      <c r="W56" s="28"/>
      <c r="X56" s="28"/>
      <c r="Y56" s="28"/>
      <c r="AE56" s="27" t="s">
        <v>260</v>
      </c>
      <c r="AJ56" s="27" t="str">
        <f t="shared" si="8"/>
        <v/>
      </c>
      <c r="AK56" s="27" t="str">
        <f t="shared" si="4"/>
        <v/>
      </c>
      <c r="AS56" s="27"/>
      <c r="AT56" s="29"/>
      <c r="AU56" s="27" t="str">
        <f>LOWER(_xlfn.CONCAT(Table2[[#This Row],[device_manufacturer]], "-",Table2[[#This Row],[device_suggested_area]]))</f>
        <v>netatmo-kitchen</v>
      </c>
      <c r="AV56" s="28" t="s">
        <v>566</v>
      </c>
      <c r="AW56" s="27" t="s">
        <v>567</v>
      </c>
      <c r="AX56" s="27" t="s">
        <v>564</v>
      </c>
      <c r="AY56" s="27" t="s">
        <v>128</v>
      </c>
      <c r="BA56" s="27" t="str">
        <f t="shared" si="9"/>
        <v>Kitchen</v>
      </c>
      <c r="BD56" s="27"/>
      <c r="BE56" s="27"/>
      <c r="BH56" s="27" t="str">
        <f t="shared" si="5"/>
        <v/>
      </c>
    </row>
    <row r="57" spans="1:60" ht="16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837</v>
      </c>
      <c r="F57" s="31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590</v>
      </c>
      <c r="V57" s="28" t="s">
        <v>353</v>
      </c>
      <c r="W57" s="28"/>
      <c r="X57" s="28"/>
      <c r="Y57" s="28"/>
      <c r="AE57" s="27" t="s">
        <v>260</v>
      </c>
      <c r="AJ57" s="27" t="str">
        <f t="shared" si="8"/>
        <v/>
      </c>
      <c r="AK57" s="27" t="str">
        <f t="shared" si="4"/>
        <v/>
      </c>
      <c r="AS57" s="27"/>
      <c r="AT57" s="29"/>
      <c r="AU57" s="27" t="s">
        <v>644</v>
      </c>
      <c r="AV57" s="28" t="s">
        <v>566</v>
      </c>
      <c r="AW57" s="27" t="s">
        <v>567</v>
      </c>
      <c r="AX57" s="27" t="s">
        <v>564</v>
      </c>
      <c r="AY57" s="27" t="s">
        <v>128</v>
      </c>
      <c r="BA57" s="27" t="str">
        <f t="shared" si="9"/>
        <v>Pantry</v>
      </c>
      <c r="BD57" s="27"/>
      <c r="BE57" s="27"/>
      <c r="BH57" s="27" t="str">
        <f t="shared" si="5"/>
        <v/>
      </c>
    </row>
    <row r="58" spans="1:60" ht="16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838</v>
      </c>
      <c r="F58" s="31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590</v>
      </c>
      <c r="V58" s="28" t="s">
        <v>353</v>
      </c>
      <c r="W58" s="28"/>
      <c r="X58" s="28"/>
      <c r="Y58" s="28"/>
      <c r="AE58" s="27" t="s">
        <v>260</v>
      </c>
      <c r="AJ58" s="27" t="str">
        <f t="shared" si="8"/>
        <v/>
      </c>
      <c r="AK58" s="27" t="str">
        <f t="shared" si="4"/>
        <v/>
      </c>
      <c r="AS58" s="27"/>
      <c r="AT58" s="29"/>
      <c r="AU58" s="27" t="s">
        <v>645</v>
      </c>
      <c r="AV58" s="28" t="s">
        <v>566</v>
      </c>
      <c r="AW58" s="27" t="s">
        <v>567</v>
      </c>
      <c r="AX58" s="27" t="s">
        <v>564</v>
      </c>
      <c r="AY58" s="27" t="s">
        <v>128</v>
      </c>
      <c r="BA58" s="27" t="str">
        <f t="shared" si="9"/>
        <v>Dining</v>
      </c>
      <c r="BD58" s="27"/>
      <c r="BE58" s="27"/>
      <c r="BH58" s="27" t="str">
        <f t="shared" si="5"/>
        <v/>
      </c>
    </row>
    <row r="59" spans="1:60" ht="16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839</v>
      </c>
      <c r="F59" s="31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353</v>
      </c>
      <c r="W59" s="28"/>
      <c r="X59" s="28"/>
      <c r="Y59" s="28"/>
      <c r="AE59" s="27" t="s">
        <v>260</v>
      </c>
      <c r="AJ59" s="27" t="str">
        <f t="shared" si="8"/>
        <v/>
      </c>
      <c r="AK59" s="27" t="str">
        <f t="shared" si="4"/>
        <v/>
      </c>
      <c r="AS59" s="27"/>
      <c r="AT59" s="29"/>
      <c r="AU59" s="27" t="str">
        <f>LOWER(_xlfn.CONCAT(Table2[[#This Row],[device_manufacturer]], "-",Table2[[#This Row],[device_suggested_area]]))</f>
        <v>netatmo-laundry</v>
      </c>
      <c r="AV59" s="28" t="s">
        <v>565</v>
      </c>
      <c r="AW59" s="27" t="s">
        <v>567</v>
      </c>
      <c r="AX59" s="27" t="s">
        <v>563</v>
      </c>
      <c r="AY59" s="27" t="s">
        <v>128</v>
      </c>
      <c r="BA59" s="27" t="str">
        <f t="shared" si="9"/>
        <v>Laundry</v>
      </c>
      <c r="BD59" s="27"/>
      <c r="BE59" s="27"/>
      <c r="BH59" s="27" t="str">
        <f t="shared" si="5"/>
        <v/>
      </c>
    </row>
    <row r="60" spans="1:60" ht="16" customHeight="1">
      <c r="A60" s="27">
        <v>1109</v>
      </c>
      <c r="B60" s="27" t="s">
        <v>26</v>
      </c>
      <c r="C60" s="27" t="s">
        <v>594</v>
      </c>
      <c r="D60" s="27" t="s">
        <v>377</v>
      </c>
      <c r="E60" s="27" t="s">
        <v>376</v>
      </c>
      <c r="F60" s="31" t="str">
        <f>IF(ISBLANK(E60), "", Table2[[#This Row],[unique_id]])</f>
        <v>column_break</v>
      </c>
      <c r="G60" s="27" t="s">
        <v>373</v>
      </c>
      <c r="H60" s="27" t="s">
        <v>185</v>
      </c>
      <c r="I60" s="27" t="s">
        <v>30</v>
      </c>
      <c r="M60" s="27" t="s">
        <v>374</v>
      </c>
      <c r="N60" s="27" t="s">
        <v>375</v>
      </c>
      <c r="T60" s="27"/>
      <c r="V60" s="28"/>
      <c r="W60" s="28"/>
      <c r="X60" s="28"/>
      <c r="Y60" s="28"/>
      <c r="AJ60" s="27" t="str">
        <f t="shared" si="8"/>
        <v/>
      </c>
      <c r="AK60" s="27" t="str">
        <f t="shared" si="4"/>
        <v/>
      </c>
      <c r="AS60" s="27"/>
      <c r="AT60" s="29"/>
      <c r="AU60" s="27"/>
      <c r="AV60" s="28"/>
      <c r="BD60" s="27"/>
      <c r="BE60" s="27"/>
      <c r="BH60" s="27" t="str">
        <f t="shared" si="5"/>
        <v/>
      </c>
    </row>
    <row r="61" spans="1:60" ht="16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840</v>
      </c>
      <c r="F61" s="31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590</v>
      </c>
      <c r="V61" s="28" t="s">
        <v>353</v>
      </c>
      <c r="W61" s="28"/>
      <c r="X61" s="28"/>
      <c r="Y61" s="28"/>
      <c r="AE61" s="27" t="s">
        <v>355</v>
      </c>
      <c r="AG61" s="28"/>
      <c r="AH61" s="28"/>
      <c r="AJ61" s="27" t="str">
        <f t="shared" si="8"/>
        <v/>
      </c>
      <c r="AK61" s="27" t="str">
        <f t="shared" si="4"/>
        <v/>
      </c>
      <c r="AS61" s="27"/>
      <c r="AT61" s="29"/>
      <c r="AU61" s="27" t="str">
        <f>LOWER(_xlfn.CONCAT(Table2[[#This Row],[device_manufacturer]], "-",Table2[[#This Row],[device_suggested_area]]))</f>
        <v>netatmo-ada</v>
      </c>
      <c r="AV61" s="28" t="s">
        <v>565</v>
      </c>
      <c r="AW61" s="27" t="s">
        <v>567</v>
      </c>
      <c r="AX61" s="27" t="s">
        <v>563</v>
      </c>
      <c r="AY61" s="27" t="s">
        <v>128</v>
      </c>
      <c r="BA61" s="27" t="str">
        <f t="shared" ref="BA61:BA66" si="10">G61</f>
        <v>Ada</v>
      </c>
      <c r="BD61" s="27"/>
      <c r="BE61" s="27"/>
      <c r="BH61" s="27" t="str">
        <f t="shared" si="5"/>
        <v/>
      </c>
    </row>
    <row r="62" spans="1:60" ht="16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841</v>
      </c>
      <c r="F62" s="31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590</v>
      </c>
      <c r="V62" s="28" t="s">
        <v>353</v>
      </c>
      <c r="W62" s="28"/>
      <c r="X62" s="28"/>
      <c r="Y62" s="28"/>
      <c r="AE62" s="27" t="s">
        <v>355</v>
      </c>
      <c r="AG62" s="28"/>
      <c r="AH62" s="28"/>
      <c r="AJ62" s="27" t="str">
        <f t="shared" si="8"/>
        <v/>
      </c>
      <c r="AK62" s="27" t="str">
        <f t="shared" si="4"/>
        <v/>
      </c>
      <c r="AS62" s="27"/>
      <c r="AT62" s="29"/>
      <c r="AU62" s="27" t="str">
        <f>LOWER(_xlfn.CONCAT(Table2[[#This Row],[device_manufacturer]], "-",Table2[[#This Row],[device_suggested_area]]))</f>
        <v>netatmo-edwin</v>
      </c>
      <c r="AV62" s="28" t="s">
        <v>565</v>
      </c>
      <c r="AW62" s="27" t="s">
        <v>567</v>
      </c>
      <c r="AX62" s="27" t="s">
        <v>563</v>
      </c>
      <c r="AY62" s="27" t="s">
        <v>128</v>
      </c>
      <c r="BA62" s="27" t="str">
        <f t="shared" si="10"/>
        <v>Edwin</v>
      </c>
      <c r="BD62" s="27"/>
      <c r="BE62" s="27"/>
      <c r="BH62" s="27" t="str">
        <f t="shared" si="5"/>
        <v/>
      </c>
    </row>
    <row r="63" spans="1:60" ht="16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842</v>
      </c>
      <c r="F63" s="31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590</v>
      </c>
      <c r="V63" s="28" t="s">
        <v>353</v>
      </c>
      <c r="W63" s="28"/>
      <c r="X63" s="28"/>
      <c r="Y63" s="28"/>
      <c r="AE63" s="27" t="s">
        <v>355</v>
      </c>
      <c r="AG63" s="28"/>
      <c r="AH63" s="28"/>
      <c r="AJ63" s="27" t="str">
        <f t="shared" si="8"/>
        <v/>
      </c>
      <c r="AK63" s="27" t="str">
        <f t="shared" si="4"/>
        <v/>
      </c>
      <c r="AS63" s="27"/>
      <c r="AT63" s="29"/>
      <c r="AU63" s="27" t="str">
        <f>LOWER(_xlfn.CONCAT(Table2[[#This Row],[device_manufacturer]], "-",Table2[[#This Row],[device_suggested_area]]))</f>
        <v>netatmo-parents</v>
      </c>
      <c r="AV63" s="28" t="s">
        <v>565</v>
      </c>
      <c r="AW63" s="27" t="s">
        <v>567</v>
      </c>
      <c r="AX63" s="27" t="s">
        <v>563</v>
      </c>
      <c r="AY63" s="27" t="s">
        <v>128</v>
      </c>
      <c r="BA63" s="27" t="str">
        <f t="shared" si="10"/>
        <v>Parents</v>
      </c>
      <c r="BD63" s="27"/>
      <c r="BE63" s="27"/>
      <c r="BH63" s="27" t="str">
        <f t="shared" si="5"/>
        <v/>
      </c>
    </row>
    <row r="64" spans="1:60" ht="16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843</v>
      </c>
      <c r="F64" s="31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590</v>
      </c>
      <c r="V64" s="28" t="s">
        <v>353</v>
      </c>
      <c r="W64" s="28"/>
      <c r="X64" s="28"/>
      <c r="Y64" s="28"/>
      <c r="AE64" s="27" t="s">
        <v>355</v>
      </c>
      <c r="AG64" s="28"/>
      <c r="AH64" s="28"/>
      <c r="AJ64" s="27" t="str">
        <f t="shared" si="8"/>
        <v/>
      </c>
      <c r="AK64" s="27" t="str">
        <f t="shared" si="4"/>
        <v/>
      </c>
      <c r="AS64" s="27"/>
      <c r="AT64" s="29"/>
      <c r="AU64" s="27" t="str">
        <f>LOWER(_xlfn.CONCAT(Table2[[#This Row],[device_manufacturer]], "-",Table2[[#This Row],[device_suggested_area]]))</f>
        <v>netatmo-office</v>
      </c>
      <c r="AV64" s="28" t="s">
        <v>566</v>
      </c>
      <c r="AW64" s="27" t="s">
        <v>567</v>
      </c>
      <c r="AX64" s="27" t="s">
        <v>564</v>
      </c>
      <c r="AY64" s="27" t="s">
        <v>128</v>
      </c>
      <c r="BA64" s="27" t="str">
        <f t="shared" si="10"/>
        <v>Office</v>
      </c>
      <c r="BD64" s="27"/>
      <c r="BE64" s="27"/>
      <c r="BH64" s="27" t="str">
        <f t="shared" si="5"/>
        <v/>
      </c>
    </row>
    <row r="65" spans="1:60" ht="16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844</v>
      </c>
      <c r="F65" s="31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590</v>
      </c>
      <c r="V65" s="28" t="s">
        <v>353</v>
      </c>
      <c r="W65" s="28"/>
      <c r="X65" s="28"/>
      <c r="Y65" s="28"/>
      <c r="AE65" s="27" t="s">
        <v>355</v>
      </c>
      <c r="AG65" s="28"/>
      <c r="AH65" s="28"/>
      <c r="AJ65" s="27" t="str">
        <f t="shared" si="8"/>
        <v/>
      </c>
      <c r="AK65" s="27" t="str">
        <f t="shared" si="4"/>
        <v/>
      </c>
      <c r="AS65" s="27"/>
      <c r="AT65" s="29"/>
      <c r="AU65" s="27" t="str">
        <f>LOWER(_xlfn.CONCAT(Table2[[#This Row],[device_manufacturer]], "-",Table2[[#This Row],[device_suggested_area]]))</f>
        <v>netatmo-kitchen</v>
      </c>
      <c r="AV65" s="28" t="s">
        <v>566</v>
      </c>
      <c r="AW65" s="27" t="s">
        <v>567</v>
      </c>
      <c r="AX65" s="27" t="s">
        <v>564</v>
      </c>
      <c r="AY65" s="27" t="s">
        <v>128</v>
      </c>
      <c r="BA65" s="27" t="str">
        <f t="shared" si="10"/>
        <v>Kitchen</v>
      </c>
      <c r="BD65" s="27"/>
      <c r="BE65" s="27"/>
      <c r="BH65" s="27" t="str">
        <f t="shared" si="5"/>
        <v/>
      </c>
    </row>
    <row r="66" spans="1:60" ht="16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845</v>
      </c>
      <c r="F66" s="31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590</v>
      </c>
      <c r="V66" s="28" t="s">
        <v>353</v>
      </c>
      <c r="W66" s="28"/>
      <c r="X66" s="28"/>
      <c r="Y66" s="28"/>
      <c r="AE66" s="27" t="s">
        <v>355</v>
      </c>
      <c r="AG66" s="28"/>
      <c r="AH66" s="28"/>
      <c r="AJ66" s="27" t="str">
        <f t="shared" si="8"/>
        <v/>
      </c>
      <c r="AK66" s="27" t="str">
        <f t="shared" si="4"/>
        <v/>
      </c>
      <c r="AS66" s="27"/>
      <c r="AT66" s="29"/>
      <c r="AU66" s="27" t="str">
        <f>LOWER(_xlfn.CONCAT(Table2[[#This Row],[device_manufacturer]], "-",Table2[[#This Row],[device_suggested_area]]))</f>
        <v>netatmo-laundry</v>
      </c>
      <c r="AV66" s="28" t="s">
        <v>565</v>
      </c>
      <c r="AW66" s="27" t="s">
        <v>567</v>
      </c>
      <c r="AX66" s="27" t="s">
        <v>563</v>
      </c>
      <c r="AY66" s="27" t="s">
        <v>128</v>
      </c>
      <c r="BA66" s="27" t="str">
        <f t="shared" si="10"/>
        <v>Laundry</v>
      </c>
      <c r="BD66" s="27"/>
      <c r="BE66" s="27"/>
      <c r="BH66" s="27" t="str">
        <f t="shared" si="5"/>
        <v/>
      </c>
    </row>
    <row r="67" spans="1:60" ht="16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31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B67" s="27" t="s">
        <v>31</v>
      </c>
      <c r="AC67" s="27" t="s">
        <v>44</v>
      </c>
      <c r="AE67" s="27" t="s">
        <v>180</v>
      </c>
      <c r="AF67" s="27">
        <v>300</v>
      </c>
      <c r="AG67" s="28" t="s">
        <v>34</v>
      </c>
      <c r="AH67" s="28"/>
      <c r="AI67" s="27" t="s">
        <v>45</v>
      </c>
      <c r="AJ67" s="27" t="str">
        <f t="shared" si="8"/>
        <v>haas/entity/sensor/weewx/roof_cloud_base/config</v>
      </c>
      <c r="AK67" s="27" t="str">
        <f t="shared" si="4"/>
        <v>weewx/roof_cloud_base</v>
      </c>
      <c r="AR67" s="27" t="s">
        <v>319</v>
      </c>
      <c r="AS67" s="27">
        <v>1</v>
      </c>
      <c r="AT67" s="18"/>
      <c r="AU67" s="27" t="s">
        <v>435</v>
      </c>
      <c r="AV67" s="28">
        <v>3.15</v>
      </c>
      <c r="AW67" s="27" t="s">
        <v>411</v>
      </c>
      <c r="AX67" s="27" t="s">
        <v>36</v>
      </c>
      <c r="AY67" s="27" t="s">
        <v>37</v>
      </c>
      <c r="BA67" s="27" t="s">
        <v>38</v>
      </c>
      <c r="BD67" s="27"/>
      <c r="BE67" s="27"/>
      <c r="BH67" s="27" t="str">
        <f t="shared" si="5"/>
        <v/>
      </c>
    </row>
    <row r="68" spans="1:60" ht="16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31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B68" s="27" t="s">
        <v>31</v>
      </c>
      <c r="AC68" s="27" t="s">
        <v>48</v>
      </c>
      <c r="AE68" s="27" t="s">
        <v>181</v>
      </c>
      <c r="AF68" s="27">
        <v>300</v>
      </c>
      <c r="AG68" s="28" t="s">
        <v>34</v>
      </c>
      <c r="AH68" s="28"/>
      <c r="AI68" s="27" t="s">
        <v>49</v>
      </c>
      <c r="AJ68" s="27" t="str">
        <f t="shared" si="8"/>
        <v>haas/entity/sensor/weewx/roof_max_solar_radiation/config</v>
      </c>
      <c r="AK68" s="27" t="str">
        <f t="shared" ref="AK68:AK100" si="11">IF(ISBLANK(AI68),  "", _xlfn.CONCAT(LOWER(C68), "/", E68))</f>
        <v>weewx/roof_max_solar_radiation</v>
      </c>
      <c r="AR68" s="27" t="s">
        <v>319</v>
      </c>
      <c r="AS68" s="27">
        <v>1</v>
      </c>
      <c r="AT68" s="18"/>
      <c r="AU68" s="27" t="s">
        <v>435</v>
      </c>
      <c r="AV68" s="28">
        <v>3.15</v>
      </c>
      <c r="AW68" s="27" t="s">
        <v>411</v>
      </c>
      <c r="AX68" s="27" t="s">
        <v>36</v>
      </c>
      <c r="AY68" s="27" t="s">
        <v>37</v>
      </c>
      <c r="BA68" s="27" t="s">
        <v>38</v>
      </c>
      <c r="BD68" s="27"/>
      <c r="BE68" s="27"/>
      <c r="BH68" s="27" t="str">
        <f t="shared" ref="BH68:BH100" si="12">IF(AND(ISBLANK(BD68), ISBLANK(BE68)), "", _xlfn.CONCAT("[", IF(ISBLANK(BD68), "", _xlfn.CONCAT("[""mac"", """, BD68, """]")), IF(ISBLANK(BE68), "", _xlfn.CONCAT(", [""ip"", """, BE68, """]")), "]"))</f>
        <v/>
      </c>
    </row>
    <row r="69" spans="1:60" ht="16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31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B69" s="27" t="s">
        <v>31</v>
      </c>
      <c r="AC69" s="27" t="s">
        <v>51</v>
      </c>
      <c r="AD69" s="27" t="s">
        <v>52</v>
      </c>
      <c r="AF69" s="27">
        <v>300</v>
      </c>
      <c r="AG69" s="28" t="s">
        <v>34</v>
      </c>
      <c r="AH69" s="28"/>
      <c r="AI69" s="27" t="s">
        <v>55</v>
      </c>
      <c r="AJ69" s="27" t="str">
        <f t="shared" si="8"/>
        <v>haas/entity/sensor/weewx/roof_barometer_pressure/config</v>
      </c>
      <c r="AK69" s="27" t="str">
        <f t="shared" si="11"/>
        <v>weewx/roof_barometer_pressure</v>
      </c>
      <c r="AR69" s="27" t="s">
        <v>319</v>
      </c>
      <c r="AS69" s="27">
        <v>1</v>
      </c>
      <c r="AT69" s="18"/>
      <c r="AU69" s="27" t="s">
        <v>435</v>
      </c>
      <c r="AV69" s="28">
        <v>3.15</v>
      </c>
      <c r="AW69" s="27" t="s">
        <v>411</v>
      </c>
      <c r="AX69" s="27" t="s">
        <v>36</v>
      </c>
      <c r="AY69" s="27" t="s">
        <v>37</v>
      </c>
      <c r="BA69" s="27" t="s">
        <v>38</v>
      </c>
      <c r="BD69" s="27"/>
      <c r="BE69" s="27"/>
      <c r="BH69" s="27" t="str">
        <f t="shared" si="12"/>
        <v/>
      </c>
    </row>
    <row r="70" spans="1:60" ht="16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31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B70" s="27" t="s">
        <v>31</v>
      </c>
      <c r="AC70" s="27" t="s">
        <v>51</v>
      </c>
      <c r="AD70" s="27" t="s">
        <v>52</v>
      </c>
      <c r="AF70" s="27">
        <v>300</v>
      </c>
      <c r="AG70" s="28" t="s">
        <v>34</v>
      </c>
      <c r="AH70" s="28"/>
      <c r="AI70" s="27" t="s">
        <v>52</v>
      </c>
      <c r="AJ70" s="27" t="str">
        <f t="shared" si="8"/>
        <v>haas/entity/sensor/weewx/roof_pressure/config</v>
      </c>
      <c r="AK70" s="27" t="str">
        <f t="shared" si="11"/>
        <v>weewx/roof_pressure</v>
      </c>
      <c r="AR70" s="27" t="s">
        <v>319</v>
      </c>
      <c r="AS70" s="27">
        <v>1</v>
      </c>
      <c r="AT70" s="18"/>
      <c r="AU70" s="27" t="s">
        <v>435</v>
      </c>
      <c r="AV70" s="28">
        <v>3.15</v>
      </c>
      <c r="AW70" s="27" t="s">
        <v>411</v>
      </c>
      <c r="AX70" s="27" t="s">
        <v>36</v>
      </c>
      <c r="AY70" s="27" t="s">
        <v>37</v>
      </c>
      <c r="BA70" s="27" t="s">
        <v>38</v>
      </c>
      <c r="BD70" s="27"/>
      <c r="BE70" s="27"/>
      <c r="BH70" s="27" t="str">
        <f t="shared" si="12"/>
        <v/>
      </c>
    </row>
    <row r="71" spans="1:60" ht="16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31" t="str">
        <f>IF(ISBLANK(E71), "", Table2[[#This Row],[unique_id]])</f>
        <v>roof_wind_direction</v>
      </c>
      <c r="G71" s="27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B71" s="27" t="s">
        <v>31</v>
      </c>
      <c r="AC71" s="27" t="s">
        <v>174</v>
      </c>
      <c r="AE71" s="27" t="s">
        <v>183</v>
      </c>
      <c r="AF71" s="27">
        <v>300</v>
      </c>
      <c r="AG71" s="28" t="s">
        <v>34</v>
      </c>
      <c r="AH71" s="28"/>
      <c r="AI71" s="27" t="s">
        <v>110</v>
      </c>
      <c r="AJ71" s="27" t="str">
        <f t="shared" si="8"/>
        <v>haas/entity/sensor/weewx/roof_wind_direction/config</v>
      </c>
      <c r="AK71" s="27" t="str">
        <f t="shared" si="11"/>
        <v>weewx/roof_wind_direction</v>
      </c>
      <c r="AR71" s="27" t="s">
        <v>319</v>
      </c>
      <c r="AS71" s="27">
        <v>1</v>
      </c>
      <c r="AT71" s="18"/>
      <c r="AU71" s="27" t="s">
        <v>435</v>
      </c>
      <c r="AV71" s="28">
        <v>3.15</v>
      </c>
      <c r="AW71" s="27" t="s">
        <v>411</v>
      </c>
      <c r="AX71" s="27" t="s">
        <v>36</v>
      </c>
      <c r="AY71" s="27" t="s">
        <v>37</v>
      </c>
      <c r="BA71" s="27" t="s">
        <v>38</v>
      </c>
      <c r="BD71" s="27"/>
      <c r="BE71" s="27"/>
      <c r="BH71" s="27" t="str">
        <f t="shared" si="12"/>
        <v/>
      </c>
    </row>
    <row r="72" spans="1:60" ht="16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31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B72" s="27" t="s">
        <v>31</v>
      </c>
      <c r="AC72" s="27" t="s">
        <v>174</v>
      </c>
      <c r="AE72" s="27" t="s">
        <v>183</v>
      </c>
      <c r="AF72" s="27">
        <v>300</v>
      </c>
      <c r="AG72" s="28" t="s">
        <v>34</v>
      </c>
      <c r="AH72" s="28"/>
      <c r="AI72" s="27" t="s">
        <v>113</v>
      </c>
      <c r="AJ72" s="27" t="str">
        <f t="shared" si="8"/>
        <v>haas/entity/sensor/weewx/roof_wind_gust_direction/config</v>
      </c>
      <c r="AK72" s="27" t="str">
        <f t="shared" si="11"/>
        <v>weewx/roof_wind_gust_direction</v>
      </c>
      <c r="AR72" s="27" t="s">
        <v>319</v>
      </c>
      <c r="AS72" s="27">
        <v>1</v>
      </c>
      <c r="AT72" s="18"/>
      <c r="AU72" s="27" t="s">
        <v>435</v>
      </c>
      <c r="AV72" s="28">
        <v>3.15</v>
      </c>
      <c r="AW72" s="27" t="s">
        <v>411</v>
      </c>
      <c r="AX72" s="27" t="s">
        <v>36</v>
      </c>
      <c r="AY72" s="27" t="s">
        <v>37</v>
      </c>
      <c r="BA72" s="27" t="s">
        <v>38</v>
      </c>
      <c r="BD72" s="27"/>
      <c r="BE72" s="27"/>
      <c r="BH72" s="27" t="str">
        <f t="shared" si="12"/>
        <v/>
      </c>
    </row>
    <row r="73" spans="1:60" ht="16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31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B73" s="27" t="s">
        <v>31</v>
      </c>
      <c r="AC73" s="27" t="s">
        <v>175</v>
      </c>
      <c r="AE73" s="27" t="s">
        <v>183</v>
      </c>
      <c r="AF73" s="27">
        <v>300</v>
      </c>
      <c r="AG73" s="28" t="s">
        <v>34</v>
      </c>
      <c r="AH73" s="28"/>
      <c r="AI73" s="27" t="s">
        <v>116</v>
      </c>
      <c r="AJ73" s="27" t="str">
        <f t="shared" si="8"/>
        <v>haas/entity/sensor/weewx/roof_wind_gust_speed/config</v>
      </c>
      <c r="AK73" s="27" t="str">
        <f t="shared" si="11"/>
        <v>weewx/roof_wind_gust_speed</v>
      </c>
      <c r="AR73" s="27" t="s">
        <v>318</v>
      </c>
      <c r="AS73" s="27">
        <v>1</v>
      </c>
      <c r="AT73" s="18"/>
      <c r="AU73" s="27" t="s">
        <v>435</v>
      </c>
      <c r="AV73" s="28">
        <v>3.15</v>
      </c>
      <c r="AW73" s="27" t="s">
        <v>411</v>
      </c>
      <c r="AX73" s="27" t="s">
        <v>36</v>
      </c>
      <c r="AY73" s="27" t="s">
        <v>37</v>
      </c>
      <c r="BA73" s="27" t="s">
        <v>38</v>
      </c>
      <c r="BD73" s="27"/>
      <c r="BE73" s="27"/>
      <c r="BH73" s="27" t="str">
        <f t="shared" si="12"/>
        <v/>
      </c>
    </row>
    <row r="74" spans="1:60" ht="16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31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B74" s="27" t="s">
        <v>31</v>
      </c>
      <c r="AC74" s="27" t="s">
        <v>175</v>
      </c>
      <c r="AE74" s="27" t="s">
        <v>183</v>
      </c>
      <c r="AF74" s="27">
        <v>300</v>
      </c>
      <c r="AG74" s="28" t="s">
        <v>34</v>
      </c>
      <c r="AH74" s="28"/>
      <c r="AI74" s="27" t="s">
        <v>119</v>
      </c>
      <c r="AJ74" s="27" t="str">
        <f t="shared" si="8"/>
        <v>haas/entity/sensor/weewx/roof_wind_speed_10min/config</v>
      </c>
      <c r="AK74" s="27" t="str">
        <f t="shared" si="11"/>
        <v>weewx/roof_wind_speed_10min</v>
      </c>
      <c r="AR74" s="27" t="s">
        <v>318</v>
      </c>
      <c r="AS74" s="27">
        <v>1</v>
      </c>
      <c r="AT74" s="18"/>
      <c r="AU74" s="27" t="s">
        <v>435</v>
      </c>
      <c r="AV74" s="28">
        <v>3.15</v>
      </c>
      <c r="AW74" s="27" t="s">
        <v>411</v>
      </c>
      <c r="AX74" s="27" t="s">
        <v>36</v>
      </c>
      <c r="AY74" s="27" t="s">
        <v>37</v>
      </c>
      <c r="BA74" s="27" t="s">
        <v>38</v>
      </c>
      <c r="BD74" s="27"/>
      <c r="BE74" s="27"/>
      <c r="BH74" s="27" t="str">
        <f t="shared" si="12"/>
        <v/>
      </c>
    </row>
    <row r="75" spans="1:60" ht="16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31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B75" s="27" t="s">
        <v>31</v>
      </c>
      <c r="AE75" s="27" t="s">
        <v>183</v>
      </c>
      <c r="AF75" s="27">
        <v>300</v>
      </c>
      <c r="AG75" s="28" t="s">
        <v>34</v>
      </c>
      <c r="AH75" s="28"/>
      <c r="AI75" s="27" t="s">
        <v>122</v>
      </c>
      <c r="AJ75" s="27" t="str">
        <f t="shared" si="8"/>
        <v>haas/entity/sensor/weewx/roof_wind_samples/config</v>
      </c>
      <c r="AK75" s="27" t="str">
        <f t="shared" si="11"/>
        <v>weewx/roof_wind_samples</v>
      </c>
      <c r="AR75" s="27" t="s">
        <v>320</v>
      </c>
      <c r="AS75" s="27">
        <v>1</v>
      </c>
      <c r="AT75" s="18"/>
      <c r="AU75" s="27" t="s">
        <v>435</v>
      </c>
      <c r="AV75" s="28">
        <v>3.15</v>
      </c>
      <c r="AW75" s="27" t="s">
        <v>411</v>
      </c>
      <c r="AX75" s="27" t="s">
        <v>36</v>
      </c>
      <c r="AY75" s="27" t="s">
        <v>37</v>
      </c>
      <c r="BA75" s="27" t="s">
        <v>38</v>
      </c>
      <c r="BD75" s="27"/>
      <c r="BE75" s="27"/>
      <c r="BH75" s="27" t="str">
        <f t="shared" si="12"/>
        <v/>
      </c>
    </row>
    <row r="76" spans="1:60" ht="16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31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B76" s="27" t="s">
        <v>31</v>
      </c>
      <c r="AC76" s="27" t="s">
        <v>125</v>
      </c>
      <c r="AE76" s="27" t="s">
        <v>183</v>
      </c>
      <c r="AF76" s="27">
        <v>300</v>
      </c>
      <c r="AG76" s="28" t="s">
        <v>34</v>
      </c>
      <c r="AH76" s="28"/>
      <c r="AI76" s="27" t="s">
        <v>126</v>
      </c>
      <c r="AJ76" s="27" t="str">
        <f t="shared" si="8"/>
        <v>haas/entity/sensor/weewx/roof_wind_run/config</v>
      </c>
      <c r="AK76" s="27" t="str">
        <f t="shared" si="11"/>
        <v>weewx/roof_wind_run</v>
      </c>
      <c r="AR76" s="27" t="s">
        <v>318</v>
      </c>
      <c r="AS76" s="27">
        <v>1</v>
      </c>
      <c r="AT76" s="18"/>
      <c r="AU76" s="27" t="s">
        <v>435</v>
      </c>
      <c r="AV76" s="28">
        <v>3.15</v>
      </c>
      <c r="AW76" s="27" t="s">
        <v>411</v>
      </c>
      <c r="AX76" s="27" t="s">
        <v>36</v>
      </c>
      <c r="AY76" s="27" t="s">
        <v>37</v>
      </c>
      <c r="BA76" s="27" t="s">
        <v>38</v>
      </c>
      <c r="BD76" s="27"/>
      <c r="BE76" s="27"/>
      <c r="BH76" s="27" t="str">
        <f t="shared" si="12"/>
        <v/>
      </c>
    </row>
    <row r="77" spans="1:60" ht="16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31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B77" s="27" t="s">
        <v>31</v>
      </c>
      <c r="AC77" s="30" t="s">
        <v>175</v>
      </c>
      <c r="AE77" s="27" t="s">
        <v>183</v>
      </c>
      <c r="AF77" s="27">
        <v>300</v>
      </c>
      <c r="AG77" s="28" t="s">
        <v>34</v>
      </c>
      <c r="AH77" s="28"/>
      <c r="AI77" s="27" t="s">
        <v>106</v>
      </c>
      <c r="AJ77" s="27" t="str">
        <f t="shared" si="8"/>
        <v>haas/entity/sensor/weewx/roof_wind_speed/config</v>
      </c>
      <c r="AK77" s="27" t="str">
        <f t="shared" si="11"/>
        <v>weewx/roof_wind_speed</v>
      </c>
      <c r="AR77" s="27" t="s">
        <v>318</v>
      </c>
      <c r="AS77" s="27">
        <v>1</v>
      </c>
      <c r="AT77" s="18"/>
      <c r="AU77" s="27" t="s">
        <v>435</v>
      </c>
      <c r="AV77" s="28">
        <v>3.15</v>
      </c>
      <c r="AW77" s="27" t="s">
        <v>411</v>
      </c>
      <c r="AX77" s="27" t="s">
        <v>36</v>
      </c>
      <c r="AY77" s="27" t="s">
        <v>37</v>
      </c>
      <c r="BA77" s="27" t="s">
        <v>38</v>
      </c>
      <c r="BD77" s="27"/>
      <c r="BE77" s="27"/>
      <c r="BH77" s="27" t="str">
        <f t="shared" si="12"/>
        <v/>
      </c>
    </row>
    <row r="78" spans="1:60" ht="16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31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M78" s="27" t="s">
        <v>90</v>
      </c>
      <c r="T78" s="27"/>
      <c r="V78" s="28"/>
      <c r="W78" s="28"/>
      <c r="X78" s="28"/>
      <c r="Y78" s="28"/>
      <c r="AB78" s="27" t="s">
        <v>31</v>
      </c>
      <c r="AC78" s="27" t="s">
        <v>226</v>
      </c>
      <c r="AE78" s="27" t="s">
        <v>182</v>
      </c>
      <c r="AF78" s="27">
        <v>300</v>
      </c>
      <c r="AG78" s="28" t="s">
        <v>34</v>
      </c>
      <c r="AH78" s="28"/>
      <c r="AI78" s="27" t="s">
        <v>73</v>
      </c>
      <c r="AJ78" s="27" t="str">
        <f t="shared" si="8"/>
        <v>haas/entity/sensor/weewx/roof_rain_rate/config</v>
      </c>
      <c r="AK78" s="27" t="str">
        <f t="shared" si="11"/>
        <v>weewx/roof_rain_rate</v>
      </c>
      <c r="AR78" s="27" t="s">
        <v>586</v>
      </c>
      <c r="AS78" s="27">
        <v>1</v>
      </c>
      <c r="AT78" s="18"/>
      <c r="AU78" s="27" t="s">
        <v>435</v>
      </c>
      <c r="AV78" s="28">
        <v>3.15</v>
      </c>
      <c r="AW78" s="27" t="s">
        <v>411</v>
      </c>
      <c r="AX78" s="27" t="s">
        <v>36</v>
      </c>
      <c r="AY78" s="27" t="s">
        <v>37</v>
      </c>
      <c r="BA78" s="27" t="s">
        <v>38</v>
      </c>
      <c r="BD78" s="27"/>
      <c r="BE78" s="27"/>
      <c r="BH78" s="27" t="str">
        <f t="shared" si="12"/>
        <v/>
      </c>
    </row>
    <row r="79" spans="1:60" ht="16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31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590</v>
      </c>
      <c r="V79" s="28"/>
      <c r="W79" s="28"/>
      <c r="X79" s="28"/>
      <c r="Y79" s="28"/>
      <c r="AB79" s="27" t="s">
        <v>60</v>
      </c>
      <c r="AC79" s="27" t="s">
        <v>247</v>
      </c>
      <c r="AE79" s="27" t="s">
        <v>182</v>
      </c>
      <c r="AF79" s="27">
        <v>300</v>
      </c>
      <c r="AG79" s="28" t="s">
        <v>34</v>
      </c>
      <c r="AH79" s="28"/>
      <c r="AI79" s="27" t="s">
        <v>65</v>
      </c>
      <c r="AJ79" s="27" t="str">
        <f t="shared" si="8"/>
        <v>haas/entity/sensor/weewx/roof_hourly_rain/config</v>
      </c>
      <c r="AK79" s="27" t="str">
        <f t="shared" si="11"/>
        <v>weewx/roof_hourly_rain</v>
      </c>
      <c r="AR79" s="27" t="s">
        <v>586</v>
      </c>
      <c r="AS79" s="27">
        <v>1</v>
      </c>
      <c r="AT79" s="18"/>
      <c r="AU79" s="27" t="s">
        <v>435</v>
      </c>
      <c r="AV79" s="28">
        <v>3.15</v>
      </c>
      <c r="AW79" s="27" t="s">
        <v>411</v>
      </c>
      <c r="AX79" s="27" t="s">
        <v>36</v>
      </c>
      <c r="AY79" s="27" t="s">
        <v>37</v>
      </c>
      <c r="BA79" s="27" t="s">
        <v>38</v>
      </c>
      <c r="BD79" s="27"/>
      <c r="BE79" s="27"/>
      <c r="BH79" s="27" t="str">
        <f t="shared" si="12"/>
        <v/>
      </c>
    </row>
    <row r="80" spans="1:60" ht="16" customHeight="1">
      <c r="A80" s="27">
        <v>1352</v>
      </c>
      <c r="B80" s="27" t="s">
        <v>26</v>
      </c>
      <c r="C80" s="27" t="s">
        <v>594</v>
      </c>
      <c r="D80" s="27" t="s">
        <v>377</v>
      </c>
      <c r="E80" s="27" t="s">
        <v>592</v>
      </c>
      <c r="F80" s="31" t="str">
        <f>IF(ISBLANK(E80), "", Table2[[#This Row],[unique_id]])</f>
        <v>graph_break</v>
      </c>
      <c r="G80" s="27" t="s">
        <v>593</v>
      </c>
      <c r="H80" s="27" t="s">
        <v>59</v>
      </c>
      <c r="I80" s="27" t="s">
        <v>190</v>
      </c>
      <c r="T80" s="27"/>
      <c r="U80" s="27" t="s">
        <v>590</v>
      </c>
      <c r="V80" s="28"/>
      <c r="W80" s="28"/>
      <c r="X80" s="28"/>
      <c r="Y80" s="28"/>
      <c r="AG80" s="28"/>
      <c r="AH80" s="28"/>
      <c r="AJ80" s="27" t="str">
        <f t="shared" si="8"/>
        <v/>
      </c>
      <c r="AK80" s="27" t="str">
        <f t="shared" si="11"/>
        <v/>
      </c>
      <c r="AS80" s="27"/>
      <c r="AT80" s="19"/>
      <c r="AU80" s="27"/>
      <c r="AV80" s="28"/>
      <c r="BD80" s="27"/>
      <c r="BE80" s="27"/>
      <c r="BH80" s="27" t="str">
        <f t="shared" si="12"/>
        <v/>
      </c>
    </row>
    <row r="81" spans="1:60" ht="16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31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590</v>
      </c>
      <c r="V81" s="28"/>
      <c r="W81" s="28"/>
      <c r="X81" s="28"/>
      <c r="Y81" s="28"/>
      <c r="AB81" s="27" t="s">
        <v>60</v>
      </c>
      <c r="AC81" s="27" t="s">
        <v>247</v>
      </c>
      <c r="AE81" s="27" t="s">
        <v>182</v>
      </c>
      <c r="AF81" s="27">
        <v>300</v>
      </c>
      <c r="AG81" s="28" t="s">
        <v>34</v>
      </c>
      <c r="AH81" s="28"/>
      <c r="AI81" s="27" t="s">
        <v>62</v>
      </c>
      <c r="AJ81" s="27" t="str">
        <f t="shared" si="8"/>
        <v>haas/entity/sensor/weewx/roof_daily_rain/config</v>
      </c>
      <c r="AK81" s="27" t="str">
        <f t="shared" si="11"/>
        <v>weewx/roof_daily_rain</v>
      </c>
      <c r="AR81" s="27" t="s">
        <v>586</v>
      </c>
      <c r="AS81" s="27">
        <v>1</v>
      </c>
      <c r="AT81" s="18"/>
      <c r="AU81" s="27" t="s">
        <v>435</v>
      </c>
      <c r="AV81" s="28">
        <v>3.15</v>
      </c>
      <c r="AW81" s="27" t="s">
        <v>411</v>
      </c>
      <c r="AX81" s="27" t="s">
        <v>36</v>
      </c>
      <c r="AY81" s="27" t="s">
        <v>37</v>
      </c>
      <c r="BA81" s="27" t="s">
        <v>38</v>
      </c>
      <c r="BD81" s="27"/>
      <c r="BE81" s="27"/>
      <c r="BH81" s="27" t="str">
        <f t="shared" si="12"/>
        <v/>
      </c>
    </row>
    <row r="82" spans="1:60" ht="16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31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B82" s="27" t="s">
        <v>60</v>
      </c>
      <c r="AC82" s="27" t="s">
        <v>247</v>
      </c>
      <c r="AE82" s="27" t="s">
        <v>182</v>
      </c>
      <c r="AF82" s="27">
        <v>300</v>
      </c>
      <c r="AG82" s="28" t="s">
        <v>34</v>
      </c>
      <c r="AH82" s="28"/>
      <c r="AI82" s="27" t="s">
        <v>70</v>
      </c>
      <c r="AJ82" s="27" t="str">
        <f t="shared" si="8"/>
        <v>haas/entity/sensor/weewx/roof_24hour_rain/config</v>
      </c>
      <c r="AK82" s="27" t="str">
        <f t="shared" si="11"/>
        <v>weewx/roof_24hour_rain</v>
      </c>
      <c r="AR82" s="27" t="s">
        <v>586</v>
      </c>
      <c r="AS82" s="27">
        <v>1</v>
      </c>
      <c r="AT82" s="18"/>
      <c r="AU82" s="27" t="s">
        <v>435</v>
      </c>
      <c r="AV82" s="28">
        <v>3.15</v>
      </c>
      <c r="AW82" s="27" t="s">
        <v>411</v>
      </c>
      <c r="AX82" s="27" t="s">
        <v>36</v>
      </c>
      <c r="AY82" s="27" t="s">
        <v>37</v>
      </c>
      <c r="BA82" s="27" t="s">
        <v>38</v>
      </c>
      <c r="BD82" s="27"/>
      <c r="BE82" s="27"/>
      <c r="BH82" s="27" t="str">
        <f t="shared" si="12"/>
        <v/>
      </c>
    </row>
    <row r="83" spans="1:60" ht="16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248</v>
      </c>
      <c r="F83" s="31" t="str">
        <f>IF(ISBLANK(E83), "", Table2[[#This Row],[unique_id]])</f>
        <v>roof_weekly_rain</v>
      </c>
      <c r="G83" s="27" t="s">
        <v>249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AG83" s="28"/>
      <c r="AH83" s="28"/>
      <c r="AJ83" s="27" t="str">
        <f t="shared" si="8"/>
        <v/>
      </c>
      <c r="AK83" s="27" t="str">
        <f t="shared" si="11"/>
        <v/>
      </c>
      <c r="AS83" s="27"/>
      <c r="AT83" s="19"/>
      <c r="AU83" s="27"/>
      <c r="AV83" s="28"/>
      <c r="BD83" s="27"/>
      <c r="BE83" s="27"/>
      <c r="BH83" s="27" t="str">
        <f t="shared" si="12"/>
        <v/>
      </c>
    </row>
    <row r="84" spans="1:60" ht="16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31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B84" s="27" t="s">
        <v>60</v>
      </c>
      <c r="AC84" s="27" t="s">
        <v>61</v>
      </c>
      <c r="AE84" s="27" t="s">
        <v>182</v>
      </c>
      <c r="AF84" s="27">
        <v>300</v>
      </c>
      <c r="AG84" s="28" t="s">
        <v>34</v>
      </c>
      <c r="AH84" s="28"/>
      <c r="AI84" s="27" t="s">
        <v>68</v>
      </c>
      <c r="AJ84" s="27" t="str">
        <f t="shared" si="8"/>
        <v>haas/entity/sensor/weewx/roof_monthly_rain/config</v>
      </c>
      <c r="AK84" s="27" t="str">
        <f t="shared" si="11"/>
        <v>weewx/roof_monthly_rain</v>
      </c>
      <c r="AR84" s="27" t="s">
        <v>321</v>
      </c>
      <c r="AS84" s="27">
        <v>1</v>
      </c>
      <c r="AT84" s="18"/>
      <c r="AU84" s="27" t="s">
        <v>435</v>
      </c>
      <c r="AV84" s="28">
        <v>3.15</v>
      </c>
      <c r="AW84" s="27" t="s">
        <v>411</v>
      </c>
      <c r="AX84" s="27" t="s">
        <v>36</v>
      </c>
      <c r="AY84" s="27" t="s">
        <v>37</v>
      </c>
      <c r="BA84" s="27" t="s">
        <v>38</v>
      </c>
      <c r="BD84" s="27"/>
      <c r="BE84" s="27"/>
      <c r="BH84" s="27" t="str">
        <f t="shared" si="12"/>
        <v/>
      </c>
    </row>
    <row r="85" spans="1:60" ht="16" customHeight="1">
      <c r="A85" s="27">
        <v>1357</v>
      </c>
      <c r="B85" s="27" t="s">
        <v>26</v>
      </c>
      <c r="C85" s="27" t="s">
        <v>594</v>
      </c>
      <c r="D85" s="27" t="s">
        <v>377</v>
      </c>
      <c r="E85" s="27" t="s">
        <v>592</v>
      </c>
      <c r="F85" s="31" t="str">
        <f>IF(ISBLANK(E85), "", Table2[[#This Row],[unique_id]])</f>
        <v>graph_break</v>
      </c>
      <c r="G85" s="27" t="s">
        <v>593</v>
      </c>
      <c r="H85" s="27" t="s">
        <v>59</v>
      </c>
      <c r="I85" s="27" t="s">
        <v>190</v>
      </c>
      <c r="T85" s="27"/>
      <c r="U85" s="27" t="s">
        <v>590</v>
      </c>
      <c r="V85" s="28"/>
      <c r="W85" s="28"/>
      <c r="X85" s="28"/>
      <c r="Y85" s="28"/>
      <c r="AG85" s="28"/>
      <c r="AH85" s="28"/>
      <c r="AJ85" s="27" t="str">
        <f t="shared" si="8"/>
        <v/>
      </c>
      <c r="AK85" s="27" t="str">
        <f t="shared" si="11"/>
        <v/>
      </c>
      <c r="AS85" s="27"/>
      <c r="AT85" s="19"/>
      <c r="AU85" s="27"/>
      <c r="AV85" s="28"/>
      <c r="BD85" s="27"/>
      <c r="BE85" s="27"/>
      <c r="BH85" s="27" t="str">
        <f t="shared" si="12"/>
        <v/>
      </c>
    </row>
    <row r="86" spans="1:60" ht="16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31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590</v>
      </c>
      <c r="V86" s="28"/>
      <c r="W86" s="28"/>
      <c r="X86" s="28"/>
      <c r="Y86" s="28"/>
      <c r="AB86" s="27" t="s">
        <v>60</v>
      </c>
      <c r="AC86" s="27" t="s">
        <v>61</v>
      </c>
      <c r="AE86" s="27" t="s">
        <v>182</v>
      </c>
      <c r="AF86" s="27">
        <v>300</v>
      </c>
      <c r="AG86" s="28" t="s">
        <v>34</v>
      </c>
      <c r="AH86" s="28"/>
      <c r="AI86" s="27" t="s">
        <v>198</v>
      </c>
      <c r="AJ86" s="27" t="str">
        <f t="shared" si="8"/>
        <v>haas/entity/sensor/weewx/roof_yearly_rain/config</v>
      </c>
      <c r="AK86" s="27" t="str">
        <f t="shared" si="11"/>
        <v>weewx/roof_yearly_rain</v>
      </c>
      <c r="AR86" s="27" t="s">
        <v>321</v>
      </c>
      <c r="AS86" s="27">
        <v>1</v>
      </c>
      <c r="AT86" s="18"/>
      <c r="AU86" s="27" t="s">
        <v>435</v>
      </c>
      <c r="AV86" s="28">
        <v>3.15</v>
      </c>
      <c r="AW86" s="27" t="s">
        <v>411</v>
      </c>
      <c r="AX86" s="27" t="s">
        <v>36</v>
      </c>
      <c r="AY86" s="27" t="s">
        <v>37</v>
      </c>
      <c r="BA86" s="27" t="s">
        <v>38</v>
      </c>
      <c r="BD86" s="27"/>
      <c r="BE86" s="27"/>
      <c r="BH86" s="27" t="str">
        <f t="shared" si="12"/>
        <v/>
      </c>
    </row>
    <row r="87" spans="1:60" ht="16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31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B87" s="27" t="s">
        <v>76</v>
      </c>
      <c r="AC87" s="27" t="s">
        <v>61</v>
      </c>
      <c r="AE87" s="27" t="s">
        <v>182</v>
      </c>
      <c r="AF87" s="27">
        <v>300</v>
      </c>
      <c r="AG87" s="28" t="s">
        <v>34</v>
      </c>
      <c r="AH87" s="28"/>
      <c r="AI87" s="27" t="s">
        <v>77</v>
      </c>
      <c r="AJ87" s="27" t="str">
        <f t="shared" si="8"/>
        <v>haas/entity/sensor/weewx/roof_rain/config</v>
      </c>
      <c r="AK87" s="27" t="str">
        <f t="shared" si="11"/>
        <v>weewx/roof_rain</v>
      </c>
      <c r="AR87" s="27" t="s">
        <v>321</v>
      </c>
      <c r="AS87" s="27">
        <v>1</v>
      </c>
      <c r="AT87" s="18"/>
      <c r="AU87" s="27" t="s">
        <v>435</v>
      </c>
      <c r="AV87" s="28">
        <v>3.15</v>
      </c>
      <c r="AW87" s="27" t="s">
        <v>411</v>
      </c>
      <c r="AX87" s="27" t="s">
        <v>36</v>
      </c>
      <c r="AY87" s="27" t="s">
        <v>37</v>
      </c>
      <c r="BA87" s="27" t="s">
        <v>38</v>
      </c>
      <c r="BD87" s="27"/>
      <c r="BE87" s="27"/>
      <c r="BH87" s="27" t="str">
        <f t="shared" si="12"/>
        <v/>
      </c>
    </row>
    <row r="88" spans="1:60" ht="16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31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T88" s="27"/>
      <c r="V88" s="28"/>
      <c r="W88" s="28"/>
      <c r="X88" s="28"/>
      <c r="Y88" s="28"/>
      <c r="AB88" s="27" t="s">
        <v>31</v>
      </c>
      <c r="AC88" s="27" t="s">
        <v>61</v>
      </c>
      <c r="AE88" s="27" t="s">
        <v>182</v>
      </c>
      <c r="AF88" s="27">
        <v>300</v>
      </c>
      <c r="AG88" s="28" t="s">
        <v>34</v>
      </c>
      <c r="AH88" s="28"/>
      <c r="AI88" s="27" t="s">
        <v>80</v>
      </c>
      <c r="AJ88" s="27" t="str">
        <f t="shared" si="8"/>
        <v>haas/entity/sensor/weewx/roof_storm_rain/config</v>
      </c>
      <c r="AK88" s="27" t="str">
        <f t="shared" si="11"/>
        <v>weewx/roof_storm_rain</v>
      </c>
      <c r="AR88" s="27" t="s">
        <v>321</v>
      </c>
      <c r="AS88" s="27">
        <v>1</v>
      </c>
      <c r="AT88" s="18"/>
      <c r="AU88" s="27" t="s">
        <v>435</v>
      </c>
      <c r="AV88" s="28">
        <v>3.15</v>
      </c>
      <c r="AW88" s="27" t="s">
        <v>411</v>
      </c>
      <c r="AX88" s="27" t="s">
        <v>36</v>
      </c>
      <c r="AY88" s="27" t="s">
        <v>37</v>
      </c>
      <c r="BA88" s="27" t="s">
        <v>38</v>
      </c>
      <c r="BD88" s="27"/>
      <c r="BE88" s="27"/>
      <c r="BH88" s="27" t="str">
        <f t="shared" si="12"/>
        <v/>
      </c>
    </row>
    <row r="89" spans="1:60" ht="16" customHeight="1">
      <c r="A89" s="27">
        <v>1400</v>
      </c>
      <c r="B89" s="27" t="s">
        <v>26</v>
      </c>
      <c r="C89" s="27" t="s">
        <v>151</v>
      </c>
      <c r="D89" s="27" t="s">
        <v>337</v>
      </c>
      <c r="E89" s="27" t="s">
        <v>939</v>
      </c>
      <c r="F89" s="31" t="str">
        <f>IF(ISBLANK(E89), "", Table2[[#This Row],[unique_id]])</f>
        <v>home_security</v>
      </c>
      <c r="G89" s="27" t="s">
        <v>937</v>
      </c>
      <c r="H89" s="27" t="s">
        <v>338</v>
      </c>
      <c r="I89" s="27" t="s">
        <v>132</v>
      </c>
      <c r="J89" s="27" t="s">
        <v>938</v>
      </c>
      <c r="M89" s="27" t="s">
        <v>275</v>
      </c>
      <c r="T89" s="27"/>
      <c r="V89" s="28"/>
      <c r="W89" s="28"/>
      <c r="X89" s="28"/>
      <c r="Y89" s="28"/>
      <c r="AE89" s="27" t="s">
        <v>952</v>
      </c>
      <c r="AG89" s="28"/>
      <c r="AH89" s="28"/>
      <c r="AJ89" s="27" t="str">
        <f t="shared" si="8"/>
        <v/>
      </c>
      <c r="AK89" s="27" t="str">
        <f t="shared" si="11"/>
        <v/>
      </c>
      <c r="AS89" s="27"/>
      <c r="AT89" s="29"/>
      <c r="AU89" s="27"/>
      <c r="AV89" s="28"/>
      <c r="BA89" s="27" t="s">
        <v>172</v>
      </c>
      <c r="BB89" s="27" t="s">
        <v>988</v>
      </c>
      <c r="BD89" s="36"/>
      <c r="BE89" s="30"/>
      <c r="BF89" s="30"/>
      <c r="BG89" s="30"/>
      <c r="BH89" s="27" t="str">
        <f t="shared" si="12"/>
        <v/>
      </c>
    </row>
    <row r="90" spans="1:60" ht="16" customHeight="1">
      <c r="A90" s="27">
        <v>1401</v>
      </c>
      <c r="B90" s="27" t="s">
        <v>26</v>
      </c>
      <c r="C90" s="27" t="s">
        <v>151</v>
      </c>
      <c r="D90" s="27" t="s">
        <v>337</v>
      </c>
      <c r="E90" s="27" t="s">
        <v>595</v>
      </c>
      <c r="F90" s="31" t="str">
        <f>IF(ISBLANK(E90), "", Table2[[#This Row],[unique_id]])</f>
        <v>home_movie</v>
      </c>
      <c r="G90" s="27" t="s">
        <v>605</v>
      </c>
      <c r="H90" s="27" t="s">
        <v>338</v>
      </c>
      <c r="I90" s="27" t="s">
        <v>132</v>
      </c>
      <c r="J90" s="27" t="s">
        <v>640</v>
      </c>
      <c r="M90" s="27" t="s">
        <v>275</v>
      </c>
      <c r="T90" s="27"/>
      <c r="V90" s="28"/>
      <c r="W90" s="28"/>
      <c r="X90" s="28"/>
      <c r="Y90" s="28"/>
      <c r="AE90" s="27" t="s">
        <v>584</v>
      </c>
      <c r="AG90" s="28"/>
      <c r="AH90" s="28"/>
      <c r="AJ90" s="27" t="str">
        <f t="shared" si="8"/>
        <v/>
      </c>
      <c r="AK90" s="27" t="str">
        <f t="shared" si="11"/>
        <v/>
      </c>
      <c r="AS90" s="27"/>
      <c r="AT90" s="19"/>
      <c r="AU90" s="27"/>
      <c r="AV90" s="28"/>
      <c r="BA90" s="27" t="s">
        <v>172</v>
      </c>
      <c r="BB90" s="27" t="s">
        <v>988</v>
      </c>
      <c r="BD90" s="27"/>
      <c r="BE90" s="27"/>
      <c r="BH90" s="27" t="str">
        <f t="shared" si="12"/>
        <v/>
      </c>
    </row>
    <row r="91" spans="1:60" ht="16" customHeight="1">
      <c r="A91" s="27">
        <v>1402</v>
      </c>
      <c r="B91" s="27" t="s">
        <v>26</v>
      </c>
      <c r="C91" s="27" t="s">
        <v>151</v>
      </c>
      <c r="D91" s="27" t="s">
        <v>337</v>
      </c>
      <c r="E91" s="27" t="s">
        <v>336</v>
      </c>
      <c r="F91" s="31" t="str">
        <f>IF(ISBLANK(E91), "", Table2[[#This Row],[unique_id]])</f>
        <v>home_sleep</v>
      </c>
      <c r="G91" s="27" t="s">
        <v>307</v>
      </c>
      <c r="H91" s="27" t="s">
        <v>338</v>
      </c>
      <c r="I91" s="27" t="s">
        <v>132</v>
      </c>
      <c r="J91" s="27" t="s">
        <v>642</v>
      </c>
      <c r="M91" s="27" t="s">
        <v>275</v>
      </c>
      <c r="T91" s="27"/>
      <c r="V91" s="28"/>
      <c r="W91" s="28"/>
      <c r="X91" s="28"/>
      <c r="Y91" s="28"/>
      <c r="AE91" s="27" t="s">
        <v>339</v>
      </c>
      <c r="AG91" s="28"/>
      <c r="AH91" s="28"/>
      <c r="AJ91" s="27" t="str">
        <f t="shared" si="8"/>
        <v/>
      </c>
      <c r="AK91" s="27" t="str">
        <f t="shared" si="11"/>
        <v/>
      </c>
      <c r="AS91" s="27"/>
      <c r="AT91" s="19"/>
      <c r="AU91" s="27"/>
      <c r="AV91" s="28"/>
      <c r="BA91" s="27" t="s">
        <v>172</v>
      </c>
      <c r="BB91" s="27" t="s">
        <v>988</v>
      </c>
      <c r="BD91" s="27"/>
      <c r="BE91" s="27"/>
      <c r="BH91" s="27" t="str">
        <f t="shared" si="12"/>
        <v/>
      </c>
    </row>
    <row r="92" spans="1:60" ht="16" customHeight="1">
      <c r="A92" s="27">
        <v>1403</v>
      </c>
      <c r="B92" s="27" t="s">
        <v>26</v>
      </c>
      <c r="C92" s="27" t="s">
        <v>151</v>
      </c>
      <c r="D92" s="27" t="s">
        <v>337</v>
      </c>
      <c r="E92" s="27" t="s">
        <v>583</v>
      </c>
      <c r="F92" s="31" t="str">
        <f>IF(ISBLANK(E92), "", Table2[[#This Row],[unique_id]])</f>
        <v>home_reset</v>
      </c>
      <c r="G92" s="27" t="s">
        <v>606</v>
      </c>
      <c r="H92" s="27" t="s">
        <v>338</v>
      </c>
      <c r="I92" s="27" t="s">
        <v>132</v>
      </c>
      <c r="J92" s="27" t="s">
        <v>641</v>
      </c>
      <c r="M92" s="27" t="s">
        <v>275</v>
      </c>
      <c r="T92" s="27"/>
      <c r="V92" s="28"/>
      <c r="W92" s="28"/>
      <c r="X92" s="28"/>
      <c r="Y92" s="28"/>
      <c r="AE92" s="27" t="s">
        <v>585</v>
      </c>
      <c r="AG92" s="28"/>
      <c r="AH92" s="28"/>
      <c r="AJ92" s="27" t="str">
        <f t="shared" si="8"/>
        <v/>
      </c>
      <c r="AK92" s="27" t="str">
        <f t="shared" si="11"/>
        <v/>
      </c>
      <c r="AS92" s="27"/>
      <c r="AT92" s="19"/>
      <c r="AU92" s="27"/>
      <c r="AV92" s="28"/>
      <c r="BA92" s="27" t="s">
        <v>172</v>
      </c>
      <c r="BB92" s="27" t="s">
        <v>988</v>
      </c>
      <c r="BD92" s="27"/>
      <c r="BE92" s="27"/>
      <c r="BH92" s="27" t="str">
        <f t="shared" si="12"/>
        <v/>
      </c>
    </row>
    <row r="93" spans="1:60" ht="16" customHeight="1">
      <c r="A93" s="27">
        <v>1404</v>
      </c>
      <c r="B93" s="27" t="s">
        <v>26</v>
      </c>
      <c r="C93" s="27" t="s">
        <v>956</v>
      </c>
      <c r="D93" s="27" t="s">
        <v>957</v>
      </c>
      <c r="E93" s="27" t="s">
        <v>958</v>
      </c>
      <c r="F93" s="31" t="str">
        <f>IF(ISBLANK(E93), "", Table2[[#This Row],[unique_id]])</f>
        <v>home_secure_back_door_off</v>
      </c>
      <c r="G93" s="27" t="s">
        <v>959</v>
      </c>
      <c r="H93" s="27" t="s">
        <v>338</v>
      </c>
      <c r="I93" s="27" t="s">
        <v>132</v>
      </c>
      <c r="K93" s="27" t="s">
        <v>960</v>
      </c>
      <c r="L93" s="27" t="s">
        <v>963</v>
      </c>
      <c r="T93" s="27"/>
      <c r="V93" s="28"/>
      <c r="W93" s="28"/>
      <c r="X93" s="28"/>
      <c r="Y93" s="28"/>
      <c r="AE93" s="27" t="s">
        <v>964</v>
      </c>
      <c r="AG93" s="28"/>
      <c r="AH93" s="28"/>
      <c r="AJ93" s="27" t="str">
        <f t="shared" si="8"/>
        <v/>
      </c>
      <c r="AK93" s="27" t="str">
        <f t="shared" si="11"/>
        <v/>
      </c>
      <c r="AS93" s="27"/>
      <c r="AT93" s="19"/>
      <c r="AU93" s="27"/>
      <c r="AV93" s="28"/>
      <c r="BD93" s="27"/>
      <c r="BE93" s="27"/>
      <c r="BH93" s="27" t="str">
        <f t="shared" si="12"/>
        <v/>
      </c>
    </row>
    <row r="94" spans="1:60" ht="16" customHeight="1">
      <c r="A94" s="27">
        <v>1405</v>
      </c>
      <c r="B94" s="27" t="s">
        <v>26</v>
      </c>
      <c r="C94" s="27" t="s">
        <v>956</v>
      </c>
      <c r="D94" s="27" t="s">
        <v>957</v>
      </c>
      <c r="E94" s="27" t="s">
        <v>965</v>
      </c>
      <c r="F94" s="31" t="str">
        <f>IF(ISBLANK(E94), "", Table2[[#This Row],[unique_id]])</f>
        <v>home_secure_front_door_off</v>
      </c>
      <c r="G94" s="27" t="s">
        <v>966</v>
      </c>
      <c r="H94" s="27" t="s">
        <v>338</v>
      </c>
      <c r="I94" s="27" t="s">
        <v>132</v>
      </c>
      <c r="K94" s="27" t="s">
        <v>967</v>
      </c>
      <c r="L94" s="27" t="s">
        <v>963</v>
      </c>
      <c r="T94" s="27"/>
      <c r="V94" s="28"/>
      <c r="W94" s="28"/>
      <c r="X94" s="28"/>
      <c r="Y94" s="28"/>
      <c r="AE94" s="27" t="s">
        <v>964</v>
      </c>
      <c r="AG94" s="28"/>
      <c r="AH94" s="28"/>
      <c r="AJ94" s="27" t="str">
        <f t="shared" si="8"/>
        <v/>
      </c>
      <c r="AK94" s="27" t="str">
        <f t="shared" si="11"/>
        <v/>
      </c>
      <c r="AS94" s="27"/>
      <c r="AT94" s="19"/>
      <c r="AU94" s="27"/>
      <c r="AV94" s="28"/>
      <c r="BD94" s="27"/>
      <c r="BE94" s="27"/>
      <c r="BH94" s="27" t="str">
        <f t="shared" si="12"/>
        <v/>
      </c>
    </row>
    <row r="95" spans="1:60" ht="16" customHeight="1">
      <c r="A95" s="27">
        <v>1406</v>
      </c>
      <c r="B95" s="27" t="s">
        <v>26</v>
      </c>
      <c r="C95" s="27" t="s">
        <v>956</v>
      </c>
      <c r="D95" s="27" t="s">
        <v>957</v>
      </c>
      <c r="E95" s="27" t="s">
        <v>970</v>
      </c>
      <c r="F95" s="31" t="str">
        <f>IF(ISBLANK(E95), "", Table2[[#This Row],[unique_id]])</f>
        <v>home_sleep_on</v>
      </c>
      <c r="G95" s="27" t="s">
        <v>968</v>
      </c>
      <c r="H95" s="27" t="s">
        <v>338</v>
      </c>
      <c r="I95" s="27" t="s">
        <v>132</v>
      </c>
      <c r="K95" s="27" t="s">
        <v>972</v>
      </c>
      <c r="L95" s="27" t="s">
        <v>973</v>
      </c>
      <c r="T95" s="27"/>
      <c r="V95" s="28"/>
      <c r="W95" s="28"/>
      <c r="X95" s="28"/>
      <c r="Y95" s="28"/>
      <c r="AE95" s="27" t="s">
        <v>339</v>
      </c>
      <c r="AG95" s="28"/>
      <c r="AH95" s="28"/>
      <c r="AJ95" s="27" t="str">
        <f t="shared" si="8"/>
        <v/>
      </c>
      <c r="AK95" s="27" t="str">
        <f t="shared" si="11"/>
        <v/>
      </c>
      <c r="AS95" s="27"/>
      <c r="AT95" s="19"/>
      <c r="AU95" s="27"/>
      <c r="AV95" s="28"/>
      <c r="BD95" s="27"/>
      <c r="BE95" s="27"/>
      <c r="BH95" s="27" t="str">
        <f t="shared" si="12"/>
        <v/>
      </c>
    </row>
    <row r="96" spans="1:60" ht="16" customHeight="1">
      <c r="A96" s="27">
        <v>1407</v>
      </c>
      <c r="B96" s="27" t="s">
        <v>26</v>
      </c>
      <c r="C96" s="27" t="s">
        <v>956</v>
      </c>
      <c r="D96" s="27" t="s">
        <v>957</v>
      </c>
      <c r="E96" s="27" t="s">
        <v>971</v>
      </c>
      <c r="F96" s="31" t="str">
        <f>IF(ISBLANK(E96), "", Table2[[#This Row],[unique_id]])</f>
        <v>home_sleep_off</v>
      </c>
      <c r="G96" s="27" t="s">
        <v>969</v>
      </c>
      <c r="H96" s="27" t="s">
        <v>338</v>
      </c>
      <c r="I96" s="27" t="s">
        <v>132</v>
      </c>
      <c r="K96" s="27" t="s">
        <v>972</v>
      </c>
      <c r="L96" s="27" t="s">
        <v>963</v>
      </c>
      <c r="T96" s="27"/>
      <c r="V96" s="28"/>
      <c r="W96" s="28"/>
      <c r="X96" s="28"/>
      <c r="Y96" s="28"/>
      <c r="AE96" s="27" t="s">
        <v>974</v>
      </c>
      <c r="AG96" s="28"/>
      <c r="AH96" s="28"/>
      <c r="AJ96" s="27" t="str">
        <f t="shared" si="8"/>
        <v/>
      </c>
      <c r="AK96" s="27" t="str">
        <f t="shared" si="11"/>
        <v/>
      </c>
      <c r="AS96" s="27"/>
      <c r="AT96" s="19"/>
      <c r="AU96" s="27"/>
      <c r="AV96" s="28"/>
      <c r="BD96" s="27"/>
      <c r="BE96" s="27"/>
      <c r="BH96" s="27" t="str">
        <f t="shared" si="12"/>
        <v/>
      </c>
    </row>
    <row r="97" spans="1:60" ht="16" customHeight="1">
      <c r="A97" s="27">
        <v>1408</v>
      </c>
      <c r="B97" s="27" t="s">
        <v>26</v>
      </c>
      <c r="C97" s="27" t="s">
        <v>594</v>
      </c>
      <c r="D97" s="27" t="s">
        <v>377</v>
      </c>
      <c r="E97" s="27" t="s">
        <v>376</v>
      </c>
      <c r="F97" s="31" t="str">
        <f>IF(ISBLANK(E97), "", Table2[[#This Row],[unique_id]])</f>
        <v>column_break</v>
      </c>
      <c r="G97" s="27" t="s">
        <v>373</v>
      </c>
      <c r="H97" s="27" t="s">
        <v>338</v>
      </c>
      <c r="I97" s="27" t="s">
        <v>132</v>
      </c>
      <c r="M97" s="27" t="s">
        <v>374</v>
      </c>
      <c r="N97" s="27" t="s">
        <v>375</v>
      </c>
      <c r="T97" s="27"/>
      <c r="V97" s="28"/>
      <c r="W97" s="28"/>
      <c r="X97" s="28"/>
      <c r="Y97" s="28"/>
      <c r="AG97" s="28"/>
      <c r="AH97" s="28"/>
      <c r="AK97" s="27" t="str">
        <f t="shared" si="11"/>
        <v/>
      </c>
      <c r="AS97" s="27"/>
      <c r="AT97" s="19"/>
      <c r="AU97" s="27"/>
      <c r="AV97" s="28"/>
      <c r="BD97" s="27"/>
      <c r="BE97" s="27"/>
      <c r="BH97" s="27" t="str">
        <f t="shared" si="12"/>
        <v/>
      </c>
    </row>
    <row r="98" spans="1:60" ht="16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544</v>
      </c>
      <c r="F98" s="31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1038</v>
      </c>
      <c r="M98" s="27" t="s">
        <v>136</v>
      </c>
      <c r="O98" s="28" t="s">
        <v>1130</v>
      </c>
      <c r="P98" s="27" t="s">
        <v>172</v>
      </c>
      <c r="Q98" s="27" t="s">
        <v>1080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1075</v>
      </c>
      <c r="V98" s="28"/>
      <c r="W98" s="28"/>
      <c r="X98" s="28"/>
      <c r="Y98" s="28"/>
      <c r="AE98" s="27" t="s">
        <v>261</v>
      </c>
      <c r="AG98" s="28"/>
      <c r="AH98" s="28"/>
      <c r="AJ98" s="27" t="str">
        <f>IF(ISBLANK(AI98),  "", _xlfn.CONCAT("haas/entity/sensor/", LOWER(C98), "/", E98, "/config"))</f>
        <v/>
      </c>
      <c r="AK98" s="27" t="str">
        <f t="shared" si="11"/>
        <v/>
      </c>
      <c r="AS98" s="27"/>
      <c r="AT98" s="29"/>
      <c r="AU98" s="27" t="str">
        <f>IF(OR(ISBLANK(BD98), ISBLANK(BE98)), "", LOWER(_xlfn.CONCAT(Table2[[#This Row],[device_manufacturer]], "-",Table2[[#This Row],[device_suggested_area]], "-", Table2[[#This Row],[device_identifiers]])))</f>
        <v>senseme-ada-fan</v>
      </c>
      <c r="AV98" s="28" t="s">
        <v>427</v>
      </c>
      <c r="AW98" s="27" t="s">
        <v>129</v>
      </c>
      <c r="AX98" s="27" t="s">
        <v>428</v>
      </c>
      <c r="AY98" s="27" t="str">
        <f>IF(OR(ISBLANK(BD98), ISBLANK(BE98)), "", Table2[[#This Row],[device_via_device]])</f>
        <v>SenseMe</v>
      </c>
      <c r="BA98" s="27" t="s">
        <v>130</v>
      </c>
      <c r="BC98" s="27" t="s">
        <v>534</v>
      </c>
      <c r="BD98" s="27" t="s">
        <v>429</v>
      </c>
      <c r="BE98" s="27" t="s">
        <v>537</v>
      </c>
      <c r="BH98" s="27" t="str">
        <f t="shared" si="12"/>
        <v>[["mac", "20:f8:5e:d7:19:e0"], ["ip", "10.0.6.60"]]</v>
      </c>
    </row>
    <row r="99" spans="1:60" ht="16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545</v>
      </c>
      <c r="F99" s="31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1038</v>
      </c>
      <c r="M99" s="27" t="s">
        <v>136</v>
      </c>
      <c r="O99" s="28" t="s">
        <v>1130</v>
      </c>
      <c r="P99" s="27" t="s">
        <v>172</v>
      </c>
      <c r="Q99" s="27" t="s">
        <v>1080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1075</v>
      </c>
      <c r="V99" s="28"/>
      <c r="W99" s="28"/>
      <c r="X99" s="28"/>
      <c r="Y99" s="28"/>
      <c r="AE99" s="27" t="s">
        <v>261</v>
      </c>
      <c r="AG99" s="28"/>
      <c r="AH99" s="28"/>
      <c r="AJ99" s="27" t="str">
        <f>IF(ISBLANK(AI99),  "", _xlfn.CONCAT("haas/entity/sensor/", LOWER(C99), "/", E99, "/config"))</f>
        <v/>
      </c>
      <c r="AK99" s="27" t="str">
        <f t="shared" si="11"/>
        <v/>
      </c>
      <c r="AS99" s="27"/>
      <c r="AT99" s="29"/>
      <c r="AU99" s="27" t="str">
        <f>IF(OR(ISBLANK(BD99), ISBLANK(BE99)), "", LOWER(_xlfn.CONCAT(Table2[[#This Row],[device_manufacturer]], "-",Table2[[#This Row],[device_suggested_area]], "-", Table2[[#This Row],[device_identifiers]])))</f>
        <v>senseme-edwin-fan</v>
      </c>
      <c r="AV99" s="28" t="s">
        <v>427</v>
      </c>
      <c r="AW99" s="27" t="s">
        <v>129</v>
      </c>
      <c r="AX99" s="27" t="s">
        <v>428</v>
      </c>
      <c r="AY99" s="27" t="str">
        <f>IF(OR(ISBLANK(BD99), ISBLANK(BE99)), "", Table2[[#This Row],[device_via_device]])</f>
        <v>SenseMe</v>
      </c>
      <c r="BA99" s="27" t="s">
        <v>127</v>
      </c>
      <c r="BC99" s="27" t="s">
        <v>534</v>
      </c>
      <c r="BD99" s="27" t="s">
        <v>430</v>
      </c>
      <c r="BE99" s="27" t="s">
        <v>538</v>
      </c>
      <c r="BH99" s="27" t="str">
        <f t="shared" si="12"/>
        <v>[["mac", "20:f8:5e:d7:26:1c"], ["ip", "10.0.6.61"]]</v>
      </c>
    </row>
    <row r="100" spans="1:60" ht="16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546</v>
      </c>
      <c r="F100" s="31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638</v>
      </c>
      <c r="M100" s="27" t="s">
        <v>136</v>
      </c>
      <c r="O100" s="28" t="s">
        <v>1130</v>
      </c>
      <c r="P100" s="27" t="s">
        <v>172</v>
      </c>
      <c r="Q100" s="27" t="s">
        <v>1080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1075</v>
      </c>
      <c r="V100" s="28"/>
      <c r="W100" s="28"/>
      <c r="X100" s="28"/>
      <c r="Y100" s="28"/>
      <c r="AE100" s="27" t="s">
        <v>261</v>
      </c>
      <c r="AG100" s="28"/>
      <c r="AH100" s="28"/>
      <c r="AJ100" s="27" t="str">
        <f>IF(ISBLANK(AI100),  "", _xlfn.CONCAT("haas/entity/sensor/", LOWER(C100), "/", E100, "/config"))</f>
        <v/>
      </c>
      <c r="AK100" s="27" t="str">
        <f t="shared" si="11"/>
        <v/>
      </c>
      <c r="AS100" s="27"/>
      <c r="AT100" s="29"/>
      <c r="AU100" s="27" t="str">
        <f>IF(OR(ISBLANK(BD100), ISBLANK(BE100)), "", LOWER(_xlfn.CONCAT(Table2[[#This Row],[device_manufacturer]], "-",Table2[[#This Row],[device_suggested_area]], "-", Table2[[#This Row],[device_identifiers]])))</f>
        <v>senseme-parents-fan</v>
      </c>
      <c r="AV100" s="28" t="s">
        <v>427</v>
      </c>
      <c r="AW100" s="27" t="s">
        <v>129</v>
      </c>
      <c r="AX100" s="27" t="s">
        <v>428</v>
      </c>
      <c r="AY100" s="27" t="str">
        <f>IF(OR(ISBLANK(BD100), ISBLANK(BE100)), "", Table2[[#This Row],[device_via_device]])</f>
        <v>SenseMe</v>
      </c>
      <c r="BA100" s="27" t="s">
        <v>201</v>
      </c>
      <c r="BC100" s="27" t="s">
        <v>534</v>
      </c>
      <c r="BD100" s="27" t="s">
        <v>433</v>
      </c>
      <c r="BE100" s="27" t="s">
        <v>539</v>
      </c>
      <c r="BH100" s="27" t="str">
        <f t="shared" si="12"/>
        <v>[["mac", "20:f8:5e:d8:a5:6b"], ["ip", "10.0.6.62"]]</v>
      </c>
    </row>
    <row r="101" spans="1:60" ht="16" customHeight="1">
      <c r="A101" s="27">
        <v>1503</v>
      </c>
      <c r="B101" s="27" t="s">
        <v>26</v>
      </c>
      <c r="C101" s="27" t="s">
        <v>1158</v>
      </c>
      <c r="D101" s="27" t="s">
        <v>149</v>
      </c>
      <c r="E101" s="34" t="str">
        <f>_xlfn.CONCAT("template_", E102, "_proxy")</f>
        <v>template_kitchen_fan_plug_proxy</v>
      </c>
      <c r="F101" s="31" t="str">
        <f>IF(ISBLANK(E101), "", Table2[[#This Row],[unique_id]])</f>
        <v>template_kitchen_fan_plug_proxy</v>
      </c>
      <c r="G101" s="27" t="s">
        <v>215</v>
      </c>
      <c r="H101" s="27" t="s">
        <v>131</v>
      </c>
      <c r="I101" s="27" t="s">
        <v>132</v>
      </c>
      <c r="O101" s="28" t="s">
        <v>1130</v>
      </c>
      <c r="P101" s="27" t="s">
        <v>172</v>
      </c>
      <c r="Q101" s="27" t="s">
        <v>1080</v>
      </c>
      <c r="R101" s="27" t="str">
        <f>Table2[[#This Row],[entity_domain]]</f>
        <v>Fans</v>
      </c>
      <c r="S101" s="27" t="str">
        <f>S102</f>
        <v>Kitchen Fans</v>
      </c>
      <c r="T1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28"/>
      <c r="W101" s="28"/>
      <c r="X101" s="28"/>
      <c r="Y101" s="28"/>
      <c r="AG101" s="28"/>
      <c r="AH101" s="28"/>
      <c r="AS101" s="27"/>
      <c r="AT101" s="29"/>
      <c r="AU101" s="27"/>
      <c r="AV101" s="28"/>
      <c r="AW101" s="27" t="s">
        <v>134</v>
      </c>
      <c r="AX101" s="27" t="s">
        <v>405</v>
      </c>
      <c r="AY101" s="27" t="s">
        <v>244</v>
      </c>
      <c r="BA101" s="27" t="s">
        <v>215</v>
      </c>
      <c r="BD101" s="31"/>
      <c r="BE101" s="31"/>
      <c r="BF101" s="31"/>
      <c r="BG101" s="31"/>
    </row>
    <row r="102" spans="1:60" ht="16" customHeight="1">
      <c r="A102" s="27">
        <v>1504</v>
      </c>
      <c r="B102" s="27" t="s">
        <v>26</v>
      </c>
      <c r="C102" s="27" t="s">
        <v>244</v>
      </c>
      <c r="D102" s="27" t="s">
        <v>134</v>
      </c>
      <c r="E102" s="27" t="s">
        <v>1191</v>
      </c>
      <c r="F102" s="31" t="str">
        <f>IF(ISBLANK(E102), "", Table2[[#This Row],[unique_id]])</f>
        <v>kitchen_fan_plug</v>
      </c>
      <c r="G102" s="27" t="s">
        <v>215</v>
      </c>
      <c r="H102" s="27" t="s">
        <v>131</v>
      </c>
      <c r="I102" s="27" t="s">
        <v>132</v>
      </c>
      <c r="J102" s="27" t="s">
        <v>638</v>
      </c>
      <c r="M102" s="27" t="s">
        <v>136</v>
      </c>
      <c r="O102" s="28" t="s">
        <v>1130</v>
      </c>
      <c r="P102" s="27" t="s">
        <v>172</v>
      </c>
      <c r="Q102" s="27" t="s">
        <v>1080</v>
      </c>
      <c r="R102" s="27" t="str">
        <f>Table2[[#This Row],[entity_domain]]</f>
        <v>Fans</v>
      </c>
      <c r="S102" s="27" t="str">
        <f>_xlfn.CONCAT( Table2[[#This Row],[device_suggested_area]], " ",Table2[[#This Row],[powercalc_group_3]])</f>
        <v>Kitchen Fans</v>
      </c>
      <c r="T102" s="34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28"/>
      <c r="W102" s="28"/>
      <c r="X102" s="28"/>
      <c r="Y102" s="28"/>
      <c r="AE102" s="27" t="s">
        <v>261</v>
      </c>
      <c r="AG102" s="28"/>
      <c r="AH102" s="28"/>
      <c r="AJ102" s="27" t="str">
        <f t="shared" ref="AJ102:AJ133" si="13">IF(ISBLANK(AI102),  "", _xlfn.CONCAT("haas/entity/sensor/", LOWER(C102), "/", E102, "/config"))</f>
        <v/>
      </c>
      <c r="AK102" s="27" t="str">
        <f t="shared" ref="AK102:AK133" si="14">IF(ISBLANK(AI102),  "", _xlfn.CONCAT(LOWER(C102), "/", E102))</f>
        <v/>
      </c>
      <c r="AS102" s="27"/>
      <c r="AT102" s="29"/>
      <c r="AU102" s="27" t="str">
        <f>IF(OR(ISBLANK(BD102), ISBLANK(BE102)), "", LOWER(_xlfn.CONCAT(Table2[[#This Row],[device_manufacturer]], "-",Table2[[#This Row],[device_suggested_area]], "-", Table2[[#This Row],[device_identifiers]])))</f>
        <v>tplink-kitchen-fan</v>
      </c>
      <c r="AV102" s="28" t="s">
        <v>408</v>
      </c>
      <c r="AW102" s="27" t="s">
        <v>129</v>
      </c>
      <c r="AX102" s="27" t="s">
        <v>405</v>
      </c>
      <c r="AY102" s="27" t="str">
        <f>IF(OR(ISBLANK(BD102), ISBLANK(BE102)), "", Table2[[#This Row],[device_via_device]])</f>
        <v>TPLink</v>
      </c>
      <c r="AZ102" s="27" t="s">
        <v>1145</v>
      </c>
      <c r="BA102" s="27" t="s">
        <v>215</v>
      </c>
      <c r="BC102" s="27" t="s">
        <v>534</v>
      </c>
      <c r="BD102" s="31" t="s">
        <v>409</v>
      </c>
      <c r="BE102" s="31" t="s">
        <v>533</v>
      </c>
      <c r="BF102" s="31"/>
      <c r="BG102" s="31"/>
      <c r="BH102" s="27" t="str">
        <f t="shared" ref="BH102:BH133" si="15">IF(AND(ISBLANK(BD102), ISBLANK(BE102)), "", _xlfn.CONCAT("[", IF(ISBLANK(BD102), "", _xlfn.CONCAT("[""mac"", """, BD102, """]")), IF(ISBLANK(BE102), "", _xlfn.CONCAT(", [""ip"", """, BE102, """]")), "]"))</f>
        <v>[["mac", "ac:84:c6:0d:1b:9c"], ["ip", "10.0.6.87"]]</v>
      </c>
    </row>
    <row r="103" spans="1:60" ht="16" customHeight="1">
      <c r="A103" s="27">
        <v>1505</v>
      </c>
      <c r="B103" s="27" t="s">
        <v>26</v>
      </c>
      <c r="C103" s="27" t="s">
        <v>133</v>
      </c>
      <c r="D103" s="27" t="s">
        <v>129</v>
      </c>
      <c r="E103" s="27" t="s">
        <v>547</v>
      </c>
      <c r="F103" s="31" t="str">
        <f>IF(ISBLANK(E103), "", Table2[[#This Row],[unique_id]])</f>
        <v>lounge_fan</v>
      </c>
      <c r="G103" s="27" t="s">
        <v>203</v>
      </c>
      <c r="H103" s="27" t="s">
        <v>131</v>
      </c>
      <c r="I103" s="27" t="s">
        <v>132</v>
      </c>
      <c r="J103" s="27" t="s">
        <v>638</v>
      </c>
      <c r="M103" s="27" t="s">
        <v>136</v>
      </c>
      <c r="O103" s="28" t="s">
        <v>1130</v>
      </c>
      <c r="P103" s="27" t="s">
        <v>172</v>
      </c>
      <c r="Q103" s="27" t="s">
        <v>1080</v>
      </c>
      <c r="R103" s="27" t="str">
        <f>Table2[[#This Row],[entity_domain]]</f>
        <v>Fans</v>
      </c>
      <c r="S103" s="27" t="str">
        <f>_xlfn.CONCAT( Table2[[#This Row],[device_suggested_area]], " ",Table2[[#This Row],[powercalc_group_3]])</f>
        <v>Lounge Fans</v>
      </c>
      <c r="T103" s="34" t="s">
        <v>1075</v>
      </c>
      <c r="V103" s="28"/>
      <c r="W103" s="28"/>
      <c r="X103" s="28"/>
      <c r="Y103" s="28"/>
      <c r="AE103" s="27" t="s">
        <v>261</v>
      </c>
      <c r="AG103" s="28"/>
      <c r="AH103" s="28"/>
      <c r="AJ103" s="27" t="str">
        <f t="shared" si="13"/>
        <v/>
      </c>
      <c r="AK103" s="27" t="str">
        <f t="shared" si="14"/>
        <v/>
      </c>
      <c r="AS103" s="27"/>
      <c r="AT103" s="29"/>
      <c r="AU103" s="27" t="str">
        <f>IF(OR(ISBLANK(BD103), ISBLANK(BE103)), "", LOWER(_xlfn.CONCAT(Table2[[#This Row],[device_manufacturer]], "-",Table2[[#This Row],[device_suggested_area]], "-", Table2[[#This Row],[device_identifiers]])))</f>
        <v>senseme-lounge-fan</v>
      </c>
      <c r="AV103" s="28" t="s">
        <v>427</v>
      </c>
      <c r="AW103" s="27" t="s">
        <v>129</v>
      </c>
      <c r="AX103" s="27" t="s">
        <v>428</v>
      </c>
      <c r="AY103" s="27" t="str">
        <f>IF(OR(ISBLANK(BD103), ISBLANK(BE103)), "", Table2[[#This Row],[device_via_device]])</f>
        <v>SenseMe</v>
      </c>
      <c r="BA103" s="27" t="s">
        <v>203</v>
      </c>
      <c r="BC103" s="27" t="s">
        <v>534</v>
      </c>
      <c r="BD103" s="27" t="s">
        <v>434</v>
      </c>
      <c r="BE103" s="27" t="s">
        <v>540</v>
      </c>
      <c r="BH103" s="27" t="str">
        <f t="shared" si="15"/>
        <v>[["mac", "20:f8:5e:d9:11:77"], ["ip", "10.0.6.63"]]</v>
      </c>
    </row>
    <row r="104" spans="1:60" ht="16" customHeight="1">
      <c r="A104" s="27">
        <v>1506</v>
      </c>
      <c r="B104" s="27" t="s">
        <v>26</v>
      </c>
      <c r="C104" s="27" t="s">
        <v>133</v>
      </c>
      <c r="D104" s="27" t="s">
        <v>129</v>
      </c>
      <c r="E104" s="27" t="s">
        <v>548</v>
      </c>
      <c r="F104" s="31" t="str">
        <f>IF(ISBLANK(E104), "", Table2[[#This Row],[unique_id]])</f>
        <v>deck_fan</v>
      </c>
      <c r="G104" s="27" t="s">
        <v>403</v>
      </c>
      <c r="H104" s="27" t="s">
        <v>131</v>
      </c>
      <c r="I104" s="27" t="s">
        <v>132</v>
      </c>
      <c r="J104" s="27" t="s">
        <v>1039</v>
      </c>
      <c r="M104" s="27" t="s">
        <v>136</v>
      </c>
      <c r="T104" s="27"/>
      <c r="V104" s="28"/>
      <c r="W104" s="28"/>
      <c r="X104" s="28"/>
      <c r="Y104" s="28"/>
      <c r="AE104" s="27" t="s">
        <v>261</v>
      </c>
      <c r="AG104" s="28"/>
      <c r="AH104" s="28"/>
      <c r="AJ104" s="27" t="str">
        <f t="shared" si="13"/>
        <v/>
      </c>
      <c r="AK104" s="27" t="str">
        <f t="shared" si="14"/>
        <v/>
      </c>
      <c r="AS104" s="27"/>
      <c r="AT104" s="29"/>
      <c r="AU104" s="27"/>
      <c r="AV104" s="28"/>
      <c r="BA104" s="27" t="s">
        <v>403</v>
      </c>
      <c r="BD104" s="27"/>
      <c r="BE104" s="32"/>
      <c r="BH104" s="27" t="str">
        <f t="shared" si="15"/>
        <v/>
      </c>
    </row>
    <row r="105" spans="1:60" ht="16" customHeight="1">
      <c r="A105" s="27">
        <v>1507</v>
      </c>
      <c r="B105" s="27" t="s">
        <v>26</v>
      </c>
      <c r="C105" s="27" t="s">
        <v>133</v>
      </c>
      <c r="D105" s="27" t="s">
        <v>129</v>
      </c>
      <c r="E105" s="27" t="s">
        <v>549</v>
      </c>
      <c r="F105" s="31" t="str">
        <f>IF(ISBLANK(E105), "", Table2[[#This Row],[unique_id]])</f>
        <v>deck_east_fan</v>
      </c>
      <c r="G105" s="27" t="s">
        <v>225</v>
      </c>
      <c r="H105" s="27" t="s">
        <v>131</v>
      </c>
      <c r="I105" s="27" t="s">
        <v>132</v>
      </c>
      <c r="O105" s="28" t="s">
        <v>1130</v>
      </c>
      <c r="P105" s="27" t="s">
        <v>172</v>
      </c>
      <c r="Q105" s="27" t="s">
        <v>1080</v>
      </c>
      <c r="R105" s="27" t="str">
        <f>Table2[[#This Row],[entity_domain]]</f>
        <v>Fans</v>
      </c>
      <c r="S105" s="27" t="str">
        <f>_xlfn.CONCAT( Table2[[#This Row],[device_suggested_area]], " ",Table2[[#This Row],[powercalc_group_3]])</f>
        <v>Deck Fans</v>
      </c>
      <c r="T105" s="34" t="s">
        <v>1075</v>
      </c>
      <c r="V105" s="28"/>
      <c r="W105" s="28"/>
      <c r="X105" s="28"/>
      <c r="Y105" s="28"/>
      <c r="AE105" s="27" t="s">
        <v>261</v>
      </c>
      <c r="AG105" s="28"/>
      <c r="AH105" s="28"/>
      <c r="AJ105" s="27" t="str">
        <f t="shared" si="13"/>
        <v/>
      </c>
      <c r="AK105" s="27" t="str">
        <f t="shared" si="14"/>
        <v/>
      </c>
      <c r="AS105" s="27"/>
      <c r="AT105" s="29"/>
      <c r="AU105" s="27" t="str">
        <f>IF(OR(ISBLANK(BD105), ISBLANK(BE105)), "", LOWER(_xlfn.CONCAT(Table2[[#This Row],[device_manufacturer]], "-",Table2[[#This Row],[device_suggested_area]], "-", Table2[[#This Row],[device_identifiers]])))</f>
        <v>senseme-deck-east-fan</v>
      </c>
      <c r="AV105" s="28" t="s">
        <v>427</v>
      </c>
      <c r="AW105" s="27" t="s">
        <v>436</v>
      </c>
      <c r="AX105" s="27" t="s">
        <v>428</v>
      </c>
      <c r="AY105" s="27" t="str">
        <f>IF(OR(ISBLANK(BD105), ISBLANK(BE105)), "", Table2[[#This Row],[device_via_device]])</f>
        <v>SenseMe</v>
      </c>
      <c r="BA105" s="27" t="s">
        <v>403</v>
      </c>
      <c r="BC105" s="27" t="s">
        <v>534</v>
      </c>
      <c r="BD105" s="27" t="s">
        <v>431</v>
      </c>
      <c r="BE105" s="27" t="s">
        <v>541</v>
      </c>
      <c r="BH105" s="27" t="str">
        <f t="shared" si="15"/>
        <v>[["mac", "20:f8:5e:1e:ea:a0"], ["ip", "10.0.6.64"]]</v>
      </c>
    </row>
    <row r="106" spans="1:60" ht="16" customHeight="1">
      <c r="A106" s="27">
        <v>1508</v>
      </c>
      <c r="B106" s="27" t="s">
        <v>26</v>
      </c>
      <c r="C106" s="27" t="s">
        <v>133</v>
      </c>
      <c r="D106" s="27" t="s">
        <v>129</v>
      </c>
      <c r="E106" s="27" t="s">
        <v>550</v>
      </c>
      <c r="F106" s="31" t="str">
        <f>IF(ISBLANK(E106), "", Table2[[#This Row],[unique_id]])</f>
        <v>deck_west_fan</v>
      </c>
      <c r="G106" s="27" t="s">
        <v>224</v>
      </c>
      <c r="H106" s="27" t="s">
        <v>131</v>
      </c>
      <c r="I106" s="27" t="s">
        <v>132</v>
      </c>
      <c r="O106" s="28" t="s">
        <v>1130</v>
      </c>
      <c r="P106" s="27" t="s">
        <v>172</v>
      </c>
      <c r="Q106" s="27" t="s">
        <v>1080</v>
      </c>
      <c r="R106" s="27" t="str">
        <f>Table2[[#This Row],[entity_domain]]</f>
        <v>Fans</v>
      </c>
      <c r="S106" s="27" t="str">
        <f>_xlfn.CONCAT( Table2[[#This Row],[device_suggested_area]], " ",Table2[[#This Row],[powercalc_group_3]])</f>
        <v>Deck Fans</v>
      </c>
      <c r="T106" s="34" t="s">
        <v>1075</v>
      </c>
      <c r="V106" s="28"/>
      <c r="W106" s="28"/>
      <c r="X106" s="28"/>
      <c r="Y106" s="28"/>
      <c r="AE106" s="27" t="s">
        <v>261</v>
      </c>
      <c r="AG106" s="28"/>
      <c r="AH106" s="28"/>
      <c r="AJ106" s="27" t="str">
        <f t="shared" si="13"/>
        <v/>
      </c>
      <c r="AK106" s="27" t="str">
        <f t="shared" si="14"/>
        <v/>
      </c>
      <c r="AS106" s="27"/>
      <c r="AT106" s="29"/>
      <c r="AU106" s="27" t="str">
        <f>IF(OR(ISBLANK(BD106), ISBLANK(BE106)), "", LOWER(_xlfn.CONCAT(Table2[[#This Row],[device_manufacturer]], "-",Table2[[#This Row],[device_suggested_area]], "-", Table2[[#This Row],[device_identifiers]])))</f>
        <v>senseme-deck-west-fan</v>
      </c>
      <c r="AV106" s="28" t="s">
        <v>427</v>
      </c>
      <c r="AW106" s="27" t="s">
        <v>437</v>
      </c>
      <c r="AX106" s="27" t="s">
        <v>428</v>
      </c>
      <c r="AY106" s="27" t="str">
        <f>IF(OR(ISBLANK(BD106), ISBLANK(BE106)), "", Table2[[#This Row],[device_via_device]])</f>
        <v>SenseMe</v>
      </c>
      <c r="BA106" s="27" t="s">
        <v>403</v>
      </c>
      <c r="BC106" s="27" t="s">
        <v>534</v>
      </c>
      <c r="BD106" s="27" t="s">
        <v>432</v>
      </c>
      <c r="BE106" s="30" t="s">
        <v>542</v>
      </c>
      <c r="BF106" s="30"/>
      <c r="BG106" s="30"/>
      <c r="BH106" s="27" t="str">
        <f t="shared" si="15"/>
        <v>[["mac", "20:f8:5e:1e:da:35"], ["ip", "10.0.6.65"]]</v>
      </c>
    </row>
    <row r="107" spans="1:60" ht="16" customHeight="1">
      <c r="A107" s="27">
        <v>1509</v>
      </c>
      <c r="B107" s="27" t="s">
        <v>26</v>
      </c>
      <c r="C107" s="27" t="s">
        <v>594</v>
      </c>
      <c r="D107" s="27" t="s">
        <v>377</v>
      </c>
      <c r="E107" s="27" t="s">
        <v>376</v>
      </c>
      <c r="F107" s="31" t="str">
        <f>IF(ISBLANK(E107), "", Table2[[#This Row],[unique_id]])</f>
        <v>column_break</v>
      </c>
      <c r="G107" s="27" t="s">
        <v>373</v>
      </c>
      <c r="H107" s="27" t="s">
        <v>131</v>
      </c>
      <c r="I107" s="27" t="s">
        <v>132</v>
      </c>
      <c r="M107" s="27" t="s">
        <v>374</v>
      </c>
      <c r="N107" s="27" t="s">
        <v>375</v>
      </c>
      <c r="T107" s="27"/>
      <c r="V107" s="28"/>
      <c r="W107" s="28"/>
      <c r="X107" s="28"/>
      <c r="Y107" s="28"/>
      <c r="AG107" s="28"/>
      <c r="AH107" s="28"/>
      <c r="AJ107" s="27" t="str">
        <f t="shared" si="13"/>
        <v/>
      </c>
      <c r="AK107" s="27" t="str">
        <f t="shared" si="14"/>
        <v/>
      </c>
      <c r="AS107" s="27"/>
      <c r="AT107" s="29"/>
      <c r="AU107" s="27"/>
      <c r="AV107" s="28"/>
      <c r="BD107" s="27"/>
      <c r="BE107" s="30"/>
      <c r="BF107" s="30"/>
      <c r="BG107" s="30"/>
      <c r="BH107" s="27" t="str">
        <f t="shared" si="15"/>
        <v/>
      </c>
    </row>
    <row r="108" spans="1:60" ht="16" customHeight="1">
      <c r="A108" s="27">
        <v>1600</v>
      </c>
      <c r="B108" s="27" t="s">
        <v>26</v>
      </c>
      <c r="C108" s="27" t="s">
        <v>133</v>
      </c>
      <c r="D108" s="27" t="s">
        <v>137</v>
      </c>
      <c r="E108" s="27" t="s">
        <v>544</v>
      </c>
      <c r="F108" s="31" t="str">
        <f>IF(ISBLANK(E108), "", Table2[[#This Row],[unique_id]])</f>
        <v>ada_fan</v>
      </c>
      <c r="G108" s="27" t="s">
        <v>140</v>
      </c>
      <c r="H108" s="27" t="s">
        <v>139</v>
      </c>
      <c r="I108" s="27" t="s">
        <v>132</v>
      </c>
      <c r="J108" s="27" t="s">
        <v>1040</v>
      </c>
      <c r="M108" s="27" t="s">
        <v>136</v>
      </c>
      <c r="O108" s="28" t="s">
        <v>1130</v>
      </c>
      <c r="P108" s="27" t="s">
        <v>172</v>
      </c>
      <c r="Q108" s="27" t="s">
        <v>1080</v>
      </c>
      <c r="R108" s="27" t="str">
        <f>Table2[[#This Row],[entity_domain]]</f>
        <v>Lights</v>
      </c>
      <c r="S108" s="27" t="str">
        <f>_xlfn.CONCAT( Table2[[#This Row],[device_suggested_area]], " ",Table2[[#This Row],[powercalc_group_3]])</f>
        <v>Ada Lights</v>
      </c>
      <c r="T108" s="34" t="s">
        <v>1093</v>
      </c>
      <c r="V108" s="28"/>
      <c r="W108" s="28"/>
      <c r="X108" s="28"/>
      <c r="Y108" s="28"/>
      <c r="AE108" s="27" t="s">
        <v>315</v>
      </c>
      <c r="AG108" s="28"/>
      <c r="AH108" s="28"/>
      <c r="AJ108" s="27" t="str">
        <f t="shared" si="13"/>
        <v/>
      </c>
      <c r="AK108" s="27" t="str">
        <f t="shared" si="14"/>
        <v/>
      </c>
      <c r="AS108" s="27"/>
      <c r="AT108" s="29"/>
      <c r="AU108" s="27"/>
      <c r="AV108" s="28"/>
      <c r="BA108" s="27" t="s">
        <v>130</v>
      </c>
      <c r="BD108" s="27"/>
      <c r="BE108" s="27"/>
      <c r="BH108" s="27" t="str">
        <f t="shared" si="15"/>
        <v/>
      </c>
    </row>
    <row r="109" spans="1:60" ht="16" customHeight="1">
      <c r="A109" s="27">
        <v>1601</v>
      </c>
      <c r="B109" s="27" t="s">
        <v>26</v>
      </c>
      <c r="C109" s="27" t="s">
        <v>443</v>
      </c>
      <c r="D109" s="27" t="s">
        <v>137</v>
      </c>
      <c r="E109" s="27" t="s">
        <v>334</v>
      </c>
      <c r="F109" s="31" t="str">
        <f>IF(ISBLANK(E109), "", Table2[[#This Row],[unique_id]])</f>
        <v>ada_lamp</v>
      </c>
      <c r="G109" s="27" t="s">
        <v>204</v>
      </c>
      <c r="H109" s="27" t="s">
        <v>139</v>
      </c>
      <c r="I109" s="27" t="s">
        <v>132</v>
      </c>
      <c r="J109" s="27" t="s">
        <v>706</v>
      </c>
      <c r="K109" s="27" t="s">
        <v>1270</v>
      </c>
      <c r="M109" s="27" t="s">
        <v>136</v>
      </c>
      <c r="T109" s="27"/>
      <c r="V109" s="28"/>
      <c r="W109" s="28" t="s">
        <v>664</v>
      </c>
      <c r="X109" s="37">
        <v>100</v>
      </c>
      <c r="Y109" s="38" t="s">
        <v>1078</v>
      </c>
      <c r="Z109" s="38" t="s">
        <v>740</v>
      </c>
      <c r="AA109" s="38"/>
      <c r="AE109" s="27" t="s">
        <v>315</v>
      </c>
      <c r="AG109" s="28"/>
      <c r="AH109" s="28"/>
      <c r="AJ109" s="27" t="str">
        <f t="shared" si="13"/>
        <v/>
      </c>
      <c r="AK109" s="27" t="str">
        <f t="shared" si="14"/>
        <v/>
      </c>
      <c r="AS109" s="27"/>
      <c r="AT1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09" s="27" t="str">
        <f>LOWER(_xlfn.CONCAT(Table2[[#This Row],[device_suggested_area]], "-",Table2[[#This Row],[device_identifiers]]))</f>
        <v>ada-lamp</v>
      </c>
      <c r="AV109" s="28" t="s">
        <v>758</v>
      </c>
      <c r="AW109" s="27" t="s">
        <v>672</v>
      </c>
      <c r="AX109" s="27" t="s">
        <v>761</v>
      </c>
      <c r="AY109" s="27" t="s">
        <v>443</v>
      </c>
      <c r="BA109" s="27" t="s">
        <v>130</v>
      </c>
      <c r="BB109" s="27" t="s">
        <v>977</v>
      </c>
      <c r="BD109" s="27"/>
      <c r="BE109" s="27"/>
      <c r="BH109" s="27" t="str">
        <f t="shared" si="15"/>
        <v/>
      </c>
    </row>
    <row r="110" spans="1:60" ht="16" customHeight="1">
      <c r="A110" s="27">
        <v>1602</v>
      </c>
      <c r="B110" s="27" t="s">
        <v>26</v>
      </c>
      <c r="C110" s="27" t="s">
        <v>443</v>
      </c>
      <c r="D110" s="27" t="s">
        <v>137</v>
      </c>
      <c r="E110" s="27" t="str">
        <f>SUBSTITUTE(Table2[[#This Row],[device_name]], "-", "_")</f>
        <v>ada_lamp_bulb_1</v>
      </c>
      <c r="F110" s="31" t="str">
        <f>IF(ISBLANK(E110), "", Table2[[#This Row],[unique_id]])</f>
        <v>ada_lamp_bulb_1</v>
      </c>
      <c r="H110" s="27" t="s">
        <v>139</v>
      </c>
      <c r="O110" s="28" t="s">
        <v>1130</v>
      </c>
      <c r="P110" s="27" t="s">
        <v>172</v>
      </c>
      <c r="Q110" s="27" t="s">
        <v>1080</v>
      </c>
      <c r="R110" s="27" t="str">
        <f>Table2[[#This Row],[entity_domain]]</f>
        <v>Lights</v>
      </c>
      <c r="S110" s="27" t="str">
        <f>_xlfn.CONCAT( Table2[[#This Row],[device_suggested_area]], " ",Table2[[#This Row],[powercalc_group_3]])</f>
        <v>Ada Lights</v>
      </c>
      <c r="T110" s="27"/>
      <c r="V110" s="28"/>
      <c r="W110" s="28" t="s">
        <v>663</v>
      </c>
      <c r="X110" s="37">
        <v>100</v>
      </c>
      <c r="Y110" s="38" t="s">
        <v>1076</v>
      </c>
      <c r="Z110" s="38" t="s">
        <v>740</v>
      </c>
      <c r="AA110" s="38"/>
      <c r="AG110" s="28"/>
      <c r="AH110" s="28"/>
      <c r="AJ110" s="27" t="str">
        <f t="shared" si="13"/>
        <v/>
      </c>
      <c r="AK110" s="27" t="str">
        <f t="shared" si="14"/>
        <v/>
      </c>
      <c r="AS110" s="27"/>
      <c r="AT1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0" s="27" t="str">
        <f>LOWER(_xlfn.CONCAT(Table2[[#This Row],[device_suggested_area]], "-",Table2[[#This Row],[device_identifiers]]))</f>
        <v>ada-lamp-bulb-1</v>
      </c>
      <c r="AV110" s="28" t="s">
        <v>758</v>
      </c>
      <c r="AW110" s="27" t="s">
        <v>673</v>
      </c>
      <c r="AX110" s="27" t="s">
        <v>761</v>
      </c>
      <c r="AY110" s="27" t="s">
        <v>443</v>
      </c>
      <c r="BA110" s="27" t="s">
        <v>130</v>
      </c>
      <c r="BB110" s="27" t="s">
        <v>977</v>
      </c>
      <c r="BD110" s="27" t="s">
        <v>679</v>
      </c>
      <c r="BE110" s="27"/>
      <c r="BH110" s="27" t="str">
        <f t="shared" si="15"/>
        <v>[["mac", "0x0017880103433075"]]</v>
      </c>
    </row>
    <row r="111" spans="1:60" ht="16" customHeight="1">
      <c r="A111" s="27">
        <v>1603</v>
      </c>
      <c r="B111" s="27" t="s">
        <v>26</v>
      </c>
      <c r="C111" s="27" t="s">
        <v>443</v>
      </c>
      <c r="D111" s="27" t="s">
        <v>137</v>
      </c>
      <c r="E111" s="27" t="s">
        <v>335</v>
      </c>
      <c r="F111" s="31" t="str">
        <f>IF(ISBLANK(E111), "", Table2[[#This Row],[unique_id]])</f>
        <v>edwin_lamp</v>
      </c>
      <c r="G111" s="27" t="s">
        <v>214</v>
      </c>
      <c r="H111" s="27" t="s">
        <v>139</v>
      </c>
      <c r="I111" s="27" t="s">
        <v>132</v>
      </c>
      <c r="J111" s="27" t="s">
        <v>706</v>
      </c>
      <c r="K111" s="27" t="s">
        <v>1270</v>
      </c>
      <c r="M111" s="27" t="s">
        <v>136</v>
      </c>
      <c r="T111" s="27"/>
      <c r="V111" s="28"/>
      <c r="W111" s="28" t="s">
        <v>664</v>
      </c>
      <c r="X111" s="37">
        <v>101</v>
      </c>
      <c r="Y111" s="38" t="s">
        <v>1078</v>
      </c>
      <c r="Z111" s="38" t="s">
        <v>740</v>
      </c>
      <c r="AA111" s="38"/>
      <c r="AE111" s="27" t="s">
        <v>315</v>
      </c>
      <c r="AG111" s="28"/>
      <c r="AH111" s="28"/>
      <c r="AJ111" s="27" t="str">
        <f t="shared" si="13"/>
        <v/>
      </c>
      <c r="AK111" s="27" t="str">
        <f t="shared" si="14"/>
        <v/>
      </c>
      <c r="AS111" s="27"/>
      <c r="AT1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1" s="27" t="str">
        <f>LOWER(_xlfn.CONCAT(Table2[[#This Row],[device_suggested_area]], "-",Table2[[#This Row],[device_identifiers]]))</f>
        <v>edwin-lamp</v>
      </c>
      <c r="AV111" s="28" t="s">
        <v>758</v>
      </c>
      <c r="AW111" s="27" t="s">
        <v>672</v>
      </c>
      <c r="AX111" s="27" t="s">
        <v>761</v>
      </c>
      <c r="AY111" s="27" t="s">
        <v>443</v>
      </c>
      <c r="BA111" s="27" t="s">
        <v>127</v>
      </c>
      <c r="BB111" s="27" t="s">
        <v>977</v>
      </c>
      <c r="BD111" s="27"/>
      <c r="BE111" s="27"/>
      <c r="BH111" s="27" t="str">
        <f t="shared" si="15"/>
        <v/>
      </c>
    </row>
    <row r="112" spans="1:60" ht="16" customHeight="1">
      <c r="A112" s="27">
        <v>1604</v>
      </c>
      <c r="B112" s="27" t="s">
        <v>26</v>
      </c>
      <c r="C112" s="27" t="s">
        <v>443</v>
      </c>
      <c r="D112" s="27" t="s">
        <v>137</v>
      </c>
      <c r="E112" s="27" t="str">
        <f>SUBSTITUTE(Table2[[#This Row],[device_name]], "-", "_")</f>
        <v>edwin_lamp_bulb_1</v>
      </c>
      <c r="F112" s="31" t="str">
        <f>IF(ISBLANK(E112), "", Table2[[#This Row],[unique_id]])</f>
        <v>edwin_lamp_bulb_1</v>
      </c>
      <c r="H112" s="27" t="s">
        <v>139</v>
      </c>
      <c r="O112" s="28" t="s">
        <v>1130</v>
      </c>
      <c r="P112" s="27" t="s">
        <v>172</v>
      </c>
      <c r="Q112" s="27" t="s">
        <v>1080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Edwin Lights</v>
      </c>
      <c r="T112" s="27"/>
      <c r="V112" s="28"/>
      <c r="W112" s="28" t="s">
        <v>663</v>
      </c>
      <c r="X112" s="37">
        <v>101</v>
      </c>
      <c r="Y112" s="38" t="s">
        <v>1076</v>
      </c>
      <c r="Z112" s="38" t="s">
        <v>740</v>
      </c>
      <c r="AA112" s="38"/>
      <c r="AG112" s="28"/>
      <c r="AH112" s="28"/>
      <c r="AJ112" s="27" t="str">
        <f t="shared" si="13"/>
        <v/>
      </c>
      <c r="AK112" s="27" t="str">
        <f t="shared" si="14"/>
        <v/>
      </c>
      <c r="AS112" s="27"/>
      <c r="AT1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2" s="27" t="str">
        <f>LOWER(_xlfn.CONCAT(Table2[[#This Row],[device_suggested_area]], "-",Table2[[#This Row],[device_identifiers]]))</f>
        <v>edwin-lamp-bulb-1</v>
      </c>
      <c r="AV112" s="28" t="s">
        <v>758</v>
      </c>
      <c r="AW112" s="27" t="s">
        <v>673</v>
      </c>
      <c r="AX112" s="27" t="s">
        <v>761</v>
      </c>
      <c r="AY112" s="27" t="s">
        <v>443</v>
      </c>
      <c r="BA112" s="27" t="s">
        <v>127</v>
      </c>
      <c r="BB112" s="27" t="s">
        <v>977</v>
      </c>
      <c r="BD112" s="27" t="s">
        <v>704</v>
      </c>
      <c r="BE112" s="27"/>
      <c r="BH112" s="27" t="str">
        <f t="shared" si="15"/>
        <v>[["mac", "0x0017880102b8fd87"]]</v>
      </c>
    </row>
    <row r="113" spans="1:60" ht="16" customHeight="1">
      <c r="A113" s="27">
        <v>1605</v>
      </c>
      <c r="B113" s="27" t="s">
        <v>26</v>
      </c>
      <c r="C113" s="27" t="s">
        <v>133</v>
      </c>
      <c r="D113" s="27" t="s">
        <v>137</v>
      </c>
      <c r="E113" s="27" t="s">
        <v>545</v>
      </c>
      <c r="F113" s="31" t="str">
        <f>IF(ISBLANK(E113), "", Table2[[#This Row],[unique_id]])</f>
        <v>edwin_fan</v>
      </c>
      <c r="G113" s="27" t="s">
        <v>199</v>
      </c>
      <c r="H113" s="27" t="s">
        <v>139</v>
      </c>
      <c r="I113" s="27" t="s">
        <v>132</v>
      </c>
      <c r="J113" s="27" t="s">
        <v>1040</v>
      </c>
      <c r="M113" s="27" t="s">
        <v>136</v>
      </c>
      <c r="O113" s="28" t="s">
        <v>1130</v>
      </c>
      <c r="P113" s="27" t="s">
        <v>172</v>
      </c>
      <c r="Q113" s="27" t="s">
        <v>1080</v>
      </c>
      <c r="R113" s="27" t="str">
        <f>Table2[[#This Row],[entity_domain]]</f>
        <v>Lights</v>
      </c>
      <c r="S113" s="27" t="str">
        <f>_xlfn.CONCAT( Table2[[#This Row],[device_suggested_area]], " ",Table2[[#This Row],[powercalc_group_3]])</f>
        <v>Edwin Lights</v>
      </c>
      <c r="T113" s="34" t="s">
        <v>1094</v>
      </c>
      <c r="V113" s="28"/>
      <c r="W113" s="28"/>
      <c r="X113" s="28"/>
      <c r="Y113" s="28"/>
      <c r="AE113" s="27" t="s">
        <v>315</v>
      </c>
      <c r="AG113" s="28"/>
      <c r="AH113" s="28"/>
      <c r="AJ113" s="27" t="str">
        <f t="shared" si="13"/>
        <v/>
      </c>
      <c r="AK113" s="27" t="str">
        <f t="shared" si="14"/>
        <v/>
      </c>
      <c r="AS113" s="27"/>
      <c r="AT113" s="29"/>
      <c r="AU113" s="27"/>
      <c r="AV113" s="28"/>
      <c r="BA113" s="27" t="s">
        <v>127</v>
      </c>
      <c r="BD113" s="27"/>
      <c r="BE113" s="27"/>
      <c r="BH113" s="27" t="str">
        <f t="shared" si="15"/>
        <v/>
      </c>
    </row>
    <row r="114" spans="1:60" ht="16" customHeight="1">
      <c r="A114" s="27">
        <v>1606</v>
      </c>
      <c r="B114" s="27" t="s">
        <v>26</v>
      </c>
      <c r="C114" s="27" t="s">
        <v>443</v>
      </c>
      <c r="D114" s="27" t="s">
        <v>137</v>
      </c>
      <c r="E114" s="27" t="s">
        <v>536</v>
      </c>
      <c r="F114" s="31" t="str">
        <f>IF(ISBLANK(E114), "", Table2[[#This Row],[unique_id]])</f>
        <v>edwin_night_light</v>
      </c>
      <c r="G114" s="27" t="s">
        <v>535</v>
      </c>
      <c r="H114" s="27" t="s">
        <v>139</v>
      </c>
      <c r="I114" s="27" t="s">
        <v>132</v>
      </c>
      <c r="J114" s="27" t="s">
        <v>707</v>
      </c>
      <c r="K114" s="27" t="s">
        <v>1266</v>
      </c>
      <c r="M114" s="27" t="s">
        <v>136</v>
      </c>
      <c r="T114" s="27"/>
      <c r="V114" s="28"/>
      <c r="W114" s="28" t="s">
        <v>664</v>
      </c>
      <c r="X114" s="37">
        <v>102</v>
      </c>
      <c r="Y114" s="38" t="s">
        <v>1078</v>
      </c>
      <c r="Z114" s="38" t="s">
        <v>739</v>
      </c>
      <c r="AA114" s="38"/>
      <c r="AE114" s="27" t="s">
        <v>315</v>
      </c>
      <c r="AG114" s="28"/>
      <c r="AH114" s="28"/>
      <c r="AJ114" s="27" t="str">
        <f t="shared" si="13"/>
        <v/>
      </c>
      <c r="AK114" s="27" t="str">
        <f t="shared" si="14"/>
        <v/>
      </c>
      <c r="AS114" s="27"/>
      <c r="AT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4" s="27" t="str">
        <f>LOWER(_xlfn.CONCAT(Table2[[#This Row],[device_suggested_area]], "-",Table2[[#This Row],[device_identifiers]]))</f>
        <v>edwin-night-light</v>
      </c>
      <c r="AV114" s="28" t="s">
        <v>660</v>
      </c>
      <c r="AW114" s="27" t="s">
        <v>677</v>
      </c>
      <c r="AX114" s="27" t="s">
        <v>659</v>
      </c>
      <c r="AY114" s="27" t="s">
        <v>443</v>
      </c>
      <c r="BA114" s="27" t="s">
        <v>127</v>
      </c>
      <c r="BB114" s="27" t="s">
        <v>977</v>
      </c>
      <c r="BD114" s="27"/>
      <c r="BE114" s="27"/>
      <c r="BH114" s="27" t="str">
        <f t="shared" si="15"/>
        <v/>
      </c>
    </row>
    <row r="115" spans="1:60" ht="16" customHeight="1">
      <c r="A115" s="27">
        <v>1607</v>
      </c>
      <c r="B115" s="27" t="s">
        <v>26</v>
      </c>
      <c r="C115" s="27" t="s">
        <v>443</v>
      </c>
      <c r="D115" s="27" t="s">
        <v>137</v>
      </c>
      <c r="E115" s="27" t="str">
        <f>SUBSTITUTE(Table2[[#This Row],[device_name]], "-", "_")</f>
        <v>edwin_night_light_bulb_1</v>
      </c>
      <c r="F115" s="31" t="str">
        <f>IF(ISBLANK(E115), "", Table2[[#This Row],[unique_id]])</f>
        <v>edwin_night_light_bulb_1</v>
      </c>
      <c r="H115" s="27" t="s">
        <v>139</v>
      </c>
      <c r="O115" s="28" t="s">
        <v>1130</v>
      </c>
      <c r="P115" s="27" t="s">
        <v>172</v>
      </c>
      <c r="Q115" s="27" t="s">
        <v>1080</v>
      </c>
      <c r="R115" s="27" t="str">
        <f>Table2[[#This Row],[entity_domain]]</f>
        <v>Lights</v>
      </c>
      <c r="S115" s="27" t="str">
        <f>_xlfn.CONCAT( Table2[[#This Row],[device_suggested_area]], " ",Table2[[#This Row],[powercalc_group_3]])</f>
        <v>Edwin Lights</v>
      </c>
      <c r="T115" s="27"/>
      <c r="V115" s="28"/>
      <c r="W115" s="28" t="s">
        <v>663</v>
      </c>
      <c r="X115" s="37">
        <v>102</v>
      </c>
      <c r="Y115" s="38" t="s">
        <v>1076</v>
      </c>
      <c r="Z115" s="38" t="s">
        <v>739</v>
      </c>
      <c r="AA115" s="38"/>
      <c r="AG115" s="28"/>
      <c r="AH115" s="28"/>
      <c r="AJ115" s="27" t="str">
        <f t="shared" si="13"/>
        <v/>
      </c>
      <c r="AK115" s="27" t="str">
        <f t="shared" si="14"/>
        <v/>
      </c>
      <c r="AS115" s="27"/>
      <c r="AT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5" s="27" t="str">
        <f>LOWER(_xlfn.CONCAT(Table2[[#This Row],[device_suggested_area]], "-",Table2[[#This Row],[device_identifiers]]))</f>
        <v>edwin-night-light-bulb-1</v>
      </c>
      <c r="AV115" s="28" t="s">
        <v>660</v>
      </c>
      <c r="AW115" s="27" t="s">
        <v>678</v>
      </c>
      <c r="AX115" s="27" t="s">
        <v>659</v>
      </c>
      <c r="AY115" s="27" t="s">
        <v>443</v>
      </c>
      <c r="BA115" s="27" t="s">
        <v>127</v>
      </c>
      <c r="BB115" s="27" t="s">
        <v>977</v>
      </c>
      <c r="BD115" s="27" t="s">
        <v>680</v>
      </c>
      <c r="BE115" s="27"/>
      <c r="BH115" s="27" t="str">
        <f t="shared" si="15"/>
        <v>[["mac", "0x001788010343c36f"]]</v>
      </c>
    </row>
    <row r="116" spans="1:60" ht="16" customHeight="1">
      <c r="A116" s="27">
        <v>1608</v>
      </c>
      <c r="B116" s="27" t="s">
        <v>26</v>
      </c>
      <c r="C116" s="27" t="s">
        <v>443</v>
      </c>
      <c r="D116" s="27" t="s">
        <v>137</v>
      </c>
      <c r="E116" s="27" t="s">
        <v>323</v>
      </c>
      <c r="F116" s="31" t="str">
        <f>IF(ISBLANK(E116), "", Table2[[#This Row],[unique_id]])</f>
        <v>hallway_main</v>
      </c>
      <c r="G116" s="27" t="s">
        <v>209</v>
      </c>
      <c r="H116" s="27" t="s">
        <v>139</v>
      </c>
      <c r="I116" s="27" t="s">
        <v>132</v>
      </c>
      <c r="J116" s="27" t="s">
        <v>1042</v>
      </c>
      <c r="K116" s="27" t="s">
        <v>1267</v>
      </c>
      <c r="M116" s="27" t="s">
        <v>136</v>
      </c>
      <c r="T116" s="27"/>
      <c r="V116" s="28"/>
      <c r="W116" s="28" t="s">
        <v>664</v>
      </c>
      <c r="X116" s="37">
        <v>103</v>
      </c>
      <c r="Y116" s="38" t="s">
        <v>1078</v>
      </c>
      <c r="Z116" s="38" t="s">
        <v>740</v>
      </c>
      <c r="AA116" s="38"/>
      <c r="AE116" s="27" t="s">
        <v>315</v>
      </c>
      <c r="AG116" s="28"/>
      <c r="AH116" s="28"/>
      <c r="AJ116" s="27" t="str">
        <f t="shared" si="13"/>
        <v/>
      </c>
      <c r="AK116" s="27" t="str">
        <f t="shared" si="14"/>
        <v/>
      </c>
      <c r="AS116" s="27"/>
      <c r="AT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16" s="27" t="str">
        <f>LOWER(_xlfn.CONCAT(Table2[[#This Row],[device_suggested_area]], "-",Table2[[#This Row],[device_identifiers]]))</f>
        <v>hallway-main</v>
      </c>
      <c r="AV116" s="28" t="s">
        <v>660</v>
      </c>
      <c r="AW116" s="27" t="s">
        <v>661</v>
      </c>
      <c r="AX116" s="27" t="s">
        <v>659</v>
      </c>
      <c r="AY116" s="27" t="s">
        <v>443</v>
      </c>
      <c r="BA116" s="27" t="s">
        <v>498</v>
      </c>
      <c r="BD116" s="27"/>
      <c r="BE116" s="27"/>
      <c r="BH116" s="27" t="str">
        <f t="shared" si="15"/>
        <v/>
      </c>
    </row>
    <row r="117" spans="1:60" ht="16" customHeight="1">
      <c r="A117" s="27">
        <v>1609</v>
      </c>
      <c r="B117" s="27" t="s">
        <v>26</v>
      </c>
      <c r="C117" s="27" t="s">
        <v>443</v>
      </c>
      <c r="D117" s="27" t="s">
        <v>137</v>
      </c>
      <c r="E117" s="27" t="str">
        <f>SUBSTITUTE(Table2[[#This Row],[device_name]], "-", "_")</f>
        <v>hallway_main_bulb_1</v>
      </c>
      <c r="F117" s="31" t="str">
        <f>IF(ISBLANK(E117), "", Table2[[#This Row],[unique_id]])</f>
        <v>hallway_main_bulb_1</v>
      </c>
      <c r="H117" s="27" t="s">
        <v>139</v>
      </c>
      <c r="O117" s="28" t="s">
        <v>1130</v>
      </c>
      <c r="P117" s="27" t="s">
        <v>172</v>
      </c>
      <c r="Q117" s="27" t="s">
        <v>1080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Hallway Lights</v>
      </c>
      <c r="T117" s="27"/>
      <c r="V117" s="28"/>
      <c r="W117" s="28" t="s">
        <v>663</v>
      </c>
      <c r="X117" s="37">
        <v>103</v>
      </c>
      <c r="Y117" s="38" t="s">
        <v>1076</v>
      </c>
      <c r="Z117" s="38" t="s">
        <v>740</v>
      </c>
      <c r="AA117" s="38"/>
      <c r="AG117" s="28"/>
      <c r="AH117" s="28"/>
      <c r="AJ117" s="27" t="str">
        <f t="shared" si="13"/>
        <v/>
      </c>
      <c r="AK117" s="27" t="str">
        <f t="shared" si="14"/>
        <v/>
      </c>
      <c r="AS117" s="27"/>
      <c r="AT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17" s="27" t="str">
        <f>LOWER(_xlfn.CONCAT(Table2[[#This Row],[device_suggested_area]], "-",Table2[[#This Row],[device_identifiers]]))</f>
        <v>hallway-main-bulb-1</v>
      </c>
      <c r="AV117" s="28" t="s">
        <v>660</v>
      </c>
      <c r="AW117" s="27" t="s">
        <v>662</v>
      </c>
      <c r="AX117" s="27" t="s">
        <v>659</v>
      </c>
      <c r="AY117" s="27" t="s">
        <v>443</v>
      </c>
      <c r="BA117" s="27" t="s">
        <v>498</v>
      </c>
      <c r="BD117" s="27" t="s">
        <v>681</v>
      </c>
      <c r="BE117" s="27"/>
      <c r="BH117" s="27" t="str">
        <f t="shared" si="15"/>
        <v>[["mac", "0x00178801043283b0"]]</v>
      </c>
    </row>
    <row r="118" spans="1:60" ht="16" customHeight="1">
      <c r="A118" s="27">
        <v>1610</v>
      </c>
      <c r="B118" s="27" t="s">
        <v>26</v>
      </c>
      <c r="C118" s="27" t="s">
        <v>443</v>
      </c>
      <c r="D118" s="27" t="s">
        <v>137</v>
      </c>
      <c r="E118" s="27" t="str">
        <f>SUBSTITUTE(Table2[[#This Row],[device_name]], "-", "_")</f>
        <v>hallway_main_bulb_2</v>
      </c>
      <c r="F118" s="31" t="str">
        <f>IF(ISBLANK(E118), "", Table2[[#This Row],[unique_id]])</f>
        <v>hallway_main_bulb_2</v>
      </c>
      <c r="H118" s="27" t="s">
        <v>139</v>
      </c>
      <c r="O118" s="28" t="s">
        <v>1130</v>
      </c>
      <c r="P118" s="27" t="s">
        <v>172</v>
      </c>
      <c r="Q118" s="27" t="s">
        <v>1080</v>
      </c>
      <c r="R118" s="27" t="str">
        <f>Table2[[#This Row],[entity_domain]]</f>
        <v>Lights</v>
      </c>
      <c r="S118" s="27" t="str">
        <f>_xlfn.CONCAT( Table2[[#This Row],[device_suggested_area]], " ",Table2[[#This Row],[powercalc_group_3]])</f>
        <v>Hallway Lights</v>
      </c>
      <c r="T118" s="27"/>
      <c r="V118" s="28"/>
      <c r="W118" s="28" t="s">
        <v>663</v>
      </c>
      <c r="X118" s="37">
        <v>103</v>
      </c>
      <c r="Y118" s="38" t="s">
        <v>1076</v>
      </c>
      <c r="Z118" s="38" t="s">
        <v>740</v>
      </c>
      <c r="AA118" s="38"/>
      <c r="AG118" s="28"/>
      <c r="AH118" s="28"/>
      <c r="AJ118" s="27" t="str">
        <f t="shared" si="13"/>
        <v/>
      </c>
      <c r="AK118" s="27" t="str">
        <f t="shared" si="14"/>
        <v/>
      </c>
      <c r="AS118" s="27"/>
      <c r="AT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18" s="27" t="str">
        <f>LOWER(_xlfn.CONCAT(Table2[[#This Row],[device_suggested_area]], "-",Table2[[#This Row],[device_identifiers]]))</f>
        <v>hallway-main-bulb-2</v>
      </c>
      <c r="AV118" s="28" t="s">
        <v>660</v>
      </c>
      <c r="AW118" s="27" t="s">
        <v>669</v>
      </c>
      <c r="AX118" s="27" t="s">
        <v>659</v>
      </c>
      <c r="AY118" s="27" t="s">
        <v>443</v>
      </c>
      <c r="BA118" s="27" t="s">
        <v>498</v>
      </c>
      <c r="BD118" s="27" t="s">
        <v>682</v>
      </c>
      <c r="BE118" s="27"/>
      <c r="BH118" s="27" t="str">
        <f t="shared" si="15"/>
        <v>[["mac", "0x0017880104329975"]]</v>
      </c>
    </row>
    <row r="119" spans="1:60" ht="16" customHeight="1">
      <c r="A119" s="27">
        <v>1611</v>
      </c>
      <c r="B119" s="27" t="s">
        <v>26</v>
      </c>
      <c r="C119" s="27" t="s">
        <v>443</v>
      </c>
      <c r="D119" s="27" t="s">
        <v>137</v>
      </c>
      <c r="E119" s="27" t="str">
        <f>SUBSTITUTE(Table2[[#This Row],[device_name]], "-", "_")</f>
        <v>hallway_main_bulb_3</v>
      </c>
      <c r="F119" s="31" t="str">
        <f>IF(ISBLANK(E119), "", Table2[[#This Row],[unique_id]])</f>
        <v>hallway_main_bulb_3</v>
      </c>
      <c r="H119" s="27" t="s">
        <v>139</v>
      </c>
      <c r="O119" s="28" t="s">
        <v>1130</v>
      </c>
      <c r="P119" s="27" t="s">
        <v>172</v>
      </c>
      <c r="Q119" s="27" t="s">
        <v>1080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Hallway Lights</v>
      </c>
      <c r="T119" s="27"/>
      <c r="V119" s="28"/>
      <c r="W119" s="28" t="s">
        <v>663</v>
      </c>
      <c r="X119" s="37">
        <v>103</v>
      </c>
      <c r="Y119" s="38" t="s">
        <v>1076</v>
      </c>
      <c r="Z119" s="38" t="s">
        <v>740</v>
      </c>
      <c r="AA119" s="38"/>
      <c r="AG119" s="28"/>
      <c r="AH119" s="28"/>
      <c r="AJ119" s="27" t="str">
        <f t="shared" si="13"/>
        <v/>
      </c>
      <c r="AK119" s="27" t="str">
        <f t="shared" si="14"/>
        <v/>
      </c>
      <c r="AS119" s="27"/>
      <c r="AT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19" s="27" t="str">
        <f>LOWER(_xlfn.CONCAT(Table2[[#This Row],[device_suggested_area]], "-",Table2[[#This Row],[device_identifiers]]))</f>
        <v>hallway-main-bulb-3</v>
      </c>
      <c r="AV119" s="28" t="s">
        <v>660</v>
      </c>
      <c r="AW119" s="27" t="s">
        <v>670</v>
      </c>
      <c r="AX119" s="27" t="s">
        <v>659</v>
      </c>
      <c r="AY119" s="27" t="s">
        <v>443</v>
      </c>
      <c r="BA119" s="27" t="s">
        <v>498</v>
      </c>
      <c r="BD119" s="27" t="s">
        <v>683</v>
      </c>
      <c r="BE119" s="27"/>
      <c r="BH119" s="27" t="str">
        <f t="shared" si="15"/>
        <v>[["mac", "0x001788010432996f"]]</v>
      </c>
    </row>
    <row r="120" spans="1:60" ht="16" customHeight="1">
      <c r="A120" s="27">
        <v>1612</v>
      </c>
      <c r="B120" s="27" t="s">
        <v>26</v>
      </c>
      <c r="C120" s="27" t="s">
        <v>443</v>
      </c>
      <c r="D120" s="27" t="s">
        <v>137</v>
      </c>
      <c r="E120" s="27" t="str">
        <f>SUBSTITUTE(Table2[[#This Row],[device_name]], "-", "_")</f>
        <v>hallway_main_bulb_4</v>
      </c>
      <c r="F120" s="31" t="str">
        <f>IF(ISBLANK(E120), "", Table2[[#This Row],[unique_id]])</f>
        <v>hallway_main_bulb_4</v>
      </c>
      <c r="H120" s="27" t="s">
        <v>139</v>
      </c>
      <c r="O120" s="28" t="s">
        <v>1130</v>
      </c>
      <c r="P120" s="27" t="s">
        <v>172</v>
      </c>
      <c r="Q120" s="27" t="s">
        <v>1080</v>
      </c>
      <c r="R120" s="27" t="str">
        <f>Table2[[#This Row],[entity_domain]]</f>
        <v>Lights</v>
      </c>
      <c r="S120" s="27" t="str">
        <f>_xlfn.CONCAT( Table2[[#This Row],[device_suggested_area]], " ",Table2[[#This Row],[powercalc_group_3]])</f>
        <v>Hallway Lights</v>
      </c>
      <c r="T120" s="27"/>
      <c r="V120" s="28"/>
      <c r="W120" s="28" t="s">
        <v>663</v>
      </c>
      <c r="X120" s="37">
        <v>103</v>
      </c>
      <c r="Y120" s="38" t="s">
        <v>1076</v>
      </c>
      <c r="Z120" s="38" t="s">
        <v>740</v>
      </c>
      <c r="AA120" s="38"/>
      <c r="AG120" s="28"/>
      <c r="AH120" s="28"/>
      <c r="AJ120" s="27" t="str">
        <f t="shared" si="13"/>
        <v/>
      </c>
      <c r="AK120" s="27" t="str">
        <f t="shared" si="14"/>
        <v/>
      </c>
      <c r="AS120" s="27"/>
      <c r="AT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0" s="27" t="str">
        <f>LOWER(_xlfn.CONCAT(Table2[[#This Row],[device_suggested_area]], "-",Table2[[#This Row],[device_identifiers]]))</f>
        <v>hallway-main-bulb-4</v>
      </c>
      <c r="AV120" s="28" t="s">
        <v>660</v>
      </c>
      <c r="AW120" s="27" t="s">
        <v>674</v>
      </c>
      <c r="AX120" s="27" t="s">
        <v>659</v>
      </c>
      <c r="AY120" s="27" t="s">
        <v>443</v>
      </c>
      <c r="BA120" s="27" t="s">
        <v>498</v>
      </c>
      <c r="BD120" s="27" t="s">
        <v>684</v>
      </c>
      <c r="BE120" s="27"/>
      <c r="BH120" s="27" t="str">
        <f t="shared" si="15"/>
        <v>[["mac", "0x001788010444db4e"]]</v>
      </c>
    </row>
    <row r="121" spans="1:60" ht="16" customHeight="1">
      <c r="A121" s="27">
        <v>1613</v>
      </c>
      <c r="B121" s="27" t="s">
        <v>26</v>
      </c>
      <c r="C121" s="27" t="s">
        <v>609</v>
      </c>
      <c r="D121" s="27" t="s">
        <v>137</v>
      </c>
      <c r="E121" s="27" t="s">
        <v>1232</v>
      </c>
      <c r="F121" s="31" t="str">
        <f>IF(ISBLANK(E121), "", Table2[[#This Row],[unique_id]])</f>
        <v>hallway_sconces</v>
      </c>
      <c r="G121" s="27" t="s">
        <v>1234</v>
      </c>
      <c r="H121" s="27" t="s">
        <v>139</v>
      </c>
      <c r="I121" s="27" t="s">
        <v>132</v>
      </c>
      <c r="J121" s="27" t="s">
        <v>1220</v>
      </c>
      <c r="K121" s="27" t="s">
        <v>1267</v>
      </c>
      <c r="M121" s="27" t="s">
        <v>136</v>
      </c>
      <c r="T121" s="27"/>
      <c r="V121" s="28"/>
      <c r="W121" s="28" t="s">
        <v>664</v>
      </c>
      <c r="X121" s="37">
        <v>120</v>
      </c>
      <c r="Y121" s="38" t="s">
        <v>1078</v>
      </c>
      <c r="Z121" s="28" t="s">
        <v>1262</v>
      </c>
      <c r="AE121" s="27" t="s">
        <v>315</v>
      </c>
      <c r="AG121" s="28"/>
      <c r="AH121" s="28"/>
      <c r="AJ121" s="27" t="str">
        <f t="shared" si="13"/>
        <v/>
      </c>
      <c r="AK121" s="27" t="str">
        <f t="shared" si="14"/>
        <v/>
      </c>
      <c r="AS121" s="27"/>
      <c r="AT121" s="29"/>
      <c r="AU121" s="27" t="str">
        <f>LOWER(_xlfn.CONCAT(Table2[[#This Row],[device_suggested_area]], "-",Table2[[#This Row],[device_identifiers]]))</f>
        <v>hallway-sconces</v>
      </c>
      <c r="AV121" s="28" t="s">
        <v>1221</v>
      </c>
      <c r="AW121" s="27" t="s">
        <v>1222</v>
      </c>
      <c r="AX121" s="27" t="s">
        <v>1227</v>
      </c>
      <c r="AY121" s="27" t="s">
        <v>609</v>
      </c>
      <c r="BA121" s="27" t="s">
        <v>498</v>
      </c>
      <c r="BD121" s="27"/>
      <c r="BE121" s="27"/>
      <c r="BH121" s="27" t="str">
        <f t="shared" si="15"/>
        <v/>
      </c>
    </row>
    <row r="122" spans="1:60" ht="16" customHeight="1">
      <c r="A122" s="27">
        <v>1614</v>
      </c>
      <c r="B122" s="27" t="s">
        <v>26</v>
      </c>
      <c r="C122" s="27" t="s">
        <v>609</v>
      </c>
      <c r="D122" s="27" t="s">
        <v>137</v>
      </c>
      <c r="E122" s="27" t="s">
        <v>1233</v>
      </c>
      <c r="F122" s="31" t="str">
        <f>IF(ISBLANK(E122), "", Table2[[#This Row],[unique_id]])</f>
        <v>hallway_sconces_bulb_1</v>
      </c>
      <c r="H122" s="27" t="s">
        <v>139</v>
      </c>
      <c r="O122" s="28" t="s">
        <v>1130</v>
      </c>
      <c r="P122" s="27" t="s">
        <v>172</v>
      </c>
      <c r="Q122" s="27" t="s">
        <v>1080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663</v>
      </c>
      <c r="X122" s="37">
        <v>120</v>
      </c>
      <c r="Y122" s="38" t="s">
        <v>1076</v>
      </c>
      <c r="Z122" s="28" t="s">
        <v>1262</v>
      </c>
      <c r="AG122" s="28"/>
      <c r="AH122" s="28"/>
      <c r="AJ122" s="27" t="str">
        <f t="shared" si="13"/>
        <v/>
      </c>
      <c r="AK122" s="27" t="str">
        <f t="shared" si="14"/>
        <v/>
      </c>
      <c r="AS122" s="27"/>
      <c r="AT122" s="29"/>
      <c r="AU122" s="27" t="str">
        <f>LOWER(_xlfn.CONCAT(Table2[[#This Row],[device_suggested_area]], "-",Table2[[#This Row],[device_identifiers]]))</f>
        <v>hallway-sconces-bulb-1</v>
      </c>
      <c r="AV122" s="28" t="s">
        <v>1221</v>
      </c>
      <c r="AW122" s="27" t="s">
        <v>1223</v>
      </c>
      <c r="AX122" s="27" t="s">
        <v>1227</v>
      </c>
      <c r="AY122" s="27" t="s">
        <v>609</v>
      </c>
      <c r="BA122" s="27" t="s">
        <v>498</v>
      </c>
      <c r="BD122" s="27" t="s">
        <v>1235</v>
      </c>
      <c r="BE122" s="27"/>
      <c r="BH122" s="27" t="str">
        <f t="shared" si="15"/>
        <v>[["mac", "0x2c1165fffe12d5c4"]]</v>
      </c>
    </row>
    <row r="123" spans="1:60" ht="16" customHeight="1">
      <c r="A123" s="27">
        <v>1615</v>
      </c>
      <c r="B123" s="27" t="s">
        <v>26</v>
      </c>
      <c r="C123" s="27" t="s">
        <v>609</v>
      </c>
      <c r="D123" s="27" t="s">
        <v>137</v>
      </c>
      <c r="E123" s="27" t="s">
        <v>1233</v>
      </c>
      <c r="F123" s="31" t="str">
        <f>IF(ISBLANK(E123), "", Table2[[#This Row],[unique_id]])</f>
        <v>hallway_sconces_bulb_1</v>
      </c>
      <c r="H123" s="27" t="s">
        <v>139</v>
      </c>
      <c r="O123" s="28" t="s">
        <v>1130</v>
      </c>
      <c r="P123" s="27" t="s">
        <v>172</v>
      </c>
      <c r="Q123" s="27" t="s">
        <v>1080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663</v>
      </c>
      <c r="X123" s="37">
        <v>120</v>
      </c>
      <c r="Y123" s="38" t="s">
        <v>1076</v>
      </c>
      <c r="Z123" s="28" t="s">
        <v>1262</v>
      </c>
      <c r="AG123" s="28"/>
      <c r="AH123" s="28"/>
      <c r="AJ123" s="27" t="str">
        <f t="shared" si="13"/>
        <v/>
      </c>
      <c r="AK123" s="27" t="str">
        <f t="shared" si="14"/>
        <v/>
      </c>
      <c r="AS123" s="27"/>
      <c r="AT123" s="29"/>
      <c r="AU123" s="27" t="str">
        <f>LOWER(_xlfn.CONCAT(Table2[[#This Row],[device_suggested_area]], "-",Table2[[#This Row],[device_identifiers]]))</f>
        <v>hallway-sconces-bulb-2</v>
      </c>
      <c r="AV123" s="28" t="s">
        <v>1221</v>
      </c>
      <c r="AW123" s="27" t="s">
        <v>1224</v>
      </c>
      <c r="AX123" s="27" t="s">
        <v>1227</v>
      </c>
      <c r="AY123" s="27" t="s">
        <v>609</v>
      </c>
      <c r="BA123" s="27" t="s">
        <v>498</v>
      </c>
      <c r="BD123" s="27" t="s">
        <v>1236</v>
      </c>
      <c r="BE123" s="27"/>
      <c r="BH123" s="27" t="str">
        <f t="shared" si="15"/>
        <v>[["mac", "0x2c1165fffe109407"]]</v>
      </c>
    </row>
    <row r="124" spans="1:60" ht="16" customHeight="1">
      <c r="A124" s="27">
        <v>1616</v>
      </c>
      <c r="B124" s="27" t="s">
        <v>26</v>
      </c>
      <c r="C124" s="27" t="s">
        <v>443</v>
      </c>
      <c r="D124" s="27" t="s">
        <v>137</v>
      </c>
      <c r="E124" s="27" t="s">
        <v>324</v>
      </c>
      <c r="F124" s="31" t="str">
        <f>IF(ISBLANK(E124), "", Table2[[#This Row],[unique_id]])</f>
        <v>dining_main</v>
      </c>
      <c r="G124" s="27" t="s">
        <v>138</v>
      </c>
      <c r="H124" s="27" t="s">
        <v>139</v>
      </c>
      <c r="I124" s="27" t="s">
        <v>132</v>
      </c>
      <c r="J124" s="27" t="s">
        <v>1042</v>
      </c>
      <c r="K124" s="27" t="s">
        <v>1265</v>
      </c>
      <c r="M124" s="27" t="s">
        <v>136</v>
      </c>
      <c r="T124" s="27"/>
      <c r="V124" s="28"/>
      <c r="W124" s="28" t="s">
        <v>664</v>
      </c>
      <c r="X124" s="37">
        <v>104</v>
      </c>
      <c r="Y124" s="38" t="s">
        <v>1078</v>
      </c>
      <c r="Z124" s="38" t="s">
        <v>740</v>
      </c>
      <c r="AA124" s="38"/>
      <c r="AE124" s="27" t="s">
        <v>315</v>
      </c>
      <c r="AG124" s="28"/>
      <c r="AH124" s="28"/>
      <c r="AJ124" s="27" t="str">
        <f t="shared" si="13"/>
        <v/>
      </c>
      <c r="AK124" s="27" t="str">
        <f t="shared" si="14"/>
        <v/>
      </c>
      <c r="AS124" s="27"/>
      <c r="AT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4" s="27" t="str">
        <f>LOWER(_xlfn.CONCAT(Table2[[#This Row],[device_suggested_area]], "-",Table2[[#This Row],[device_identifiers]]))</f>
        <v>dining-main</v>
      </c>
      <c r="AV124" s="28" t="s">
        <v>660</v>
      </c>
      <c r="AW124" s="27" t="s">
        <v>661</v>
      </c>
      <c r="AX124" s="27" t="s">
        <v>659</v>
      </c>
      <c r="AY124" s="27" t="s">
        <v>443</v>
      </c>
      <c r="BA124" s="27" t="s">
        <v>202</v>
      </c>
      <c r="BD124" s="27"/>
      <c r="BE124" s="27"/>
      <c r="BH124" s="27" t="str">
        <f t="shared" si="15"/>
        <v/>
      </c>
    </row>
    <row r="125" spans="1:60" ht="16" customHeight="1">
      <c r="A125" s="27">
        <v>1617</v>
      </c>
      <c r="B125" s="27" t="s">
        <v>26</v>
      </c>
      <c r="C125" s="27" t="s">
        <v>443</v>
      </c>
      <c r="D125" s="27" t="s">
        <v>137</v>
      </c>
      <c r="E125" s="27" t="str">
        <f>SUBSTITUTE(Table2[[#This Row],[device_name]], "-", "_")</f>
        <v>dining_main_bulb_1</v>
      </c>
      <c r="F125" s="31" t="str">
        <f>IF(ISBLANK(E125), "", Table2[[#This Row],[unique_id]])</f>
        <v>dining_main_bulb_1</v>
      </c>
      <c r="H125" s="27" t="s">
        <v>139</v>
      </c>
      <c r="O125" s="28" t="s">
        <v>1130</v>
      </c>
      <c r="P125" s="27" t="s">
        <v>172</v>
      </c>
      <c r="Q125" s="27" t="s">
        <v>1080</v>
      </c>
      <c r="R125" s="27" t="str">
        <f>Table2[[#This Row],[entity_domain]]</f>
        <v>Lights</v>
      </c>
      <c r="S125" s="27" t="str">
        <f>_xlfn.CONCAT( Table2[[#This Row],[device_suggested_area]], " ",Table2[[#This Row],[powercalc_group_3]])</f>
        <v>Dining Lights</v>
      </c>
      <c r="T125" s="27"/>
      <c r="V125" s="28"/>
      <c r="W125" s="28" t="s">
        <v>663</v>
      </c>
      <c r="X125" s="37">
        <v>104</v>
      </c>
      <c r="Y125" s="38" t="s">
        <v>1076</v>
      </c>
      <c r="Z125" s="38" t="s">
        <v>740</v>
      </c>
      <c r="AA125" s="38"/>
      <c r="AG125" s="28"/>
      <c r="AH125" s="28"/>
      <c r="AJ125" s="27" t="str">
        <f t="shared" si="13"/>
        <v/>
      </c>
      <c r="AK125" s="27" t="str">
        <f t="shared" si="14"/>
        <v/>
      </c>
      <c r="AS125" s="27"/>
      <c r="AT12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5" s="27" t="str">
        <f>LOWER(_xlfn.CONCAT(Table2[[#This Row],[device_suggested_area]], "-",Table2[[#This Row],[device_identifiers]]))</f>
        <v>dining-main-bulb-1</v>
      </c>
      <c r="AV125" s="28" t="s">
        <v>660</v>
      </c>
      <c r="AW125" s="27" t="s">
        <v>662</v>
      </c>
      <c r="AX125" s="27" t="s">
        <v>659</v>
      </c>
      <c r="AY125" s="27" t="s">
        <v>443</v>
      </c>
      <c r="BA125" s="27" t="s">
        <v>202</v>
      </c>
      <c r="BD125" s="27" t="s">
        <v>685</v>
      </c>
      <c r="BE125" s="27"/>
      <c r="BH125" s="27" t="str">
        <f t="shared" si="15"/>
        <v>[["mac", "0x00178801039f69d5"]]</v>
      </c>
    </row>
    <row r="126" spans="1:60" ht="16" customHeight="1">
      <c r="A126" s="27">
        <v>1618</v>
      </c>
      <c r="B126" s="27" t="s">
        <v>26</v>
      </c>
      <c r="C126" s="27" t="s">
        <v>443</v>
      </c>
      <c r="D126" s="27" t="s">
        <v>137</v>
      </c>
      <c r="E126" s="27" t="str">
        <f>SUBSTITUTE(Table2[[#This Row],[device_name]], "-", "_")</f>
        <v>dining_main_bulb_2</v>
      </c>
      <c r="F126" s="31" t="str">
        <f>IF(ISBLANK(E126), "", Table2[[#This Row],[unique_id]])</f>
        <v>dining_main_bulb_2</v>
      </c>
      <c r="H126" s="27" t="s">
        <v>139</v>
      </c>
      <c r="O126" s="28" t="s">
        <v>1130</v>
      </c>
      <c r="P126" s="27" t="s">
        <v>172</v>
      </c>
      <c r="Q126" s="27" t="s">
        <v>1080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Dining Lights</v>
      </c>
      <c r="T126" s="27"/>
      <c r="V126" s="28"/>
      <c r="W126" s="28" t="s">
        <v>663</v>
      </c>
      <c r="X126" s="37">
        <v>104</v>
      </c>
      <c r="Y126" s="38" t="s">
        <v>1076</v>
      </c>
      <c r="Z126" s="38" t="s">
        <v>740</v>
      </c>
      <c r="AA126" s="38"/>
      <c r="AG126" s="28"/>
      <c r="AH126" s="28"/>
      <c r="AJ126" s="27" t="str">
        <f t="shared" si="13"/>
        <v/>
      </c>
      <c r="AK126" s="27" t="str">
        <f t="shared" si="14"/>
        <v/>
      </c>
      <c r="AS126" s="27"/>
      <c r="AT1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26" s="27" t="str">
        <f>LOWER(_xlfn.CONCAT(Table2[[#This Row],[device_suggested_area]], "-",Table2[[#This Row],[device_identifiers]]))</f>
        <v>dining-main-bulb-2</v>
      </c>
      <c r="AV126" s="28" t="s">
        <v>660</v>
      </c>
      <c r="AW126" s="27" t="s">
        <v>669</v>
      </c>
      <c r="AX126" s="27" t="s">
        <v>659</v>
      </c>
      <c r="AY126" s="27" t="s">
        <v>443</v>
      </c>
      <c r="BA126" s="27" t="s">
        <v>202</v>
      </c>
      <c r="BD126" s="27" t="s">
        <v>686</v>
      </c>
      <c r="BE126" s="27"/>
      <c r="BH126" s="27" t="str">
        <f t="shared" si="15"/>
        <v>[["mac", "0x00178801039f56c4"]]</v>
      </c>
    </row>
    <row r="127" spans="1:60" ht="16" customHeight="1">
      <c r="A127" s="27">
        <v>1619</v>
      </c>
      <c r="B127" s="27" t="s">
        <v>26</v>
      </c>
      <c r="C127" s="27" t="s">
        <v>443</v>
      </c>
      <c r="D127" s="27" t="s">
        <v>137</v>
      </c>
      <c r="E127" s="27" t="str">
        <f>SUBSTITUTE(Table2[[#This Row],[device_name]], "-", "_")</f>
        <v>dining_main_bulb_3</v>
      </c>
      <c r="F127" s="31" t="str">
        <f>IF(ISBLANK(E127), "", Table2[[#This Row],[unique_id]])</f>
        <v>dining_main_bulb_3</v>
      </c>
      <c r="H127" s="27" t="s">
        <v>139</v>
      </c>
      <c r="O127" s="28" t="s">
        <v>1130</v>
      </c>
      <c r="P127" s="27" t="s">
        <v>172</v>
      </c>
      <c r="Q127" s="27" t="s">
        <v>1080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Dining Lights</v>
      </c>
      <c r="T127" s="27"/>
      <c r="V127" s="28"/>
      <c r="W127" s="28" t="s">
        <v>663</v>
      </c>
      <c r="X127" s="37">
        <v>104</v>
      </c>
      <c r="Y127" s="38" t="s">
        <v>1076</v>
      </c>
      <c r="Z127" s="38" t="s">
        <v>740</v>
      </c>
      <c r="AA127" s="38"/>
      <c r="AG127" s="28"/>
      <c r="AH127" s="28"/>
      <c r="AJ127" s="27" t="str">
        <f t="shared" si="13"/>
        <v/>
      </c>
      <c r="AK127" s="27" t="str">
        <f t="shared" si="14"/>
        <v/>
      </c>
      <c r="AS127" s="27"/>
      <c r="AT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27" s="27" t="str">
        <f>LOWER(_xlfn.CONCAT(Table2[[#This Row],[device_suggested_area]], "-",Table2[[#This Row],[device_identifiers]]))</f>
        <v>dining-main-bulb-3</v>
      </c>
      <c r="AV127" s="28" t="s">
        <v>660</v>
      </c>
      <c r="AW127" s="27" t="s">
        <v>670</v>
      </c>
      <c r="AX127" s="27" t="s">
        <v>659</v>
      </c>
      <c r="AY127" s="27" t="s">
        <v>443</v>
      </c>
      <c r="BA127" s="27" t="s">
        <v>202</v>
      </c>
      <c r="BD127" s="27" t="s">
        <v>687</v>
      </c>
      <c r="BE127" s="27"/>
      <c r="BH127" s="27" t="str">
        <f t="shared" si="15"/>
        <v>[["mac", "0x00178801039f584a"]]</v>
      </c>
    </row>
    <row r="128" spans="1:60" ht="16" customHeight="1">
      <c r="A128" s="27">
        <v>1620</v>
      </c>
      <c r="B128" s="27" t="s">
        <v>26</v>
      </c>
      <c r="C128" s="27" t="s">
        <v>443</v>
      </c>
      <c r="D128" s="27" t="s">
        <v>137</v>
      </c>
      <c r="E128" s="27" t="str">
        <f>SUBSTITUTE(Table2[[#This Row],[device_name]], "-", "_")</f>
        <v>dining_main_bulb_4</v>
      </c>
      <c r="F128" s="31" t="str">
        <f>IF(ISBLANK(E128), "", Table2[[#This Row],[unique_id]])</f>
        <v>dining_main_bulb_4</v>
      </c>
      <c r="H128" s="27" t="s">
        <v>139</v>
      </c>
      <c r="O128" s="28" t="s">
        <v>1130</v>
      </c>
      <c r="P128" s="27" t="s">
        <v>172</v>
      </c>
      <c r="Q128" s="27" t="s">
        <v>1080</v>
      </c>
      <c r="R128" s="27" t="str">
        <f>Table2[[#This Row],[entity_domain]]</f>
        <v>Lights</v>
      </c>
      <c r="S128" s="27" t="str">
        <f>_xlfn.CONCAT( Table2[[#This Row],[device_suggested_area]], " ",Table2[[#This Row],[powercalc_group_3]])</f>
        <v>Dining Lights</v>
      </c>
      <c r="T128" s="27"/>
      <c r="V128" s="28"/>
      <c r="W128" s="28" t="s">
        <v>663</v>
      </c>
      <c r="X128" s="37">
        <v>104</v>
      </c>
      <c r="Y128" s="38" t="s">
        <v>1076</v>
      </c>
      <c r="Z128" s="38" t="s">
        <v>740</v>
      </c>
      <c r="AA128" s="38"/>
      <c r="AG128" s="28"/>
      <c r="AH128" s="28"/>
      <c r="AJ128" s="27" t="str">
        <f t="shared" si="13"/>
        <v/>
      </c>
      <c r="AK128" s="27" t="str">
        <f t="shared" si="14"/>
        <v/>
      </c>
      <c r="AS128" s="27"/>
      <c r="AT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28" s="27" t="str">
        <f>LOWER(_xlfn.CONCAT(Table2[[#This Row],[device_suggested_area]], "-",Table2[[#This Row],[device_identifiers]]))</f>
        <v>dining-main-bulb-4</v>
      </c>
      <c r="AV128" s="28" t="s">
        <v>660</v>
      </c>
      <c r="AW128" s="27" t="s">
        <v>674</v>
      </c>
      <c r="AX128" s="27" t="s">
        <v>659</v>
      </c>
      <c r="AY128" s="27" t="s">
        <v>443</v>
      </c>
      <c r="BA128" s="27" t="s">
        <v>202</v>
      </c>
      <c r="BD128" s="27" t="s">
        <v>688</v>
      </c>
      <c r="BE128" s="27"/>
      <c r="BH128" s="27" t="str">
        <f t="shared" si="15"/>
        <v>[["mac", "0x00178801039f69d4"]]</v>
      </c>
    </row>
    <row r="129" spans="1:60" ht="16" customHeight="1">
      <c r="A129" s="27">
        <v>1621</v>
      </c>
      <c r="B129" s="27" t="s">
        <v>26</v>
      </c>
      <c r="C129" s="27" t="s">
        <v>443</v>
      </c>
      <c r="D129" s="27" t="s">
        <v>137</v>
      </c>
      <c r="E129" s="27" t="str">
        <f>SUBSTITUTE(Table2[[#This Row],[device_name]], "-", "_")</f>
        <v>dining_main_bulb_5</v>
      </c>
      <c r="F129" s="31" t="str">
        <f>IF(ISBLANK(E129), "", Table2[[#This Row],[unique_id]])</f>
        <v>dining_main_bulb_5</v>
      </c>
      <c r="H129" s="27" t="s">
        <v>139</v>
      </c>
      <c r="O129" s="28" t="s">
        <v>1130</v>
      </c>
      <c r="P129" s="27" t="s">
        <v>172</v>
      </c>
      <c r="Q129" s="27" t="s">
        <v>1080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663</v>
      </c>
      <c r="X129" s="37">
        <v>104</v>
      </c>
      <c r="Y129" s="38" t="s">
        <v>1076</v>
      </c>
      <c r="Z129" s="38" t="s">
        <v>740</v>
      </c>
      <c r="AA129" s="38"/>
      <c r="AG129" s="28"/>
      <c r="AH129" s="28"/>
      <c r="AJ129" s="27" t="str">
        <f t="shared" si="13"/>
        <v/>
      </c>
      <c r="AK129" s="27" t="str">
        <f t="shared" si="14"/>
        <v/>
      </c>
      <c r="AS129" s="27"/>
      <c r="AT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29" s="27" t="str">
        <f>LOWER(_xlfn.CONCAT(Table2[[#This Row],[device_suggested_area]], "-",Table2[[#This Row],[device_identifiers]]))</f>
        <v>dining-main-bulb-5</v>
      </c>
      <c r="AV129" s="28" t="s">
        <v>660</v>
      </c>
      <c r="AW129" s="27" t="s">
        <v>675</v>
      </c>
      <c r="AX129" s="27" t="s">
        <v>659</v>
      </c>
      <c r="AY129" s="27" t="s">
        <v>443</v>
      </c>
      <c r="BA129" s="27" t="s">
        <v>202</v>
      </c>
      <c r="BD129" s="27" t="s">
        <v>689</v>
      </c>
      <c r="BE129" s="27"/>
      <c r="BH129" s="27" t="str">
        <f t="shared" si="15"/>
        <v>[["mac", "0x00178801039f574e"]]</v>
      </c>
    </row>
    <row r="130" spans="1:60" ht="16" customHeight="1">
      <c r="A130" s="27">
        <v>1622</v>
      </c>
      <c r="B130" s="27" t="s">
        <v>26</v>
      </c>
      <c r="C130" s="27" t="s">
        <v>443</v>
      </c>
      <c r="D130" s="27" t="s">
        <v>137</v>
      </c>
      <c r="E130" s="27" t="str">
        <f>SUBSTITUTE(Table2[[#This Row],[device_name]], "-", "_")</f>
        <v>dining_main_bulb_6</v>
      </c>
      <c r="F130" s="31" t="str">
        <f>IF(ISBLANK(E130), "", Table2[[#This Row],[unique_id]])</f>
        <v>dining_main_bulb_6</v>
      </c>
      <c r="H130" s="27" t="s">
        <v>139</v>
      </c>
      <c r="O130" s="28" t="s">
        <v>1130</v>
      </c>
      <c r="P130" s="27" t="s">
        <v>172</v>
      </c>
      <c r="Q130" s="27" t="s">
        <v>1080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663</v>
      </c>
      <c r="X130" s="37">
        <v>104</v>
      </c>
      <c r="Y130" s="38" t="s">
        <v>1076</v>
      </c>
      <c r="Z130" s="38" t="s">
        <v>740</v>
      </c>
      <c r="AA130" s="38"/>
      <c r="AG130" s="28"/>
      <c r="AH130" s="28"/>
      <c r="AJ130" s="27" t="str">
        <f t="shared" si="13"/>
        <v/>
      </c>
      <c r="AK130" s="27" t="str">
        <f t="shared" si="14"/>
        <v/>
      </c>
      <c r="AS130" s="27"/>
      <c r="AT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0" s="27" t="str">
        <f>LOWER(_xlfn.CONCAT(Table2[[#This Row],[device_suggested_area]], "-",Table2[[#This Row],[device_identifiers]]))</f>
        <v>dining-main-bulb-6</v>
      </c>
      <c r="AV130" s="28" t="s">
        <v>660</v>
      </c>
      <c r="AW130" s="27" t="s">
        <v>676</v>
      </c>
      <c r="AX130" s="27" t="s">
        <v>659</v>
      </c>
      <c r="AY130" s="27" t="s">
        <v>443</v>
      </c>
      <c r="BA130" s="27" t="s">
        <v>202</v>
      </c>
      <c r="BD130" s="27" t="s">
        <v>690</v>
      </c>
      <c r="BE130" s="27"/>
      <c r="BH130" s="27" t="str">
        <f t="shared" si="15"/>
        <v>[["mac", "0x00178801039f4eed"]]</v>
      </c>
    </row>
    <row r="131" spans="1:60" ht="16" customHeight="1">
      <c r="A131" s="27">
        <v>1623</v>
      </c>
      <c r="B131" s="27" t="s">
        <v>26</v>
      </c>
      <c r="C131" s="27" t="s">
        <v>443</v>
      </c>
      <c r="D131" s="27" t="s">
        <v>137</v>
      </c>
      <c r="E131" s="27" t="s">
        <v>325</v>
      </c>
      <c r="F131" s="31" t="str">
        <f>IF(ISBLANK(E131), "", Table2[[#This Row],[unique_id]])</f>
        <v>lounge_main</v>
      </c>
      <c r="G131" s="27" t="s">
        <v>216</v>
      </c>
      <c r="H131" s="27" t="s">
        <v>139</v>
      </c>
      <c r="I131" s="27" t="s">
        <v>132</v>
      </c>
      <c r="J131" s="27" t="s">
        <v>1042</v>
      </c>
      <c r="K131" s="27" t="s">
        <v>1265</v>
      </c>
      <c r="M131" s="27" t="s">
        <v>136</v>
      </c>
      <c r="T131" s="27"/>
      <c r="V131" s="28"/>
      <c r="W131" s="28" t="s">
        <v>664</v>
      </c>
      <c r="X131" s="37">
        <v>105</v>
      </c>
      <c r="Y131" s="38" t="s">
        <v>1078</v>
      </c>
      <c r="Z131" s="38" t="s">
        <v>740</v>
      </c>
      <c r="AA131" s="38"/>
      <c r="AE131" s="27" t="s">
        <v>315</v>
      </c>
      <c r="AG131" s="28"/>
      <c r="AH131" s="28"/>
      <c r="AJ131" s="27" t="str">
        <f t="shared" si="13"/>
        <v/>
      </c>
      <c r="AK131" s="27" t="str">
        <f t="shared" si="14"/>
        <v/>
      </c>
      <c r="AS131" s="27"/>
      <c r="AT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1" s="27" t="str">
        <f>LOWER(_xlfn.CONCAT(Table2[[#This Row],[device_suggested_area]], "-",Table2[[#This Row],[device_identifiers]]))</f>
        <v>lounge-main</v>
      </c>
      <c r="AV131" s="28" t="s">
        <v>660</v>
      </c>
      <c r="AW131" s="27" t="s">
        <v>661</v>
      </c>
      <c r="AX131" s="27" t="s">
        <v>659</v>
      </c>
      <c r="AY131" s="27" t="s">
        <v>443</v>
      </c>
      <c r="BA131" s="27" t="s">
        <v>203</v>
      </c>
      <c r="BD131" s="27"/>
      <c r="BE131" s="27"/>
      <c r="BH131" s="27" t="str">
        <f t="shared" si="15"/>
        <v/>
      </c>
    </row>
    <row r="132" spans="1:60" ht="16" customHeight="1">
      <c r="A132" s="27">
        <v>1624</v>
      </c>
      <c r="B132" s="27" t="s">
        <v>26</v>
      </c>
      <c r="C132" s="27" t="s">
        <v>443</v>
      </c>
      <c r="D132" s="27" t="s">
        <v>137</v>
      </c>
      <c r="E132" s="27" t="str">
        <f>SUBSTITUTE(Table2[[#This Row],[device_name]], "-", "_")</f>
        <v>lounge_main_bulb_1</v>
      </c>
      <c r="F132" s="31" t="str">
        <f>IF(ISBLANK(E132), "", Table2[[#This Row],[unique_id]])</f>
        <v>lounge_main_bulb_1</v>
      </c>
      <c r="H132" s="27" t="s">
        <v>139</v>
      </c>
      <c r="O132" s="28" t="s">
        <v>1130</v>
      </c>
      <c r="P132" s="27" t="s">
        <v>172</v>
      </c>
      <c r="Q132" s="27" t="s">
        <v>1080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Lounge Lights</v>
      </c>
      <c r="T132" s="27"/>
      <c r="V132" s="28"/>
      <c r="W132" s="28" t="s">
        <v>663</v>
      </c>
      <c r="X132" s="37">
        <v>105</v>
      </c>
      <c r="Y132" s="38" t="s">
        <v>1076</v>
      </c>
      <c r="Z132" s="38" t="s">
        <v>740</v>
      </c>
      <c r="AA132" s="38"/>
      <c r="AG132" s="28"/>
      <c r="AH132" s="28"/>
      <c r="AJ132" s="27" t="str">
        <f t="shared" si="13"/>
        <v/>
      </c>
      <c r="AK132" s="27" t="str">
        <f t="shared" si="14"/>
        <v/>
      </c>
      <c r="AS132" s="27"/>
      <c r="AT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2" s="27" t="str">
        <f>LOWER(_xlfn.CONCAT(Table2[[#This Row],[device_suggested_area]], "-",Table2[[#This Row],[device_identifiers]]))</f>
        <v>lounge-main-bulb-1</v>
      </c>
      <c r="AV132" s="28" t="s">
        <v>660</v>
      </c>
      <c r="AW132" s="27" t="s">
        <v>662</v>
      </c>
      <c r="AX132" s="27" t="s">
        <v>659</v>
      </c>
      <c r="AY132" s="27" t="s">
        <v>443</v>
      </c>
      <c r="BA132" s="27" t="s">
        <v>203</v>
      </c>
      <c r="BD132" s="27" t="s">
        <v>691</v>
      </c>
      <c r="BE132" s="27"/>
      <c r="BH132" s="27" t="str">
        <f t="shared" si="15"/>
        <v>[["mac", "0x00178801039f6b78"]]</v>
      </c>
    </row>
    <row r="133" spans="1:60" ht="16" customHeight="1">
      <c r="A133" s="27">
        <v>1625</v>
      </c>
      <c r="B133" s="27" t="s">
        <v>26</v>
      </c>
      <c r="C133" s="27" t="s">
        <v>443</v>
      </c>
      <c r="D133" s="27" t="s">
        <v>137</v>
      </c>
      <c r="E133" s="27" t="str">
        <f>SUBSTITUTE(Table2[[#This Row],[device_name]], "-", "_")</f>
        <v>lounge_main_bulb_2</v>
      </c>
      <c r="F133" s="31" t="str">
        <f>IF(ISBLANK(E133), "", Table2[[#This Row],[unique_id]])</f>
        <v>lounge_main_bulb_2</v>
      </c>
      <c r="H133" s="27" t="s">
        <v>139</v>
      </c>
      <c r="O133" s="28" t="s">
        <v>1130</v>
      </c>
      <c r="P133" s="27" t="s">
        <v>172</v>
      </c>
      <c r="Q133" s="27" t="s">
        <v>1080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Lounge Lights</v>
      </c>
      <c r="T133" s="27"/>
      <c r="V133" s="28"/>
      <c r="W133" s="28" t="s">
        <v>663</v>
      </c>
      <c r="X133" s="37">
        <v>105</v>
      </c>
      <c r="Y133" s="38" t="s">
        <v>1076</v>
      </c>
      <c r="Z133" s="38" t="s">
        <v>740</v>
      </c>
      <c r="AA133" s="38"/>
      <c r="AG133" s="28"/>
      <c r="AH133" s="28"/>
      <c r="AJ133" s="27" t="str">
        <f t="shared" si="13"/>
        <v/>
      </c>
      <c r="AK133" s="27" t="str">
        <f t="shared" si="14"/>
        <v/>
      </c>
      <c r="AS133" s="27"/>
      <c r="AT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3" s="27" t="str">
        <f>LOWER(_xlfn.CONCAT(Table2[[#This Row],[device_suggested_area]], "-",Table2[[#This Row],[device_identifiers]]))</f>
        <v>lounge-main-bulb-2</v>
      </c>
      <c r="AV133" s="28" t="s">
        <v>660</v>
      </c>
      <c r="AW133" s="27" t="s">
        <v>669</v>
      </c>
      <c r="AX133" s="27" t="s">
        <v>659</v>
      </c>
      <c r="AY133" s="27" t="s">
        <v>443</v>
      </c>
      <c r="BA133" s="27" t="s">
        <v>203</v>
      </c>
      <c r="BD133" s="27" t="s">
        <v>692</v>
      </c>
      <c r="BE133" s="27"/>
      <c r="BH133" s="27" t="str">
        <f t="shared" si="15"/>
        <v>[["mac", "0x001788010444ef85"]]</v>
      </c>
    </row>
    <row r="134" spans="1:60" ht="16" customHeight="1">
      <c r="A134" s="27">
        <v>1626</v>
      </c>
      <c r="B134" s="27" t="s">
        <v>26</v>
      </c>
      <c r="C134" s="27" t="s">
        <v>443</v>
      </c>
      <c r="D134" s="27" t="s">
        <v>137</v>
      </c>
      <c r="E134" s="27" t="str">
        <f>SUBSTITUTE(Table2[[#This Row],[device_name]], "-", "_")</f>
        <v>lounge_main_bulb_3</v>
      </c>
      <c r="F134" s="31" t="str">
        <f>IF(ISBLANK(E134), "", Table2[[#This Row],[unique_id]])</f>
        <v>lounge_main_bulb_3</v>
      </c>
      <c r="H134" s="27" t="s">
        <v>139</v>
      </c>
      <c r="O134" s="28" t="s">
        <v>1130</v>
      </c>
      <c r="P134" s="27" t="s">
        <v>172</v>
      </c>
      <c r="Q134" s="27" t="s">
        <v>1080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Lounge Lights</v>
      </c>
      <c r="T134" s="27"/>
      <c r="V134" s="28"/>
      <c r="W134" s="28" t="s">
        <v>663</v>
      </c>
      <c r="X134" s="37">
        <v>105</v>
      </c>
      <c r="Y134" s="38" t="s">
        <v>1076</v>
      </c>
      <c r="Z134" s="38" t="s">
        <v>740</v>
      </c>
      <c r="AA134" s="38"/>
      <c r="AG134" s="28"/>
      <c r="AH134" s="28"/>
      <c r="AJ134" s="27" t="str">
        <f t="shared" ref="AJ134:AJ165" si="16">IF(ISBLANK(AI134),  "", _xlfn.CONCAT("haas/entity/sensor/", LOWER(C134), "/", E134, "/config"))</f>
        <v/>
      </c>
      <c r="AK134" s="27" t="str">
        <f t="shared" ref="AK134:AK165" si="17">IF(ISBLANK(AI134),  "", _xlfn.CONCAT(LOWER(C134), "/", E134))</f>
        <v/>
      </c>
      <c r="AS134" s="27"/>
      <c r="AT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4" s="27" t="str">
        <f>LOWER(_xlfn.CONCAT(Table2[[#This Row],[device_suggested_area]], "-",Table2[[#This Row],[device_identifiers]]))</f>
        <v>lounge-main-bulb-3</v>
      </c>
      <c r="AV134" s="28" t="s">
        <v>660</v>
      </c>
      <c r="AW134" s="27" t="s">
        <v>670</v>
      </c>
      <c r="AX134" s="27" t="s">
        <v>659</v>
      </c>
      <c r="AY134" s="27" t="s">
        <v>443</v>
      </c>
      <c r="BA134" s="27" t="s">
        <v>203</v>
      </c>
      <c r="BD134" s="27" t="s">
        <v>693</v>
      </c>
      <c r="BE134" s="27"/>
      <c r="BH134" s="27" t="str">
        <f t="shared" ref="BH134:BH165" si="18">IF(AND(ISBLANK(BD134), ISBLANK(BE134)), "", _xlfn.CONCAT("[", IF(ISBLANK(BD134), "", _xlfn.CONCAT("[""mac"", """, BD134, """]")), IF(ISBLANK(BE134), "", _xlfn.CONCAT(", [""ip"", """, BE134, """]")), "]"))</f>
        <v>[["mac", "0x00178801039f6b4a"]]</v>
      </c>
    </row>
    <row r="135" spans="1:60" ht="16" customHeight="1">
      <c r="A135" s="27">
        <v>1627</v>
      </c>
      <c r="B135" s="27" t="s">
        <v>26</v>
      </c>
      <c r="C135" s="27" t="s">
        <v>133</v>
      </c>
      <c r="D135" s="27" t="s">
        <v>137</v>
      </c>
      <c r="E135" s="27" t="s">
        <v>547</v>
      </c>
      <c r="F135" s="31" t="str">
        <f>IF(ISBLANK(E135), "", Table2[[#This Row],[unique_id]])</f>
        <v>lounge_fan</v>
      </c>
      <c r="G135" s="27" t="s">
        <v>200</v>
      </c>
      <c r="H135" s="27" t="s">
        <v>139</v>
      </c>
      <c r="I135" s="27" t="s">
        <v>132</v>
      </c>
      <c r="J135" s="27" t="s">
        <v>1043</v>
      </c>
      <c r="M135" s="27" t="s">
        <v>136</v>
      </c>
      <c r="O135" s="28" t="s">
        <v>1130</v>
      </c>
      <c r="P135" s="27" t="s">
        <v>172</v>
      </c>
      <c r="Q135" s="27" t="s">
        <v>1080</v>
      </c>
      <c r="R135" s="27" t="str">
        <f>Table2[[#This Row],[entity_domain]]</f>
        <v>Lights</v>
      </c>
      <c r="S135" s="27" t="str">
        <f>_xlfn.CONCAT( Table2[[#This Row],[device_suggested_area]], " ",Table2[[#This Row],[powercalc_group_3]])</f>
        <v>Lounge Lights</v>
      </c>
      <c r="T135" s="34" t="s">
        <v>1095</v>
      </c>
      <c r="V135" s="28"/>
      <c r="W135" s="28"/>
      <c r="X135" s="28"/>
      <c r="Y135" s="28"/>
      <c r="AE135" s="27" t="s">
        <v>315</v>
      </c>
      <c r="AG135" s="28"/>
      <c r="AH135" s="28"/>
      <c r="AJ135" s="27" t="str">
        <f t="shared" si="16"/>
        <v/>
      </c>
      <c r="AK135" s="27" t="str">
        <f t="shared" si="17"/>
        <v/>
      </c>
      <c r="AS135" s="27"/>
      <c r="AT135" s="29"/>
      <c r="AU135" s="27"/>
      <c r="AV135" s="28"/>
      <c r="BA135" s="27" t="s">
        <v>203</v>
      </c>
      <c r="BB135" s="27" t="s">
        <v>977</v>
      </c>
      <c r="BD135" s="27"/>
      <c r="BE135" s="27"/>
      <c r="BH135" s="27" t="str">
        <f t="shared" si="18"/>
        <v/>
      </c>
    </row>
    <row r="136" spans="1:60" ht="16" customHeight="1">
      <c r="A136" s="27">
        <v>1628</v>
      </c>
      <c r="B136" s="27" t="s">
        <v>26</v>
      </c>
      <c r="C136" s="27" t="s">
        <v>443</v>
      </c>
      <c r="D136" s="27" t="s">
        <v>137</v>
      </c>
      <c r="E136" s="27" t="s">
        <v>749</v>
      </c>
      <c r="F136" s="31" t="str">
        <f>IF(ISBLANK(E136), "", Table2[[#This Row],[unique_id]])</f>
        <v>lounge_lamp</v>
      </c>
      <c r="G136" s="27" t="s">
        <v>750</v>
      </c>
      <c r="H136" s="27" t="s">
        <v>139</v>
      </c>
      <c r="I136" s="27" t="s">
        <v>132</v>
      </c>
      <c r="J136" s="27" t="s">
        <v>706</v>
      </c>
      <c r="K136" s="27" t="s">
        <v>1270</v>
      </c>
      <c r="M136" s="27" t="s">
        <v>136</v>
      </c>
      <c r="T136" s="27"/>
      <c r="V136" s="28"/>
      <c r="W136" s="28" t="s">
        <v>664</v>
      </c>
      <c r="X136" s="37">
        <v>114</v>
      </c>
      <c r="Y136" s="38" t="s">
        <v>1078</v>
      </c>
      <c r="Z136" s="38" t="s">
        <v>740</v>
      </c>
      <c r="AA136" s="38"/>
      <c r="AE136" s="27" t="s">
        <v>315</v>
      </c>
      <c r="AG136" s="28"/>
      <c r="AH136" s="28"/>
      <c r="AJ136" s="27" t="str">
        <f t="shared" si="16"/>
        <v/>
      </c>
      <c r="AK136" s="27" t="str">
        <f t="shared" si="17"/>
        <v/>
      </c>
      <c r="AS136" s="27"/>
      <c r="AT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36" s="27" t="str">
        <f>LOWER(_xlfn.CONCAT(Table2[[#This Row],[device_suggested_area]], "-",Table2[[#This Row],[device_identifiers]]))</f>
        <v>lounge-lamp</v>
      </c>
      <c r="AV136" s="28" t="s">
        <v>660</v>
      </c>
      <c r="AW136" s="27" t="s">
        <v>672</v>
      </c>
      <c r="AX136" s="27" t="s">
        <v>659</v>
      </c>
      <c r="AY136" s="27" t="s">
        <v>443</v>
      </c>
      <c r="BA136" s="27" t="s">
        <v>203</v>
      </c>
      <c r="BB136" s="27" t="s">
        <v>977</v>
      </c>
      <c r="BD136" s="27"/>
      <c r="BE136" s="27"/>
      <c r="BH136" s="27" t="str">
        <f t="shared" si="18"/>
        <v/>
      </c>
    </row>
    <row r="137" spans="1:60" ht="16" customHeight="1">
      <c r="A137" s="27">
        <v>1629</v>
      </c>
      <c r="B137" s="27" t="s">
        <v>26</v>
      </c>
      <c r="C137" s="27" t="s">
        <v>443</v>
      </c>
      <c r="D137" s="27" t="s">
        <v>137</v>
      </c>
      <c r="E137" s="27" t="str">
        <f>SUBSTITUTE(Table2[[#This Row],[device_name]], "-", "_")</f>
        <v>lounge_lamp_bulb_1</v>
      </c>
      <c r="F137" s="31" t="str">
        <f>IF(ISBLANK(E137), "", Table2[[#This Row],[unique_id]])</f>
        <v>lounge_lamp_bulb_1</v>
      </c>
      <c r="H137" s="27" t="s">
        <v>139</v>
      </c>
      <c r="O137" s="28" t="s">
        <v>1130</v>
      </c>
      <c r="P137" s="27" t="s">
        <v>172</v>
      </c>
      <c r="Q137" s="27" t="s">
        <v>1080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663</v>
      </c>
      <c r="X137" s="37">
        <v>114</v>
      </c>
      <c r="Y137" s="38" t="s">
        <v>1076</v>
      </c>
      <c r="Z137" s="38" t="s">
        <v>739</v>
      </c>
      <c r="AA137" s="38"/>
      <c r="AG137" s="28"/>
      <c r="AH137" s="28"/>
      <c r="AJ137" s="27" t="str">
        <f t="shared" si="16"/>
        <v/>
      </c>
      <c r="AK137" s="27" t="str">
        <f t="shared" si="17"/>
        <v/>
      </c>
      <c r="AS137" s="27"/>
      <c r="AT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37" s="27" t="str">
        <f>LOWER(_xlfn.CONCAT(Table2[[#This Row],[device_suggested_area]], "-",Table2[[#This Row],[device_identifiers]]))</f>
        <v>lounge-lamp-bulb-1</v>
      </c>
      <c r="AV137" s="28" t="s">
        <v>660</v>
      </c>
      <c r="AW137" s="27" t="s">
        <v>673</v>
      </c>
      <c r="AX137" s="27" t="s">
        <v>659</v>
      </c>
      <c r="AY137" s="27" t="s">
        <v>443</v>
      </c>
      <c r="BA137" s="27" t="s">
        <v>203</v>
      </c>
      <c r="BB137" s="27" t="s">
        <v>977</v>
      </c>
      <c r="BD137" s="27" t="s">
        <v>751</v>
      </c>
      <c r="BE137" s="27"/>
      <c r="BH137" s="27" t="str">
        <f t="shared" si="18"/>
        <v>[["mac", "0x0017880106bc4f2d"]]</v>
      </c>
    </row>
    <row r="138" spans="1:60" ht="16" customHeight="1">
      <c r="A138" s="27">
        <v>1630</v>
      </c>
      <c r="B138" s="27" t="s">
        <v>26</v>
      </c>
      <c r="C138" s="27" t="s">
        <v>443</v>
      </c>
      <c r="D138" s="27" t="s">
        <v>137</v>
      </c>
      <c r="E138" s="27" t="s">
        <v>326</v>
      </c>
      <c r="F138" s="31" t="str">
        <f>IF(ISBLANK(E138), "", Table2[[#This Row],[unique_id]])</f>
        <v>parents_main</v>
      </c>
      <c r="G138" s="27" t="s">
        <v>205</v>
      </c>
      <c r="H138" s="27" t="s">
        <v>139</v>
      </c>
      <c r="I138" s="27" t="s">
        <v>132</v>
      </c>
      <c r="J138" s="35" t="s">
        <v>1042</v>
      </c>
      <c r="K138" s="27" t="s">
        <v>1269</v>
      </c>
      <c r="M138" s="27" t="s">
        <v>136</v>
      </c>
      <c r="T138" s="27"/>
      <c r="V138" s="28"/>
      <c r="W138" s="28" t="s">
        <v>664</v>
      </c>
      <c r="X138" s="37">
        <v>106</v>
      </c>
      <c r="Y138" s="38" t="s">
        <v>1078</v>
      </c>
      <c r="Z138" s="38" t="s">
        <v>738</v>
      </c>
      <c r="AA138" s="38"/>
      <c r="AE138" s="27" t="s">
        <v>315</v>
      </c>
      <c r="AG138" s="28"/>
      <c r="AH138" s="28"/>
      <c r="AJ138" s="27" t="str">
        <f t="shared" si="16"/>
        <v/>
      </c>
      <c r="AK138" s="27" t="str">
        <f t="shared" si="17"/>
        <v/>
      </c>
      <c r="AS138" s="27"/>
      <c r="AT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38" s="27" t="str">
        <f>LOWER(_xlfn.CONCAT(Table2[[#This Row],[device_suggested_area]], "-",Table2[[#This Row],[device_identifiers]]))</f>
        <v>parents-main</v>
      </c>
      <c r="AV138" s="28" t="s">
        <v>660</v>
      </c>
      <c r="AW138" s="27" t="s">
        <v>661</v>
      </c>
      <c r="AX138" s="27" t="s">
        <v>659</v>
      </c>
      <c r="AY138" s="27" t="s">
        <v>443</v>
      </c>
      <c r="BA138" s="27" t="s">
        <v>201</v>
      </c>
      <c r="BD138" s="27"/>
      <c r="BE138" s="27"/>
      <c r="BH138" s="27" t="str">
        <f t="shared" si="18"/>
        <v/>
      </c>
    </row>
    <row r="139" spans="1:60" ht="16" customHeight="1">
      <c r="A139" s="27">
        <v>1631</v>
      </c>
      <c r="B139" s="27" t="s">
        <v>26</v>
      </c>
      <c r="C139" s="27" t="s">
        <v>443</v>
      </c>
      <c r="D139" s="27" t="s">
        <v>137</v>
      </c>
      <c r="E139" s="27" t="str">
        <f>SUBSTITUTE(Table2[[#This Row],[device_name]], "-", "_")</f>
        <v>parents_main_bulb_1</v>
      </c>
      <c r="F139" s="31" t="str">
        <f>IF(ISBLANK(E139), "", Table2[[#This Row],[unique_id]])</f>
        <v>parents_main_bulb_1</v>
      </c>
      <c r="H139" s="27" t="s">
        <v>139</v>
      </c>
      <c r="O139" s="28" t="s">
        <v>1130</v>
      </c>
      <c r="P139" s="27" t="s">
        <v>172</v>
      </c>
      <c r="Q139" s="27" t="s">
        <v>1080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Parents Lights</v>
      </c>
      <c r="T139" s="27"/>
      <c r="V139" s="28"/>
      <c r="W139" s="28" t="s">
        <v>663</v>
      </c>
      <c r="X139" s="37">
        <v>106</v>
      </c>
      <c r="Y139" s="38" t="s">
        <v>1076</v>
      </c>
      <c r="Z139" s="38" t="s">
        <v>738</v>
      </c>
      <c r="AA139" s="38"/>
      <c r="AG139" s="28"/>
      <c r="AH139" s="28"/>
      <c r="AJ139" s="27" t="str">
        <f t="shared" si="16"/>
        <v/>
      </c>
      <c r="AK139" s="27" t="str">
        <f t="shared" si="17"/>
        <v/>
      </c>
      <c r="AS139" s="27"/>
      <c r="AT1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39" s="27" t="str">
        <f>LOWER(_xlfn.CONCAT(Table2[[#This Row],[device_suggested_area]], "-",Table2[[#This Row],[device_identifiers]]))</f>
        <v>parents-main-bulb-1</v>
      </c>
      <c r="AV139" s="28" t="s">
        <v>660</v>
      </c>
      <c r="AW139" s="27" t="s">
        <v>662</v>
      </c>
      <c r="AX139" s="27" t="s">
        <v>659</v>
      </c>
      <c r="AY139" s="27" t="s">
        <v>443</v>
      </c>
      <c r="BA139" s="27" t="s">
        <v>201</v>
      </c>
      <c r="BD139" s="27" t="s">
        <v>658</v>
      </c>
      <c r="BE139" s="27"/>
      <c r="BH139" s="27" t="str">
        <f t="shared" si="18"/>
        <v>[["mac", "0x00178801039f585a"]]</v>
      </c>
    </row>
    <row r="140" spans="1:60" ht="16" customHeight="1">
      <c r="A140" s="27">
        <v>1632</v>
      </c>
      <c r="B140" s="27" t="s">
        <v>26</v>
      </c>
      <c r="C140" s="27" t="s">
        <v>443</v>
      </c>
      <c r="D140" s="27" t="s">
        <v>137</v>
      </c>
      <c r="E140" s="27" t="str">
        <f>SUBSTITUTE(Table2[[#This Row],[device_name]], "-", "_")</f>
        <v>parents_main_bulb_2</v>
      </c>
      <c r="F140" s="31" t="str">
        <f>IF(ISBLANK(E140), "", Table2[[#This Row],[unique_id]])</f>
        <v>parents_main_bulb_2</v>
      </c>
      <c r="H140" s="27" t="s">
        <v>139</v>
      </c>
      <c r="O140" s="28" t="s">
        <v>1130</v>
      </c>
      <c r="P140" s="27" t="s">
        <v>172</v>
      </c>
      <c r="Q140" s="27" t="s">
        <v>1080</v>
      </c>
      <c r="R140" s="27" t="str">
        <f>Table2[[#This Row],[entity_domain]]</f>
        <v>Lights</v>
      </c>
      <c r="S140" s="27" t="str">
        <f>_xlfn.CONCAT( Table2[[#This Row],[device_suggested_area]], " ",Table2[[#This Row],[powercalc_group_3]])</f>
        <v>Parents Lights</v>
      </c>
      <c r="T140" s="27"/>
      <c r="V140" s="28"/>
      <c r="W140" s="28" t="s">
        <v>663</v>
      </c>
      <c r="X140" s="37">
        <v>106</v>
      </c>
      <c r="Y140" s="38" t="s">
        <v>1076</v>
      </c>
      <c r="Z140" s="38" t="s">
        <v>738</v>
      </c>
      <c r="AA140" s="38"/>
      <c r="AG140" s="28"/>
      <c r="AH140" s="28"/>
      <c r="AJ140" s="27" t="str">
        <f t="shared" si="16"/>
        <v/>
      </c>
      <c r="AK140" s="27" t="str">
        <f t="shared" si="17"/>
        <v/>
      </c>
      <c r="AS140" s="27"/>
      <c r="AT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0" s="27" t="str">
        <f>LOWER(_xlfn.CONCAT(Table2[[#This Row],[device_suggested_area]], "-",Table2[[#This Row],[device_identifiers]]))</f>
        <v>parents-main-bulb-2</v>
      </c>
      <c r="AV140" s="28" t="s">
        <v>660</v>
      </c>
      <c r="AW140" s="27" t="s">
        <v>669</v>
      </c>
      <c r="AX140" s="27" t="s">
        <v>659</v>
      </c>
      <c r="AY140" s="27" t="s">
        <v>443</v>
      </c>
      <c r="BA140" s="27" t="s">
        <v>201</v>
      </c>
      <c r="BD140" s="27" t="s">
        <v>667</v>
      </c>
      <c r="BE140" s="27"/>
      <c r="BH140" s="27" t="str">
        <f t="shared" si="18"/>
        <v>[["mac", "0x00178801039f69d1"]]</v>
      </c>
    </row>
    <row r="141" spans="1:60" ht="16" customHeight="1">
      <c r="A141" s="27">
        <v>1633</v>
      </c>
      <c r="B141" s="27" t="s">
        <v>26</v>
      </c>
      <c r="C141" s="27" t="s">
        <v>443</v>
      </c>
      <c r="D141" s="27" t="s">
        <v>137</v>
      </c>
      <c r="E141" s="27" t="str">
        <f>SUBSTITUTE(Table2[[#This Row],[device_name]], "-", "_")</f>
        <v>parents_main_bulb_3</v>
      </c>
      <c r="F141" s="31" t="str">
        <f>IF(ISBLANK(E141), "", Table2[[#This Row],[unique_id]])</f>
        <v>parents_main_bulb_3</v>
      </c>
      <c r="H141" s="27" t="s">
        <v>139</v>
      </c>
      <c r="O141" s="28" t="s">
        <v>1130</v>
      </c>
      <c r="P141" s="27" t="s">
        <v>172</v>
      </c>
      <c r="Q141" s="27" t="s">
        <v>1080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Parents Lights</v>
      </c>
      <c r="T141" s="27"/>
      <c r="V141" s="28"/>
      <c r="W141" s="28" t="s">
        <v>663</v>
      </c>
      <c r="X141" s="37">
        <v>106</v>
      </c>
      <c r="Y141" s="38" t="s">
        <v>1076</v>
      </c>
      <c r="Z141" s="38" t="s">
        <v>738</v>
      </c>
      <c r="AA141" s="38"/>
      <c r="AG141" s="28"/>
      <c r="AH141" s="28"/>
      <c r="AJ141" s="27" t="str">
        <f t="shared" si="16"/>
        <v/>
      </c>
      <c r="AK141" s="27" t="str">
        <f t="shared" si="17"/>
        <v/>
      </c>
      <c r="AS141" s="27"/>
      <c r="AT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1" s="27" t="str">
        <f>LOWER(_xlfn.CONCAT(Table2[[#This Row],[device_suggested_area]], "-",Table2[[#This Row],[device_identifiers]]))</f>
        <v>parents-main-bulb-3</v>
      </c>
      <c r="AV141" s="28" t="s">
        <v>660</v>
      </c>
      <c r="AW141" s="27" t="s">
        <v>670</v>
      </c>
      <c r="AX141" s="27" t="s">
        <v>659</v>
      </c>
      <c r="AY141" s="27" t="s">
        <v>443</v>
      </c>
      <c r="BA141" s="27" t="s">
        <v>201</v>
      </c>
      <c r="BD141" s="27" t="s">
        <v>668</v>
      </c>
      <c r="BE141" s="27"/>
      <c r="BH141" s="27" t="str">
        <f t="shared" si="18"/>
        <v>[["mac", "0x001788010432a064"]]</v>
      </c>
    </row>
    <row r="142" spans="1:60" ht="16" customHeight="1">
      <c r="A142" s="27">
        <v>1634</v>
      </c>
      <c r="B142" s="27" t="s">
        <v>26</v>
      </c>
      <c r="C142" s="27" t="s">
        <v>609</v>
      </c>
      <c r="D142" s="27" t="s">
        <v>137</v>
      </c>
      <c r="E142" s="27" t="s">
        <v>1249</v>
      </c>
      <c r="F142" s="31" t="str">
        <f>IF(ISBLANK(E142), "", Table2[[#This Row],[unique_id]])</f>
        <v>parents_jane_bedside</v>
      </c>
      <c r="G142" s="27" t="s">
        <v>1243</v>
      </c>
      <c r="H142" s="27" t="s">
        <v>139</v>
      </c>
      <c r="I142" s="27" t="s">
        <v>132</v>
      </c>
      <c r="J142" s="27" t="s">
        <v>1263</v>
      </c>
      <c r="K142" s="27" t="s">
        <v>1268</v>
      </c>
      <c r="M142" s="27" t="s">
        <v>136</v>
      </c>
      <c r="T142" s="27"/>
      <c r="V142" s="28"/>
      <c r="W142" s="28" t="s">
        <v>664</v>
      </c>
      <c r="X142" s="37">
        <v>119</v>
      </c>
      <c r="Y142" s="38" t="s">
        <v>1078</v>
      </c>
      <c r="Z142" s="28" t="s">
        <v>1262</v>
      </c>
      <c r="AE142" s="27" t="s">
        <v>315</v>
      </c>
      <c r="AG142" s="28"/>
      <c r="AH142" s="28"/>
      <c r="AJ142" s="27" t="str">
        <f t="shared" si="16"/>
        <v/>
      </c>
      <c r="AK142" s="27" t="str">
        <f t="shared" si="17"/>
        <v/>
      </c>
      <c r="AS142" s="27"/>
      <c r="AT142" s="29"/>
      <c r="AU142" s="27" t="str">
        <f>LOWER(_xlfn.CONCAT(Table2[[#This Row],[device_suggested_area]], "-",Table2[[#This Row],[device_identifiers]]))</f>
        <v>parents-jane-bedside</v>
      </c>
      <c r="AV142" s="28" t="s">
        <v>1221</v>
      </c>
      <c r="AW142" s="27" t="s">
        <v>1245</v>
      </c>
      <c r="AX142" s="27" t="s">
        <v>1227</v>
      </c>
      <c r="AY142" s="27" t="s">
        <v>609</v>
      </c>
      <c r="BA142" s="27" t="s">
        <v>201</v>
      </c>
      <c r="BB142" s="27" t="s">
        <v>977</v>
      </c>
      <c r="BD142" s="27"/>
      <c r="BE142" s="27"/>
      <c r="BH142" s="27" t="str">
        <f t="shared" si="18"/>
        <v/>
      </c>
    </row>
    <row r="143" spans="1:60" ht="16" customHeight="1">
      <c r="A143" s="27">
        <v>1635</v>
      </c>
      <c r="B143" s="27" t="s">
        <v>26</v>
      </c>
      <c r="C143" s="27" t="s">
        <v>609</v>
      </c>
      <c r="D143" s="27" t="s">
        <v>137</v>
      </c>
      <c r="E143" s="27" t="s">
        <v>1250</v>
      </c>
      <c r="F143" s="31" t="str">
        <f>IF(ISBLANK(E143), "", Table2[[#This Row],[unique_id]])</f>
        <v>parents_jane_bedside_bulb_1</v>
      </c>
      <c r="H143" s="27" t="s">
        <v>139</v>
      </c>
      <c r="O143" s="28" t="s">
        <v>1130</v>
      </c>
      <c r="P143" s="27" t="s">
        <v>172</v>
      </c>
      <c r="Q143" s="27" t="s">
        <v>1080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663</v>
      </c>
      <c r="X143" s="37">
        <v>119</v>
      </c>
      <c r="Y143" s="38" t="s">
        <v>1076</v>
      </c>
      <c r="Z143" s="45" t="s">
        <v>1262</v>
      </c>
      <c r="AG143" s="28"/>
      <c r="AH143" s="28"/>
      <c r="AJ143" s="27" t="str">
        <f t="shared" si="16"/>
        <v/>
      </c>
      <c r="AK143" s="27" t="str">
        <f t="shared" si="17"/>
        <v/>
      </c>
      <c r="AS143" s="27"/>
      <c r="AT143" s="29"/>
      <c r="AU143" s="27" t="str">
        <f>LOWER(_xlfn.CONCAT(Table2[[#This Row],[device_suggested_area]], "-",Table2[[#This Row],[device_identifiers]]))</f>
        <v>parents-jane-bedside-bulb-1</v>
      </c>
      <c r="AV143" s="28" t="s">
        <v>1221</v>
      </c>
      <c r="AW143" s="27" t="s">
        <v>1246</v>
      </c>
      <c r="AX143" s="27" t="s">
        <v>1227</v>
      </c>
      <c r="AY143" s="27" t="s">
        <v>609</v>
      </c>
      <c r="BA143" s="27" t="s">
        <v>201</v>
      </c>
      <c r="BB143" s="27" t="s">
        <v>977</v>
      </c>
      <c r="BD143" s="27" t="s">
        <v>1231</v>
      </c>
      <c r="BE143" s="27"/>
      <c r="BH143" s="27" t="str">
        <f t="shared" si="18"/>
        <v>[["mac", "0x2c1165fffeb07271"]]</v>
      </c>
    </row>
    <row r="144" spans="1:60" ht="16" customHeight="1">
      <c r="A144" s="27">
        <v>1636</v>
      </c>
      <c r="B144" s="27" t="s">
        <v>26</v>
      </c>
      <c r="C144" s="27" t="s">
        <v>609</v>
      </c>
      <c r="D144" s="27" t="s">
        <v>137</v>
      </c>
      <c r="E144" s="27" t="s">
        <v>1251</v>
      </c>
      <c r="F144" s="31" t="str">
        <f>IF(ISBLANK(E144), "", Table2[[#This Row],[unique_id]])</f>
        <v>parents_graham_bedside</v>
      </c>
      <c r="G144" s="27" t="s">
        <v>1244</v>
      </c>
      <c r="H144" s="27" t="s">
        <v>139</v>
      </c>
      <c r="I144" s="27" t="s">
        <v>132</v>
      </c>
      <c r="J144" s="27" t="s">
        <v>1264</v>
      </c>
      <c r="K144" s="27" t="s">
        <v>1268</v>
      </c>
      <c r="M144" s="27" t="s">
        <v>136</v>
      </c>
      <c r="T144" s="27"/>
      <c r="V144" s="28"/>
      <c r="W144" s="28" t="s">
        <v>664</v>
      </c>
      <c r="X144" s="37">
        <v>122</v>
      </c>
      <c r="Y144" s="38" t="s">
        <v>1078</v>
      </c>
      <c r="Z144" s="28" t="s">
        <v>1262</v>
      </c>
      <c r="AE144" s="27" t="s">
        <v>315</v>
      </c>
      <c r="AG144" s="28"/>
      <c r="AH144" s="28"/>
      <c r="AJ144" s="27" t="str">
        <f t="shared" si="16"/>
        <v/>
      </c>
      <c r="AK144" s="27" t="str">
        <f t="shared" si="17"/>
        <v/>
      </c>
      <c r="AS144" s="27"/>
      <c r="AT144" s="29"/>
      <c r="AU144" s="27" t="str">
        <f>LOWER(_xlfn.CONCAT(Table2[[#This Row],[device_suggested_area]], "-",Table2[[#This Row],[device_identifiers]]))</f>
        <v>parents-graham-bedside</v>
      </c>
      <c r="AV144" s="28" t="s">
        <v>1221</v>
      </c>
      <c r="AW144" s="27" t="s">
        <v>1247</v>
      </c>
      <c r="AX144" s="27" t="s">
        <v>1227</v>
      </c>
      <c r="AY144" s="27" t="s">
        <v>609</v>
      </c>
      <c r="BA144" s="27" t="s">
        <v>201</v>
      </c>
      <c r="BB144" s="27" t="s">
        <v>977</v>
      </c>
      <c r="BD144" s="27"/>
      <c r="BE144" s="27"/>
      <c r="BH144" s="27" t="str">
        <f t="shared" si="18"/>
        <v/>
      </c>
    </row>
    <row r="145" spans="1:60" ht="16" customHeight="1">
      <c r="A145" s="27">
        <v>1637</v>
      </c>
      <c r="B145" s="27" t="s">
        <v>26</v>
      </c>
      <c r="C145" s="27" t="s">
        <v>609</v>
      </c>
      <c r="D145" s="27" t="s">
        <v>137</v>
      </c>
      <c r="E145" s="27" t="s">
        <v>1252</v>
      </c>
      <c r="F145" s="31" t="str">
        <f>IF(ISBLANK(E145), "", Table2[[#This Row],[unique_id]])</f>
        <v>parents_graham_bedside_bulb_1</v>
      </c>
      <c r="H145" s="27" t="s">
        <v>139</v>
      </c>
      <c r="O145" s="28" t="s">
        <v>1130</v>
      </c>
      <c r="P145" s="27" t="s">
        <v>172</v>
      </c>
      <c r="Q145" s="27" t="s">
        <v>1080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663</v>
      </c>
      <c r="X145" s="37">
        <v>122</v>
      </c>
      <c r="Y145" s="38" t="s">
        <v>1076</v>
      </c>
      <c r="Z145" s="28" t="s">
        <v>1262</v>
      </c>
      <c r="AG145" s="28"/>
      <c r="AH145" s="28"/>
      <c r="AJ145" s="27" t="str">
        <f t="shared" si="16"/>
        <v/>
      </c>
      <c r="AK145" s="27" t="str">
        <f t="shared" si="17"/>
        <v/>
      </c>
      <c r="AS145" s="27"/>
      <c r="AT145" s="29"/>
      <c r="AU145" s="27" t="str">
        <f>LOWER(_xlfn.CONCAT(Table2[[#This Row],[device_suggested_area]], "-",Table2[[#This Row],[device_identifiers]]))</f>
        <v>parents-graham-bedside-bulb-1</v>
      </c>
      <c r="AV145" s="28" t="s">
        <v>1221</v>
      </c>
      <c r="AW145" s="27" t="s">
        <v>1248</v>
      </c>
      <c r="AX145" s="27" t="s">
        <v>1227</v>
      </c>
      <c r="AY145" s="27" t="s">
        <v>609</v>
      </c>
      <c r="BA145" s="27" t="s">
        <v>201</v>
      </c>
      <c r="BB145" s="27" t="s">
        <v>977</v>
      </c>
      <c r="BD145" s="27" t="s">
        <v>1230</v>
      </c>
      <c r="BE145" s="27"/>
      <c r="BH145" s="27" t="str">
        <f t="shared" si="18"/>
        <v>[["mac", "0x2c1165fffea8c4d8"]]</v>
      </c>
    </row>
    <row r="146" spans="1:60" ht="16" customHeight="1">
      <c r="A146" s="27">
        <v>1638</v>
      </c>
      <c r="B146" s="27" t="s">
        <v>26</v>
      </c>
      <c r="C146" s="27" t="s">
        <v>443</v>
      </c>
      <c r="D146" s="27" t="s">
        <v>137</v>
      </c>
      <c r="E146" s="27" t="s">
        <v>1061</v>
      </c>
      <c r="F146" s="31" t="str">
        <f>IF(ISBLANK(E146), "", Table2[[#This Row],[unique_id]])</f>
        <v>study_lamp</v>
      </c>
      <c r="G146" s="27" t="s">
        <v>1062</v>
      </c>
      <c r="H146" s="27" t="s">
        <v>139</v>
      </c>
      <c r="I146" s="27" t="s">
        <v>132</v>
      </c>
      <c r="J146" s="27" t="s">
        <v>706</v>
      </c>
      <c r="K146" s="27" t="s">
        <v>1270</v>
      </c>
      <c r="M146" s="27" t="s">
        <v>136</v>
      </c>
      <c r="T146" s="27"/>
      <c r="V146" s="28"/>
      <c r="W146" s="28" t="s">
        <v>664</v>
      </c>
      <c r="X146" s="37">
        <v>117</v>
      </c>
      <c r="Y146" s="38" t="s">
        <v>1078</v>
      </c>
      <c r="Z146" s="38" t="s">
        <v>740</v>
      </c>
      <c r="AA146" s="38"/>
      <c r="AE146" s="27" t="s">
        <v>315</v>
      </c>
      <c r="AG146" s="28"/>
      <c r="AH146" s="28"/>
      <c r="AJ146" s="27" t="str">
        <f t="shared" si="16"/>
        <v/>
      </c>
      <c r="AK146" s="27" t="str">
        <f t="shared" si="17"/>
        <v/>
      </c>
      <c r="AS146" s="27"/>
      <c r="AT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46" s="27" t="str">
        <f>LOWER(_xlfn.CONCAT(Table2[[#This Row],[device_suggested_area]], "-",Table2[[#This Row],[device_identifiers]]))</f>
        <v>study-lamp</v>
      </c>
      <c r="AV146" s="28" t="s">
        <v>660</v>
      </c>
      <c r="AW146" s="27" t="s">
        <v>672</v>
      </c>
      <c r="AX146" s="27" t="s">
        <v>659</v>
      </c>
      <c r="AY146" s="27" t="s">
        <v>443</v>
      </c>
      <c r="BA146" s="27" t="s">
        <v>402</v>
      </c>
      <c r="BB146" s="27" t="s">
        <v>977</v>
      </c>
      <c r="BD146" s="27"/>
      <c r="BE146" s="27"/>
      <c r="BH146" s="27" t="str">
        <f t="shared" si="18"/>
        <v/>
      </c>
    </row>
    <row r="147" spans="1:60" ht="16" customHeight="1">
      <c r="A147" s="27">
        <v>1639</v>
      </c>
      <c r="B147" s="27" t="s">
        <v>26</v>
      </c>
      <c r="C147" s="27" t="s">
        <v>443</v>
      </c>
      <c r="D147" s="27" t="s">
        <v>137</v>
      </c>
      <c r="E147" s="27" t="str">
        <f>SUBSTITUTE(Table2[[#This Row],[device_name]], "-", "_")</f>
        <v>study_lamp_bulb_1</v>
      </c>
      <c r="F147" s="31" t="str">
        <f>IF(ISBLANK(E147), "", Table2[[#This Row],[unique_id]])</f>
        <v>study_lamp_bulb_1</v>
      </c>
      <c r="H147" s="27" t="s">
        <v>139</v>
      </c>
      <c r="O147" s="28" t="s">
        <v>1130</v>
      </c>
      <c r="P147" s="27" t="s">
        <v>172</v>
      </c>
      <c r="Q147" s="27" t="s">
        <v>1080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Study Lights</v>
      </c>
      <c r="T147" s="27"/>
      <c r="V147" s="28"/>
      <c r="W147" s="28" t="s">
        <v>663</v>
      </c>
      <c r="X147" s="37">
        <v>117</v>
      </c>
      <c r="Y147" s="38" t="s">
        <v>1076</v>
      </c>
      <c r="Z147" s="38" t="s">
        <v>740</v>
      </c>
      <c r="AA147" s="38"/>
      <c r="AG147" s="28"/>
      <c r="AH147" s="28"/>
      <c r="AJ147" s="27" t="str">
        <f t="shared" si="16"/>
        <v/>
      </c>
      <c r="AK147" s="27" t="str">
        <f t="shared" si="17"/>
        <v/>
      </c>
      <c r="AS147" s="27"/>
      <c r="AT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47" s="27" t="str">
        <f>LOWER(_xlfn.CONCAT(Table2[[#This Row],[device_suggested_area]], "-",Table2[[#This Row],[device_identifiers]]))</f>
        <v>study-lamp-bulb-1</v>
      </c>
      <c r="AV147" s="28" t="s">
        <v>660</v>
      </c>
      <c r="AW147" s="27" t="s">
        <v>673</v>
      </c>
      <c r="AX147" s="27" t="s">
        <v>659</v>
      </c>
      <c r="AY147" s="27" t="s">
        <v>443</v>
      </c>
      <c r="BA147" s="27" t="s">
        <v>402</v>
      </c>
      <c r="BB147" s="27" t="s">
        <v>977</v>
      </c>
      <c r="BD147" s="27" t="s">
        <v>1063</v>
      </c>
      <c r="BE147" s="27"/>
      <c r="BH147" s="27" t="str">
        <f t="shared" si="18"/>
        <v>[["mac", "0x00178801040e2034"]]</v>
      </c>
    </row>
    <row r="148" spans="1:60" ht="16" customHeight="1">
      <c r="A148" s="27">
        <v>1640</v>
      </c>
      <c r="B148" s="27" t="s">
        <v>26</v>
      </c>
      <c r="C148" s="27" t="s">
        <v>443</v>
      </c>
      <c r="D148" s="27" t="s">
        <v>137</v>
      </c>
      <c r="E148" s="27" t="s">
        <v>327</v>
      </c>
      <c r="F148" s="31" t="str">
        <f>IF(ISBLANK(E148), "", Table2[[#This Row],[unique_id]])</f>
        <v>kitchen_main</v>
      </c>
      <c r="G148" s="27" t="s">
        <v>211</v>
      </c>
      <c r="H148" s="27" t="s">
        <v>139</v>
      </c>
      <c r="I148" s="27" t="s">
        <v>132</v>
      </c>
      <c r="J148" s="35" t="s">
        <v>1042</v>
      </c>
      <c r="K148" s="27" t="s">
        <v>1265</v>
      </c>
      <c r="M148" s="27" t="s">
        <v>136</v>
      </c>
      <c r="T148" s="27"/>
      <c r="V148" s="28"/>
      <c r="W148" s="28" t="s">
        <v>664</v>
      </c>
      <c r="X148" s="37">
        <v>107</v>
      </c>
      <c r="Y148" s="38" t="s">
        <v>1078</v>
      </c>
      <c r="Z148" s="38" t="s">
        <v>740</v>
      </c>
      <c r="AA148" s="38"/>
      <c r="AE148" s="27" t="s">
        <v>315</v>
      </c>
      <c r="AG148" s="28"/>
      <c r="AH148" s="28"/>
      <c r="AJ148" s="27" t="str">
        <f t="shared" si="16"/>
        <v/>
      </c>
      <c r="AK148" s="27" t="str">
        <f t="shared" si="17"/>
        <v/>
      </c>
      <c r="AS148" s="27"/>
      <c r="AT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48" s="27" t="str">
        <f>LOWER(_xlfn.CONCAT(Table2[[#This Row],[device_suggested_area]], "-",Table2[[#This Row],[device_identifiers]]))</f>
        <v>kitchen-main</v>
      </c>
      <c r="AV148" s="28" t="s">
        <v>758</v>
      </c>
      <c r="AW148" s="27" t="s">
        <v>661</v>
      </c>
      <c r="AX148" s="27" t="s">
        <v>761</v>
      </c>
      <c r="AY148" s="27" t="s">
        <v>443</v>
      </c>
      <c r="BA148" s="27" t="s">
        <v>215</v>
      </c>
      <c r="BD148" s="27"/>
      <c r="BE148" s="27"/>
      <c r="BH148" s="27" t="str">
        <f t="shared" si="18"/>
        <v/>
      </c>
    </row>
    <row r="149" spans="1:60" ht="16" customHeight="1">
      <c r="A149" s="27">
        <v>1641</v>
      </c>
      <c r="B149" s="27" t="s">
        <v>26</v>
      </c>
      <c r="C149" s="27" t="s">
        <v>443</v>
      </c>
      <c r="D149" s="27" t="s">
        <v>137</v>
      </c>
      <c r="E149" s="27" t="str">
        <f>SUBSTITUTE(Table2[[#This Row],[device_name]], "-", "_")</f>
        <v>kitchen_main_bulb_1</v>
      </c>
      <c r="F149" s="31" t="str">
        <f>IF(ISBLANK(E149), "", Table2[[#This Row],[unique_id]])</f>
        <v>kitchen_main_bulb_1</v>
      </c>
      <c r="H149" s="27" t="s">
        <v>139</v>
      </c>
      <c r="O149" s="28" t="s">
        <v>1130</v>
      </c>
      <c r="P149" s="27" t="s">
        <v>172</v>
      </c>
      <c r="Q149" s="27" t="s">
        <v>1080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Kitchen Lights</v>
      </c>
      <c r="T149" s="27"/>
      <c r="V149" s="28"/>
      <c r="W149" s="28" t="s">
        <v>663</v>
      </c>
      <c r="X149" s="37">
        <v>107</v>
      </c>
      <c r="Y149" s="38" t="s">
        <v>1076</v>
      </c>
      <c r="Z149" s="38" t="s">
        <v>740</v>
      </c>
      <c r="AA149" s="38"/>
      <c r="AG149" s="28"/>
      <c r="AH149" s="28"/>
      <c r="AJ149" s="27" t="str">
        <f t="shared" si="16"/>
        <v/>
      </c>
      <c r="AK149" s="27" t="str">
        <f t="shared" si="17"/>
        <v/>
      </c>
      <c r="AS149" s="27"/>
      <c r="AT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49" s="27" t="str">
        <f>LOWER(_xlfn.CONCAT(Table2[[#This Row],[device_suggested_area]], "-",Table2[[#This Row],[device_identifiers]]))</f>
        <v>kitchen-main-bulb-1</v>
      </c>
      <c r="AV149" s="28" t="s">
        <v>758</v>
      </c>
      <c r="AW149" s="27" t="s">
        <v>662</v>
      </c>
      <c r="AX149" s="27" t="s">
        <v>761</v>
      </c>
      <c r="AY149" s="27" t="s">
        <v>443</v>
      </c>
      <c r="BA149" s="27" t="s">
        <v>215</v>
      </c>
      <c r="BD149" s="27" t="s">
        <v>694</v>
      </c>
      <c r="BE149" s="27"/>
      <c r="BH149" s="27" t="str">
        <f t="shared" si="18"/>
        <v>[["mac", "0x00178801040f8db2"]]</v>
      </c>
    </row>
    <row r="150" spans="1:60" ht="16" customHeight="1">
      <c r="A150" s="27">
        <v>1642</v>
      </c>
      <c r="B150" s="27" t="s">
        <v>26</v>
      </c>
      <c r="C150" s="27" t="s">
        <v>443</v>
      </c>
      <c r="D150" s="27" t="s">
        <v>137</v>
      </c>
      <c r="E150" s="27" t="str">
        <f>SUBSTITUTE(Table2[[#This Row],[device_name]], "-", "_")</f>
        <v>kitchen_main_bulb_2</v>
      </c>
      <c r="F150" s="31" t="str">
        <f>IF(ISBLANK(E150), "", Table2[[#This Row],[unique_id]])</f>
        <v>kitchen_main_bulb_2</v>
      </c>
      <c r="H150" s="27" t="s">
        <v>139</v>
      </c>
      <c r="O150" s="28" t="s">
        <v>1130</v>
      </c>
      <c r="P150" s="27" t="s">
        <v>172</v>
      </c>
      <c r="Q150" s="27" t="s">
        <v>1080</v>
      </c>
      <c r="R150" s="27" t="str">
        <f>Table2[[#This Row],[entity_domain]]</f>
        <v>Lights</v>
      </c>
      <c r="S150" s="27" t="str">
        <f>_xlfn.CONCAT( Table2[[#This Row],[device_suggested_area]], " ",Table2[[#This Row],[powercalc_group_3]])</f>
        <v>Kitchen Lights</v>
      </c>
      <c r="T150" s="27"/>
      <c r="V150" s="28"/>
      <c r="W150" s="28" t="s">
        <v>663</v>
      </c>
      <c r="X150" s="37">
        <v>107</v>
      </c>
      <c r="Y150" s="38" t="s">
        <v>1076</v>
      </c>
      <c r="Z150" s="38" t="s">
        <v>740</v>
      </c>
      <c r="AA150" s="38"/>
      <c r="AG150" s="28"/>
      <c r="AH150" s="28"/>
      <c r="AJ150" s="27" t="str">
        <f t="shared" si="16"/>
        <v/>
      </c>
      <c r="AK150" s="27" t="str">
        <f t="shared" si="17"/>
        <v/>
      </c>
      <c r="AS150" s="27"/>
      <c r="AT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0" s="27" t="str">
        <f>LOWER(_xlfn.CONCAT(Table2[[#This Row],[device_suggested_area]], "-",Table2[[#This Row],[device_identifiers]]))</f>
        <v>kitchen-main-bulb-2</v>
      </c>
      <c r="AV150" s="28" t="s">
        <v>758</v>
      </c>
      <c r="AW150" s="27" t="s">
        <v>669</v>
      </c>
      <c r="AX150" s="27" t="s">
        <v>761</v>
      </c>
      <c r="AY150" s="27" t="s">
        <v>443</v>
      </c>
      <c r="BA150" s="27" t="s">
        <v>215</v>
      </c>
      <c r="BD150" s="27" t="s">
        <v>695</v>
      </c>
      <c r="BE150" s="27"/>
      <c r="BH150" s="27" t="str">
        <f t="shared" si="18"/>
        <v>[["mac", "0x001788010343c34f"]]</v>
      </c>
    </row>
    <row r="151" spans="1:60" ht="16" customHeight="1">
      <c r="A151" s="27">
        <v>1643</v>
      </c>
      <c r="B151" s="27" t="s">
        <v>26</v>
      </c>
      <c r="C151" s="27" t="s">
        <v>443</v>
      </c>
      <c r="D151" s="27" t="s">
        <v>137</v>
      </c>
      <c r="E151" s="27" t="str">
        <f>SUBSTITUTE(Table2[[#This Row],[device_name]], "-", "_")</f>
        <v>kitchen_main_bulb_3</v>
      </c>
      <c r="F151" s="31" t="str">
        <f>IF(ISBLANK(E151), "", Table2[[#This Row],[unique_id]])</f>
        <v>kitchen_main_bulb_3</v>
      </c>
      <c r="H151" s="27" t="s">
        <v>139</v>
      </c>
      <c r="O151" s="28" t="s">
        <v>1130</v>
      </c>
      <c r="P151" s="27" t="s">
        <v>172</v>
      </c>
      <c r="Q151" s="27" t="s">
        <v>1080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Kitchen Lights</v>
      </c>
      <c r="T151" s="27"/>
      <c r="V151" s="28"/>
      <c r="W151" s="28" t="s">
        <v>663</v>
      </c>
      <c r="X151" s="37">
        <v>107</v>
      </c>
      <c r="Y151" s="38" t="s">
        <v>1076</v>
      </c>
      <c r="Z151" s="38" t="s">
        <v>740</v>
      </c>
      <c r="AA151" s="38"/>
      <c r="AC151" s="32"/>
      <c r="AG151" s="28"/>
      <c r="AH151" s="28"/>
      <c r="AJ151" s="27" t="str">
        <f t="shared" si="16"/>
        <v/>
      </c>
      <c r="AK151" s="27" t="str">
        <f t="shared" si="17"/>
        <v/>
      </c>
      <c r="AS151" s="27"/>
      <c r="AT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1" s="27" t="str">
        <f>LOWER(_xlfn.CONCAT(Table2[[#This Row],[device_suggested_area]], "-",Table2[[#This Row],[device_identifiers]]))</f>
        <v>kitchen-main-bulb-3</v>
      </c>
      <c r="AV151" s="28" t="s">
        <v>758</v>
      </c>
      <c r="AW151" s="27" t="s">
        <v>670</v>
      </c>
      <c r="AX151" s="27" t="s">
        <v>761</v>
      </c>
      <c r="AY151" s="27" t="s">
        <v>443</v>
      </c>
      <c r="BA151" s="27" t="s">
        <v>215</v>
      </c>
      <c r="BD151" s="27" t="s">
        <v>696</v>
      </c>
      <c r="BE151" s="27"/>
      <c r="BH151" s="27" t="str">
        <f t="shared" si="18"/>
        <v>[["mac", "0x001788010343c147"]]</v>
      </c>
    </row>
    <row r="152" spans="1:60" ht="16" customHeight="1">
      <c r="A152" s="27">
        <v>1644</v>
      </c>
      <c r="B152" s="27" t="s">
        <v>26</v>
      </c>
      <c r="C152" s="27" t="s">
        <v>443</v>
      </c>
      <c r="D152" s="27" t="s">
        <v>137</v>
      </c>
      <c r="E152" s="27" t="str">
        <f>SUBSTITUTE(Table2[[#This Row],[device_name]], "-", "_")</f>
        <v>kitchen_main_bulb_4</v>
      </c>
      <c r="F152" s="31" t="str">
        <f>IF(ISBLANK(E152), "", Table2[[#This Row],[unique_id]])</f>
        <v>kitchen_main_bulb_4</v>
      </c>
      <c r="H152" s="27" t="s">
        <v>139</v>
      </c>
      <c r="O152" s="28" t="s">
        <v>1130</v>
      </c>
      <c r="P152" s="27" t="s">
        <v>172</v>
      </c>
      <c r="Q152" s="27" t="s">
        <v>1080</v>
      </c>
      <c r="R152" s="27" t="str">
        <f>Table2[[#This Row],[entity_domain]]</f>
        <v>Lights</v>
      </c>
      <c r="S152" s="27" t="str">
        <f>_xlfn.CONCAT( Table2[[#This Row],[device_suggested_area]], " ",Table2[[#This Row],[powercalc_group_3]])</f>
        <v>Kitchen Lights</v>
      </c>
      <c r="T152" s="27"/>
      <c r="V152" s="28"/>
      <c r="W152" s="28" t="s">
        <v>663</v>
      </c>
      <c r="X152" s="37">
        <v>107</v>
      </c>
      <c r="Y152" s="38" t="s">
        <v>1076</v>
      </c>
      <c r="Z152" s="38" t="s">
        <v>740</v>
      </c>
      <c r="AA152" s="38"/>
      <c r="AG152" s="28"/>
      <c r="AH152" s="28"/>
      <c r="AJ152" s="27" t="str">
        <f t="shared" si="16"/>
        <v/>
      </c>
      <c r="AK152" s="27" t="str">
        <f t="shared" si="17"/>
        <v/>
      </c>
      <c r="AS152" s="27"/>
      <c r="AT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2" s="27" t="str">
        <f>LOWER(_xlfn.CONCAT(Table2[[#This Row],[device_suggested_area]], "-",Table2[[#This Row],[device_identifiers]]))</f>
        <v>kitchen-main-bulb-4</v>
      </c>
      <c r="AV152" s="28" t="s">
        <v>758</v>
      </c>
      <c r="AW152" s="27" t="s">
        <v>674</v>
      </c>
      <c r="AX152" s="27" t="s">
        <v>761</v>
      </c>
      <c r="AY152" s="27" t="s">
        <v>443</v>
      </c>
      <c r="BA152" s="27" t="s">
        <v>215</v>
      </c>
      <c r="BD152" s="27" t="s">
        <v>697</v>
      </c>
      <c r="BE152" s="27"/>
      <c r="BH152" s="27" t="str">
        <f t="shared" si="18"/>
        <v>[["mac", "0x001788010343b9d8"]]</v>
      </c>
    </row>
    <row r="153" spans="1:60" ht="16" customHeight="1">
      <c r="A153" s="27">
        <v>1645</v>
      </c>
      <c r="B153" s="27" t="s">
        <v>26</v>
      </c>
      <c r="C153" s="27" t="s">
        <v>1158</v>
      </c>
      <c r="D153" s="27" t="s">
        <v>149</v>
      </c>
      <c r="E153" s="34" t="str">
        <f>_xlfn.CONCAT("template_", E154, "_proxy")</f>
        <v>template_kitchen_downlights_plug_proxy</v>
      </c>
      <c r="F153" s="31" t="str">
        <f>IF(ISBLANK(E153), "", Table2[[#This Row],[unique_id]])</f>
        <v>template_kitchen_downlights_plug_proxy</v>
      </c>
      <c r="G153" s="27" t="s">
        <v>782</v>
      </c>
      <c r="H153" s="27" t="s">
        <v>139</v>
      </c>
      <c r="I153" s="27" t="s">
        <v>132</v>
      </c>
      <c r="O153" s="28" t="s">
        <v>1130</v>
      </c>
      <c r="P153" s="27" t="s">
        <v>172</v>
      </c>
      <c r="Q153" s="27" t="s">
        <v>1080</v>
      </c>
      <c r="R153" s="27" t="str">
        <f>Table2[[#This Row],[entity_domain]]</f>
        <v>Lights</v>
      </c>
      <c r="S153" s="27" t="str">
        <f>S154</f>
        <v>Kitchen Lights</v>
      </c>
      <c r="T15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28"/>
      <c r="W153" s="28"/>
      <c r="X153" s="28"/>
      <c r="Y153" s="28"/>
      <c r="AG153" s="28"/>
      <c r="AH153" s="28"/>
      <c r="AJ153" s="27" t="str">
        <f t="shared" si="16"/>
        <v/>
      </c>
      <c r="AK153" s="27" t="str">
        <f t="shared" si="17"/>
        <v/>
      </c>
      <c r="AS153" s="27"/>
      <c r="AT153" s="29"/>
      <c r="AU153" s="27"/>
      <c r="AV153" s="28"/>
      <c r="AW153" s="27" t="s">
        <v>134</v>
      </c>
      <c r="AX153" s="27" t="s">
        <v>405</v>
      </c>
      <c r="AY153" s="27" t="s">
        <v>244</v>
      </c>
      <c r="BA153" s="27" t="s">
        <v>215</v>
      </c>
      <c r="BD153" s="27"/>
      <c r="BE153" s="27"/>
      <c r="BH153" s="27" t="str">
        <f t="shared" si="18"/>
        <v/>
      </c>
    </row>
    <row r="154" spans="1:60" ht="16" customHeight="1">
      <c r="A154" s="27">
        <v>1646</v>
      </c>
      <c r="B154" s="27" t="s">
        <v>26</v>
      </c>
      <c r="C154" s="27" t="s">
        <v>244</v>
      </c>
      <c r="D154" s="27" t="s">
        <v>134</v>
      </c>
      <c r="E154" s="27" t="s">
        <v>1192</v>
      </c>
      <c r="F154" s="31" t="str">
        <f>IF(ISBLANK(E154), "", Table2[[#This Row],[unique_id]])</f>
        <v>kitchen_downlights_plug</v>
      </c>
      <c r="G154" s="27" t="s">
        <v>782</v>
      </c>
      <c r="H154" s="27" t="s">
        <v>139</v>
      </c>
      <c r="I154" s="27" t="s">
        <v>132</v>
      </c>
      <c r="J154" s="27" t="s">
        <v>1044</v>
      </c>
      <c r="M154" s="27" t="s">
        <v>136</v>
      </c>
      <c r="O154" s="28" t="s">
        <v>1130</v>
      </c>
      <c r="P154" s="27" t="s">
        <v>172</v>
      </c>
      <c r="Q154" s="27" t="s">
        <v>1080</v>
      </c>
      <c r="R154" s="27" t="str">
        <f>Table2[[#This Row],[entity_domain]]</f>
        <v>Lights</v>
      </c>
      <c r="S154" s="27" t="str">
        <f>_xlfn.CONCAT( Table2[[#This Row],[device_suggested_area]], " ",Table2[[#This Row],[powercalc_group_3]])</f>
        <v>Kitchen Lights</v>
      </c>
      <c r="T154" s="34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28"/>
      <c r="W154" s="28"/>
      <c r="X154" s="28"/>
      <c r="Y154" s="28"/>
      <c r="AE154" s="27" t="s">
        <v>315</v>
      </c>
      <c r="AG154" s="28"/>
      <c r="AH154" s="28"/>
      <c r="AJ154" s="27" t="str">
        <f t="shared" si="16"/>
        <v/>
      </c>
      <c r="AK154" s="27" t="str">
        <f t="shared" si="17"/>
        <v/>
      </c>
      <c r="AS154" s="27"/>
      <c r="AT154" s="29"/>
      <c r="AU154" s="27" t="str">
        <f>IF(OR(ISBLANK(BD154), ISBLANK(BE154)), "", LOWER(_xlfn.CONCAT(Table2[[#This Row],[device_manufacturer]], "-",Table2[[#This Row],[device_suggested_area]], "-", Table2[[#This Row],[device_identifiers]])))</f>
        <v>tplink-kitchen-downlights</v>
      </c>
      <c r="AV154" s="28" t="s">
        <v>408</v>
      </c>
      <c r="AW154" s="27" t="s">
        <v>783</v>
      </c>
      <c r="AX154" s="27" t="s">
        <v>405</v>
      </c>
      <c r="AY154" s="27" t="str">
        <f>IF(OR(ISBLANK(BD154), ISBLANK(BE154)), "", Table2[[#This Row],[device_via_device]])</f>
        <v>TPLink</v>
      </c>
      <c r="AZ154" s="27" t="s">
        <v>1145</v>
      </c>
      <c r="BA154" s="27" t="s">
        <v>215</v>
      </c>
      <c r="BC154" s="27" t="s">
        <v>534</v>
      </c>
      <c r="BD154" s="27" t="s">
        <v>394</v>
      </c>
      <c r="BE154" s="27" t="s">
        <v>525</v>
      </c>
      <c r="BH154" s="27" t="str">
        <f t="shared" si="18"/>
        <v>[["mac", "ac:84:c6:54:a3:96"], ["ip", "10.0.6.79"]]</v>
      </c>
    </row>
    <row r="155" spans="1:60" ht="16" customHeight="1">
      <c r="A155" s="27">
        <v>1647</v>
      </c>
      <c r="B155" s="27" t="s">
        <v>26</v>
      </c>
      <c r="C155" s="27" t="s">
        <v>443</v>
      </c>
      <c r="D155" s="27" t="s">
        <v>137</v>
      </c>
      <c r="E155" s="27" t="s">
        <v>328</v>
      </c>
      <c r="F155" s="31" t="str">
        <f>IF(ISBLANK(E155), "", Table2[[#This Row],[unique_id]])</f>
        <v>laundry_main</v>
      </c>
      <c r="G155" s="27" t="s">
        <v>213</v>
      </c>
      <c r="H155" s="27" t="s">
        <v>139</v>
      </c>
      <c r="I155" s="27" t="s">
        <v>132</v>
      </c>
      <c r="J155" s="27" t="s">
        <v>1041</v>
      </c>
      <c r="K155" s="27" t="s">
        <v>1265</v>
      </c>
      <c r="M155" s="27" t="s">
        <v>136</v>
      </c>
      <c r="T155" s="27"/>
      <c r="V155" s="28"/>
      <c r="W155" s="28" t="s">
        <v>664</v>
      </c>
      <c r="X155" s="37">
        <v>108</v>
      </c>
      <c r="Y155" s="38" t="s">
        <v>1078</v>
      </c>
      <c r="Z155" s="38" t="s">
        <v>740</v>
      </c>
      <c r="AA155" s="38"/>
      <c r="AE155" s="27" t="s">
        <v>315</v>
      </c>
      <c r="AG155" s="28"/>
      <c r="AH155" s="28"/>
      <c r="AJ155" s="27" t="str">
        <f t="shared" si="16"/>
        <v/>
      </c>
      <c r="AK155" s="27" t="str">
        <f t="shared" si="17"/>
        <v/>
      </c>
      <c r="AS155" s="27"/>
      <c r="AT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55" s="27" t="str">
        <f>LOWER(_xlfn.CONCAT(Table2[[#This Row],[device_suggested_area]], "-",Table2[[#This Row],[device_identifiers]]))</f>
        <v>laundry-main</v>
      </c>
      <c r="AV155" s="28" t="s">
        <v>660</v>
      </c>
      <c r="AW155" s="27" t="s">
        <v>661</v>
      </c>
      <c r="AX155" s="27" t="s">
        <v>659</v>
      </c>
      <c r="AY155" s="27" t="s">
        <v>443</v>
      </c>
      <c r="BA155" s="27" t="s">
        <v>223</v>
      </c>
      <c r="BD155" s="27"/>
      <c r="BE155" s="27"/>
      <c r="BH155" s="27" t="str">
        <f t="shared" si="18"/>
        <v/>
      </c>
    </row>
    <row r="156" spans="1:60" ht="16" customHeight="1">
      <c r="A156" s="27">
        <v>1648</v>
      </c>
      <c r="B156" s="27" t="s">
        <v>26</v>
      </c>
      <c r="C156" s="27" t="s">
        <v>443</v>
      </c>
      <c r="D156" s="27" t="s">
        <v>137</v>
      </c>
      <c r="E156" s="27" t="str">
        <f>SUBSTITUTE(Table2[[#This Row],[device_name]], "-", "_")</f>
        <v>laundry_main_bulb_1</v>
      </c>
      <c r="F156" s="31" t="str">
        <f>IF(ISBLANK(E156), "", Table2[[#This Row],[unique_id]])</f>
        <v>laundry_main_bulb_1</v>
      </c>
      <c r="H156" s="27" t="s">
        <v>139</v>
      </c>
      <c r="O156" s="28" t="s">
        <v>1130</v>
      </c>
      <c r="P156" s="27" t="s">
        <v>172</v>
      </c>
      <c r="Q156" s="27" t="s">
        <v>1080</v>
      </c>
      <c r="R156" s="27" t="str">
        <f>Table2[[#This Row],[entity_domain]]</f>
        <v>Lights</v>
      </c>
      <c r="S156" s="27" t="str">
        <f>_xlfn.CONCAT( Table2[[#This Row],[device_suggested_area]], " ",Table2[[#This Row],[powercalc_group_3]])</f>
        <v>Laundry Lights</v>
      </c>
      <c r="T156" s="27"/>
      <c r="V156" s="28"/>
      <c r="W156" s="28" t="s">
        <v>663</v>
      </c>
      <c r="X156" s="37">
        <v>108</v>
      </c>
      <c r="Y156" s="38" t="s">
        <v>1076</v>
      </c>
      <c r="Z156" s="38" t="s">
        <v>740</v>
      </c>
      <c r="AA156" s="38"/>
      <c r="AG156" s="28"/>
      <c r="AH156" s="28"/>
      <c r="AJ156" s="27" t="str">
        <f t="shared" si="16"/>
        <v/>
      </c>
      <c r="AK156" s="27" t="str">
        <f t="shared" si="17"/>
        <v/>
      </c>
      <c r="AS156" s="27"/>
      <c r="AT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56" s="27" t="str">
        <f>LOWER(_xlfn.CONCAT(Table2[[#This Row],[device_suggested_area]], "-",Table2[[#This Row],[device_identifiers]]))</f>
        <v>laundry-main-bulb-1</v>
      </c>
      <c r="AV156" s="28" t="s">
        <v>660</v>
      </c>
      <c r="AW156" s="27" t="s">
        <v>662</v>
      </c>
      <c r="AX156" s="27" t="s">
        <v>659</v>
      </c>
      <c r="AY156" s="27" t="s">
        <v>443</v>
      </c>
      <c r="BA156" s="27" t="s">
        <v>223</v>
      </c>
      <c r="BD156" s="27" t="s">
        <v>698</v>
      </c>
      <c r="BE156" s="27"/>
      <c r="BH156" s="27" t="str">
        <f t="shared" si="18"/>
        <v>[["mac", "0x0017880104eaa288"]]</v>
      </c>
    </row>
    <row r="157" spans="1:60" ht="16" customHeight="1">
      <c r="A157" s="27">
        <v>1649</v>
      </c>
      <c r="B157" s="27" t="s">
        <v>26</v>
      </c>
      <c r="C157" s="27" t="s">
        <v>443</v>
      </c>
      <c r="D157" s="27" t="s">
        <v>137</v>
      </c>
      <c r="E157" s="27" t="s">
        <v>329</v>
      </c>
      <c r="F157" s="31" t="str">
        <f>IF(ISBLANK(E157), "", Table2[[#This Row],[unique_id]])</f>
        <v>pantry_main</v>
      </c>
      <c r="G157" s="27" t="s">
        <v>212</v>
      </c>
      <c r="H157" s="27" t="s">
        <v>139</v>
      </c>
      <c r="I157" s="27" t="s">
        <v>132</v>
      </c>
      <c r="J157" s="27" t="s">
        <v>1041</v>
      </c>
      <c r="K157" s="27" t="s">
        <v>1265</v>
      </c>
      <c r="M157" s="27" t="s">
        <v>136</v>
      </c>
      <c r="T157" s="27"/>
      <c r="V157" s="28"/>
      <c r="W157" s="28" t="s">
        <v>664</v>
      </c>
      <c r="X157" s="37">
        <v>109</v>
      </c>
      <c r="Y157" s="38" t="s">
        <v>1078</v>
      </c>
      <c r="Z157" s="38" t="s">
        <v>740</v>
      </c>
      <c r="AA157" s="38"/>
      <c r="AE157" s="27" t="s">
        <v>315</v>
      </c>
      <c r="AG157" s="28"/>
      <c r="AH157" s="28"/>
      <c r="AJ157" s="27" t="str">
        <f t="shared" si="16"/>
        <v/>
      </c>
      <c r="AK157" s="27" t="str">
        <f t="shared" si="17"/>
        <v/>
      </c>
      <c r="AS157" s="27"/>
      <c r="AT15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57" s="27" t="str">
        <f>LOWER(_xlfn.CONCAT(Table2[[#This Row],[device_suggested_area]], "-",Table2[[#This Row],[device_identifiers]]))</f>
        <v>pantry-main</v>
      </c>
      <c r="AV157" s="28" t="s">
        <v>660</v>
      </c>
      <c r="AW157" s="27" t="s">
        <v>661</v>
      </c>
      <c r="AX157" s="27" t="s">
        <v>659</v>
      </c>
      <c r="AY157" s="27" t="s">
        <v>443</v>
      </c>
      <c r="BA157" s="27" t="s">
        <v>221</v>
      </c>
      <c r="BD157" s="27"/>
      <c r="BE157" s="27"/>
      <c r="BH157" s="27" t="str">
        <f t="shared" si="18"/>
        <v/>
      </c>
    </row>
    <row r="158" spans="1:60" ht="16" customHeight="1">
      <c r="A158" s="27">
        <v>1650</v>
      </c>
      <c r="B158" s="27" t="s">
        <v>26</v>
      </c>
      <c r="C158" s="27" t="s">
        <v>443</v>
      </c>
      <c r="D158" s="27" t="s">
        <v>137</v>
      </c>
      <c r="E158" s="27" t="str">
        <f>SUBSTITUTE(Table2[[#This Row],[device_name]], "-", "_")</f>
        <v>pantry_main_bulb_1</v>
      </c>
      <c r="F158" s="31" t="str">
        <f>IF(ISBLANK(E158), "", Table2[[#This Row],[unique_id]])</f>
        <v>pantry_main_bulb_1</v>
      </c>
      <c r="H158" s="27" t="s">
        <v>139</v>
      </c>
      <c r="O158" s="28" t="s">
        <v>1130</v>
      </c>
      <c r="P158" s="27" t="s">
        <v>172</v>
      </c>
      <c r="Q158" s="27" t="s">
        <v>1080</v>
      </c>
      <c r="R158" s="27" t="str">
        <f>Table2[[#This Row],[entity_domain]]</f>
        <v>Lights</v>
      </c>
      <c r="S158" s="27" t="str">
        <f>_xlfn.CONCAT( Table2[[#This Row],[device_suggested_area]], " ",Table2[[#This Row],[powercalc_group_3]])</f>
        <v>Pantry Lights</v>
      </c>
      <c r="T158" s="27"/>
      <c r="V158" s="28"/>
      <c r="W158" s="28" t="s">
        <v>663</v>
      </c>
      <c r="X158" s="37">
        <v>109</v>
      </c>
      <c r="Y158" s="38" t="s">
        <v>1076</v>
      </c>
      <c r="Z158" s="38" t="s">
        <v>740</v>
      </c>
      <c r="AA158" s="38"/>
      <c r="AG158" s="28"/>
      <c r="AH158" s="28"/>
      <c r="AJ158" s="27" t="str">
        <f t="shared" si="16"/>
        <v/>
      </c>
      <c r="AK158" s="27" t="str">
        <f t="shared" si="17"/>
        <v/>
      </c>
      <c r="AS158" s="27"/>
      <c r="AT15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58" s="27" t="str">
        <f>LOWER(_xlfn.CONCAT(Table2[[#This Row],[device_suggested_area]], "-",Table2[[#This Row],[device_identifiers]]))</f>
        <v>pantry-main-bulb-1</v>
      </c>
      <c r="AV158" s="28" t="s">
        <v>660</v>
      </c>
      <c r="AW158" s="27" t="s">
        <v>662</v>
      </c>
      <c r="AX158" s="27" t="s">
        <v>659</v>
      </c>
      <c r="AY158" s="27" t="s">
        <v>443</v>
      </c>
      <c r="BA158" s="27" t="s">
        <v>221</v>
      </c>
      <c r="BD158" s="27" t="s">
        <v>699</v>
      </c>
      <c r="BE158" s="27"/>
      <c r="BH158" s="27" t="str">
        <f t="shared" si="18"/>
        <v>[["mac", "0x0017880104eaa272"]]</v>
      </c>
    </row>
    <row r="159" spans="1:60" ht="16" customHeight="1">
      <c r="A159" s="27">
        <v>1651</v>
      </c>
      <c r="B159" s="27" t="s">
        <v>26</v>
      </c>
      <c r="C159" s="27" t="s">
        <v>443</v>
      </c>
      <c r="D159" s="27" t="s">
        <v>137</v>
      </c>
      <c r="E159" s="27" t="s">
        <v>330</v>
      </c>
      <c r="F159" s="31" t="str">
        <f>IF(ISBLANK(E159), "", Table2[[#This Row],[unique_id]])</f>
        <v>office_main</v>
      </c>
      <c r="G159" s="27" t="s">
        <v>208</v>
      </c>
      <c r="H159" s="27" t="s">
        <v>139</v>
      </c>
      <c r="I159" s="27" t="s">
        <v>132</v>
      </c>
      <c r="J159" s="27" t="s">
        <v>1041</v>
      </c>
      <c r="M159" s="27" t="s">
        <v>136</v>
      </c>
      <c r="T159" s="27"/>
      <c r="V159" s="28"/>
      <c r="W159" s="28" t="s">
        <v>664</v>
      </c>
      <c r="X159" s="37">
        <v>110</v>
      </c>
      <c r="Y159" s="38" t="s">
        <v>1078</v>
      </c>
      <c r="Z159" s="38" t="s">
        <v>741</v>
      </c>
      <c r="AA159" s="38"/>
      <c r="AE159" s="27" t="s">
        <v>315</v>
      </c>
      <c r="AG159" s="28"/>
      <c r="AH159" s="28"/>
      <c r="AJ159" s="27" t="str">
        <f t="shared" si="16"/>
        <v/>
      </c>
      <c r="AK159" s="27" t="str">
        <f t="shared" si="17"/>
        <v/>
      </c>
      <c r="AS159" s="27"/>
      <c r="AT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59" s="27" t="str">
        <f>LOWER(_xlfn.CONCAT(Table2[[#This Row],[device_suggested_area]], "-",Table2[[#This Row],[device_identifiers]]))</f>
        <v>office-main</v>
      </c>
      <c r="AV159" s="28" t="s">
        <v>758</v>
      </c>
      <c r="AW159" s="27" t="s">
        <v>661</v>
      </c>
      <c r="AX159" s="27" t="s">
        <v>761</v>
      </c>
      <c r="AY159" s="27" t="s">
        <v>443</v>
      </c>
      <c r="BA159" s="27" t="s">
        <v>222</v>
      </c>
      <c r="BD159" s="27"/>
      <c r="BE159" s="27"/>
      <c r="BH159" s="27" t="str">
        <f t="shared" si="18"/>
        <v/>
      </c>
    </row>
    <row r="160" spans="1:60" ht="16" customHeight="1">
      <c r="A160" s="27">
        <v>1652</v>
      </c>
      <c r="B160" s="27" t="s">
        <v>26</v>
      </c>
      <c r="C160" s="27" t="s">
        <v>443</v>
      </c>
      <c r="D160" s="27" t="s">
        <v>137</v>
      </c>
      <c r="E160" s="27" t="str">
        <f>SUBSTITUTE(Table2[[#This Row],[device_name]], "-", "_")</f>
        <v>office_main_bulb_1</v>
      </c>
      <c r="F160" s="31" t="str">
        <f>IF(ISBLANK(E160), "", Table2[[#This Row],[unique_id]])</f>
        <v>office_main_bulb_1</v>
      </c>
      <c r="H160" s="27" t="s">
        <v>139</v>
      </c>
      <c r="O160" s="28" t="s">
        <v>1130</v>
      </c>
      <c r="P160" s="27" t="s">
        <v>172</v>
      </c>
      <c r="Q160" s="27" t="s">
        <v>1080</v>
      </c>
      <c r="R160" s="27" t="str">
        <f>Table2[[#This Row],[entity_domain]]</f>
        <v>Lights</v>
      </c>
      <c r="S160" s="27" t="str">
        <f>_xlfn.CONCAT( Table2[[#This Row],[device_suggested_area]], " ",Table2[[#This Row],[powercalc_group_3]])</f>
        <v>Office Lights</v>
      </c>
      <c r="T160" s="27"/>
      <c r="V160" s="28"/>
      <c r="W160" s="28" t="s">
        <v>663</v>
      </c>
      <c r="X160" s="37">
        <v>110</v>
      </c>
      <c r="Y160" s="38" t="s">
        <v>1076</v>
      </c>
      <c r="Z160" s="38" t="s">
        <v>741</v>
      </c>
      <c r="AA160" s="38"/>
      <c r="AG160" s="28"/>
      <c r="AH160" s="28"/>
      <c r="AJ160" s="27" t="str">
        <f t="shared" si="16"/>
        <v/>
      </c>
      <c r="AK160" s="27" t="str">
        <f t="shared" si="17"/>
        <v/>
      </c>
      <c r="AS160" s="27"/>
      <c r="AT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0" s="27" t="str">
        <f>LOWER(_xlfn.CONCAT(Table2[[#This Row],[device_suggested_area]], "-",Table2[[#This Row],[device_identifiers]]))</f>
        <v>office-main-bulb-1</v>
      </c>
      <c r="AV160" s="28" t="s">
        <v>758</v>
      </c>
      <c r="AW160" s="27" t="s">
        <v>662</v>
      </c>
      <c r="AX160" s="27" t="s">
        <v>761</v>
      </c>
      <c r="AY160" s="27" t="s">
        <v>443</v>
      </c>
      <c r="BA160" s="27" t="s">
        <v>222</v>
      </c>
      <c r="BD160" s="27" t="s">
        <v>700</v>
      </c>
      <c r="BE160" s="27"/>
      <c r="BH160" s="27" t="str">
        <f t="shared" si="18"/>
        <v>[["mac", "0x00178801040edfae"]]</v>
      </c>
    </row>
    <row r="161" spans="1:60" ht="16" customHeight="1">
      <c r="A161" s="27">
        <v>1653</v>
      </c>
      <c r="B161" s="27" t="s">
        <v>26</v>
      </c>
      <c r="C161" s="27" t="s">
        <v>443</v>
      </c>
      <c r="D161" s="27" t="s">
        <v>137</v>
      </c>
      <c r="E161" s="27" t="s">
        <v>331</v>
      </c>
      <c r="F161" s="31" t="str">
        <f>IF(ISBLANK(E161), "", Table2[[#This Row],[unique_id]])</f>
        <v>bathroom_main</v>
      </c>
      <c r="G161" s="27" t="s">
        <v>207</v>
      </c>
      <c r="H161" s="27" t="s">
        <v>139</v>
      </c>
      <c r="I161" s="27" t="s">
        <v>132</v>
      </c>
      <c r="J161" s="27" t="s">
        <v>1041</v>
      </c>
      <c r="K161" s="27" t="s">
        <v>1269</v>
      </c>
      <c r="M161" s="27" t="s">
        <v>136</v>
      </c>
      <c r="T161" s="27"/>
      <c r="V161" s="28"/>
      <c r="W161" s="28" t="s">
        <v>664</v>
      </c>
      <c r="X161" s="37">
        <v>111</v>
      </c>
      <c r="Y161" s="38" t="s">
        <v>1078</v>
      </c>
      <c r="Z161" s="38" t="s">
        <v>738</v>
      </c>
      <c r="AA161" s="38"/>
      <c r="AE161" s="27" t="s">
        <v>315</v>
      </c>
      <c r="AG161" s="28"/>
      <c r="AH161" s="28"/>
      <c r="AJ161" s="27" t="str">
        <f t="shared" si="16"/>
        <v/>
      </c>
      <c r="AK161" s="27" t="str">
        <f t="shared" si="17"/>
        <v/>
      </c>
      <c r="AS161" s="27"/>
      <c r="AT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1" s="27" t="str">
        <f>LOWER(_xlfn.CONCAT(Table2[[#This Row],[device_suggested_area]], "-",Table2[[#This Row],[device_identifiers]]))</f>
        <v>bathroom-main</v>
      </c>
      <c r="AV161" s="28" t="s">
        <v>660</v>
      </c>
      <c r="AW161" s="27" t="s">
        <v>661</v>
      </c>
      <c r="AX161" s="27" t="s">
        <v>659</v>
      </c>
      <c r="AY161" s="27" t="s">
        <v>443</v>
      </c>
      <c r="BA161" s="27" t="s">
        <v>404</v>
      </c>
      <c r="BD161" s="27"/>
      <c r="BE161" s="27"/>
      <c r="BH161" s="27" t="str">
        <f t="shared" si="18"/>
        <v/>
      </c>
    </row>
    <row r="162" spans="1:60" ht="16" customHeight="1">
      <c r="A162" s="27">
        <v>1654</v>
      </c>
      <c r="B162" s="27" t="s">
        <v>26</v>
      </c>
      <c r="C162" s="27" t="s">
        <v>443</v>
      </c>
      <c r="D162" s="27" t="s">
        <v>137</v>
      </c>
      <c r="E162" s="27" t="str">
        <f>SUBSTITUTE(Table2[[#This Row],[device_name]], "-", "_")</f>
        <v>bathroom_main_bulb_1</v>
      </c>
      <c r="F162" s="31" t="str">
        <f>IF(ISBLANK(E162), "", Table2[[#This Row],[unique_id]])</f>
        <v>bathroom_main_bulb_1</v>
      </c>
      <c r="H162" s="27" t="s">
        <v>139</v>
      </c>
      <c r="O162" s="28" t="s">
        <v>1130</v>
      </c>
      <c r="P162" s="27" t="s">
        <v>172</v>
      </c>
      <c r="Q162" s="27" t="s">
        <v>1080</v>
      </c>
      <c r="R162" s="27" t="str">
        <f>Table2[[#This Row],[entity_domain]]</f>
        <v>Lights</v>
      </c>
      <c r="S162" s="27" t="str">
        <f>_xlfn.CONCAT( Table2[[#This Row],[device_suggested_area]], " ",Table2[[#This Row],[powercalc_group_3]])</f>
        <v>Bathroom Lights</v>
      </c>
      <c r="T162" s="27"/>
      <c r="V162" s="28"/>
      <c r="W162" s="28" t="s">
        <v>663</v>
      </c>
      <c r="X162" s="37">
        <v>111</v>
      </c>
      <c r="Y162" s="38" t="s">
        <v>1076</v>
      </c>
      <c r="Z162" s="38" t="s">
        <v>738</v>
      </c>
      <c r="AA162" s="38"/>
      <c r="AG162" s="28"/>
      <c r="AH162" s="28"/>
      <c r="AJ162" s="27" t="str">
        <f t="shared" si="16"/>
        <v/>
      </c>
      <c r="AK162" s="27" t="str">
        <f t="shared" si="17"/>
        <v/>
      </c>
      <c r="AS162" s="27"/>
      <c r="AT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2" s="27" t="str">
        <f>LOWER(_xlfn.CONCAT(Table2[[#This Row],[device_suggested_area]], "-",Table2[[#This Row],[device_identifiers]]))</f>
        <v>bathroom-main-bulb-1</v>
      </c>
      <c r="AV162" s="28" t="s">
        <v>660</v>
      </c>
      <c r="AW162" s="27" t="s">
        <v>662</v>
      </c>
      <c r="AX162" s="27" t="s">
        <v>659</v>
      </c>
      <c r="AY162" s="27" t="s">
        <v>443</v>
      </c>
      <c r="BA162" s="27" t="s">
        <v>404</v>
      </c>
      <c r="BD162" s="27" t="s">
        <v>701</v>
      </c>
      <c r="BE162" s="27"/>
      <c r="BH162" s="27" t="str">
        <f t="shared" si="18"/>
        <v>[["mac", "0x00178801040edcad"]]</v>
      </c>
    </row>
    <row r="163" spans="1:60" ht="16" customHeight="1">
      <c r="A163" s="27">
        <v>1655</v>
      </c>
      <c r="B163" s="27" t="s">
        <v>26</v>
      </c>
      <c r="C163" s="27" t="s">
        <v>609</v>
      </c>
      <c r="D163" s="27" t="s">
        <v>137</v>
      </c>
      <c r="E163" s="27" t="s">
        <v>1237</v>
      </c>
      <c r="F163" s="31" t="str">
        <f>IF(ISBLANK(E163), "", Table2[[#This Row],[unique_id]])</f>
        <v>bathroom_sconces</v>
      </c>
      <c r="G163" s="27" t="s">
        <v>1240</v>
      </c>
      <c r="H163" s="27" t="s">
        <v>139</v>
      </c>
      <c r="I163" s="27" t="s">
        <v>132</v>
      </c>
      <c r="J163" s="27" t="s">
        <v>1220</v>
      </c>
      <c r="K163" s="27" t="s">
        <v>1268</v>
      </c>
      <c r="M163" s="27" t="s">
        <v>136</v>
      </c>
      <c r="T163" s="27"/>
      <c r="V163" s="28"/>
      <c r="W163" s="28" t="s">
        <v>664</v>
      </c>
      <c r="X163" s="37">
        <v>121</v>
      </c>
      <c r="Y163" s="38" t="s">
        <v>1078</v>
      </c>
      <c r="Z163" s="28" t="s">
        <v>1262</v>
      </c>
      <c r="AE163" s="27" t="s">
        <v>315</v>
      </c>
      <c r="AG163" s="28"/>
      <c r="AH163" s="28"/>
      <c r="AJ163" s="27" t="str">
        <f t="shared" si="16"/>
        <v/>
      </c>
      <c r="AK163" s="27" t="str">
        <f t="shared" si="17"/>
        <v/>
      </c>
      <c r="AS163" s="27"/>
      <c r="AT163" s="29"/>
      <c r="AU163" s="27" t="str">
        <f>LOWER(_xlfn.CONCAT(Table2[[#This Row],[device_suggested_area]], "-",Table2[[#This Row],[device_identifiers]]))</f>
        <v>bathroom-sconces</v>
      </c>
      <c r="AV163" s="28" t="s">
        <v>1221</v>
      </c>
      <c r="AW163" s="27" t="s">
        <v>1222</v>
      </c>
      <c r="AX163" s="27" t="s">
        <v>1227</v>
      </c>
      <c r="AY163" s="27" t="s">
        <v>609</v>
      </c>
      <c r="BA163" s="27" t="s">
        <v>404</v>
      </c>
      <c r="BD163" s="27"/>
      <c r="BE163" s="27"/>
      <c r="BH163" s="27" t="str">
        <f t="shared" si="18"/>
        <v/>
      </c>
    </row>
    <row r="164" spans="1:60" ht="16" customHeight="1">
      <c r="A164" s="27">
        <v>1656</v>
      </c>
      <c r="B164" s="27" t="s">
        <v>26</v>
      </c>
      <c r="C164" s="27" t="s">
        <v>609</v>
      </c>
      <c r="D164" s="27" t="s">
        <v>137</v>
      </c>
      <c r="E164" s="27" t="s">
        <v>1238</v>
      </c>
      <c r="F164" s="31" t="str">
        <f>IF(ISBLANK(E164), "", Table2[[#This Row],[unique_id]])</f>
        <v>bathroom_sconces_bulb_1</v>
      </c>
      <c r="H164" s="27" t="s">
        <v>139</v>
      </c>
      <c r="O164" s="28" t="s">
        <v>1130</v>
      </c>
      <c r="P164" s="27" t="s">
        <v>172</v>
      </c>
      <c r="Q164" s="27" t="s">
        <v>1080</v>
      </c>
      <c r="R164" s="27" t="str">
        <f>Table2[[#This Row],[entity_domain]]</f>
        <v>Lights</v>
      </c>
      <c r="S164" s="27" t="str">
        <f>_xlfn.CONCAT( Table2[[#This Row],[device_suggested_area]], " ",Table2[[#This Row],[powercalc_group_3]])</f>
        <v>Bathroom Lights</v>
      </c>
      <c r="T164" s="27"/>
      <c r="V164" s="28"/>
      <c r="W164" s="28" t="s">
        <v>663</v>
      </c>
      <c r="X164" s="37">
        <v>121</v>
      </c>
      <c r="Y164" s="38" t="s">
        <v>1076</v>
      </c>
      <c r="Z164" s="28" t="s">
        <v>1262</v>
      </c>
      <c r="AG164" s="28"/>
      <c r="AH164" s="28"/>
      <c r="AJ164" s="27" t="str">
        <f t="shared" si="16"/>
        <v/>
      </c>
      <c r="AK164" s="27" t="str">
        <f t="shared" si="17"/>
        <v/>
      </c>
      <c r="AS164" s="27"/>
      <c r="AT164" s="29"/>
      <c r="AU164" s="27" t="str">
        <f>LOWER(_xlfn.CONCAT(Table2[[#This Row],[device_suggested_area]], "-",Table2[[#This Row],[device_identifiers]]))</f>
        <v>bathroom-sconces-bulb-1</v>
      </c>
      <c r="AV164" s="28" t="s">
        <v>1221</v>
      </c>
      <c r="AW164" s="27" t="s">
        <v>1223</v>
      </c>
      <c r="AX164" s="27" t="s">
        <v>1227</v>
      </c>
      <c r="AY164" s="27" t="s">
        <v>609</v>
      </c>
      <c r="BA164" s="27" t="s">
        <v>404</v>
      </c>
      <c r="BD164" s="27" t="s">
        <v>1241</v>
      </c>
      <c r="BE164" s="27"/>
      <c r="BH164" s="27" t="str">
        <f t="shared" si="18"/>
        <v>[["mac", "0x2c1165fffe2787f0"]]</v>
      </c>
    </row>
    <row r="165" spans="1:60" ht="16" customHeight="1">
      <c r="A165" s="27">
        <v>1657</v>
      </c>
      <c r="B165" s="27" t="s">
        <v>26</v>
      </c>
      <c r="C165" s="27" t="s">
        <v>609</v>
      </c>
      <c r="D165" s="27" t="s">
        <v>137</v>
      </c>
      <c r="E165" s="27" t="s">
        <v>1239</v>
      </c>
      <c r="F165" s="31" t="str">
        <f>IF(ISBLANK(E165), "", Table2[[#This Row],[unique_id]])</f>
        <v>bathroom_sconces_bulb_2</v>
      </c>
      <c r="H165" s="27" t="s">
        <v>139</v>
      </c>
      <c r="O165" s="28" t="s">
        <v>1130</v>
      </c>
      <c r="P165" s="27" t="s">
        <v>172</v>
      </c>
      <c r="Q165" s="27" t="s">
        <v>1080</v>
      </c>
      <c r="R165" s="27" t="str">
        <f>Table2[[#This Row],[entity_domain]]</f>
        <v>Lights</v>
      </c>
      <c r="S165" s="27" t="str">
        <f>_xlfn.CONCAT( Table2[[#This Row],[device_suggested_area]], " ",Table2[[#This Row],[powercalc_group_3]])</f>
        <v>Bathroom Lights</v>
      </c>
      <c r="T165" s="27"/>
      <c r="V165" s="28"/>
      <c r="W165" s="28" t="s">
        <v>663</v>
      </c>
      <c r="X165" s="37">
        <v>121</v>
      </c>
      <c r="Y165" s="38" t="s">
        <v>1076</v>
      </c>
      <c r="Z165" s="28" t="s">
        <v>1262</v>
      </c>
      <c r="AG165" s="28"/>
      <c r="AH165" s="28"/>
      <c r="AJ165" s="27" t="str">
        <f t="shared" si="16"/>
        <v/>
      </c>
      <c r="AK165" s="27" t="str">
        <f t="shared" si="17"/>
        <v/>
      </c>
      <c r="AS165" s="27"/>
      <c r="AT165" s="29"/>
      <c r="AU165" s="27" t="str">
        <f>LOWER(_xlfn.CONCAT(Table2[[#This Row],[device_suggested_area]], "-",Table2[[#This Row],[device_identifiers]]))</f>
        <v>bathroom-sconces-bulb-2</v>
      </c>
      <c r="AV165" s="28" t="s">
        <v>1221</v>
      </c>
      <c r="AW165" s="27" t="s">
        <v>1224</v>
      </c>
      <c r="AX165" s="27" t="s">
        <v>1227</v>
      </c>
      <c r="AY165" s="27" t="s">
        <v>609</v>
      </c>
      <c r="BA165" s="27" t="s">
        <v>404</v>
      </c>
      <c r="BD165" s="27" t="s">
        <v>1242</v>
      </c>
      <c r="BE165" s="27"/>
      <c r="BH165" s="27" t="str">
        <f t="shared" si="18"/>
        <v>[["mac", "0x2c1165fffe18e424"]]</v>
      </c>
    </row>
    <row r="166" spans="1:60" ht="16" customHeight="1">
      <c r="A166" s="27">
        <v>1658</v>
      </c>
      <c r="B166" s="27" t="s">
        <v>26</v>
      </c>
      <c r="C166" s="27" t="s">
        <v>443</v>
      </c>
      <c r="D166" s="27" t="s">
        <v>137</v>
      </c>
      <c r="E166" s="27" t="s">
        <v>332</v>
      </c>
      <c r="F166" s="31" t="str">
        <f>IF(ISBLANK(E166), "", Table2[[#This Row],[unique_id]])</f>
        <v>ensuite_main</v>
      </c>
      <c r="G166" s="27" t="s">
        <v>206</v>
      </c>
      <c r="H166" s="27" t="s">
        <v>139</v>
      </c>
      <c r="I166" s="27" t="s">
        <v>132</v>
      </c>
      <c r="J166" s="27" t="s">
        <v>1041</v>
      </c>
      <c r="K166" s="27" t="s">
        <v>1269</v>
      </c>
      <c r="M166" s="27" t="s">
        <v>136</v>
      </c>
      <c r="T166" s="27"/>
      <c r="V166" s="28"/>
      <c r="W166" s="28" t="s">
        <v>664</v>
      </c>
      <c r="X166" s="37">
        <v>112</v>
      </c>
      <c r="Y166" s="38" t="s">
        <v>1078</v>
      </c>
      <c r="Z166" s="38" t="s">
        <v>738</v>
      </c>
      <c r="AA166" s="38"/>
      <c r="AE166" s="27" t="s">
        <v>315</v>
      </c>
      <c r="AG166" s="28"/>
      <c r="AH166" s="28"/>
      <c r="AJ166" s="27" t="str">
        <f t="shared" ref="AJ166:AJ197" si="19">IF(ISBLANK(AI166),  "", _xlfn.CONCAT("haas/entity/sensor/", LOWER(C166), "/", E166, "/config"))</f>
        <v/>
      </c>
      <c r="AK166" s="27" t="str">
        <f t="shared" ref="AK166:AK194" si="20">IF(ISBLANK(AI166),  "", _xlfn.CONCAT(LOWER(C166), "/", E166))</f>
        <v/>
      </c>
      <c r="AS166" s="27"/>
      <c r="AT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66" s="27" t="str">
        <f>LOWER(_xlfn.CONCAT(Table2[[#This Row],[device_suggested_area]], "-",Table2[[#This Row],[device_identifiers]]))</f>
        <v>ensuite-main</v>
      </c>
      <c r="AV166" s="28" t="s">
        <v>758</v>
      </c>
      <c r="AW166" s="27" t="s">
        <v>661</v>
      </c>
      <c r="AX166" s="27" t="s">
        <v>761</v>
      </c>
      <c r="AY166" s="27" t="s">
        <v>443</v>
      </c>
      <c r="BA166" s="27" t="s">
        <v>477</v>
      </c>
      <c r="BD166" s="27"/>
      <c r="BE166" s="27"/>
      <c r="BH166" s="27" t="str">
        <f t="shared" ref="BH166:BH195" si="21">IF(AND(ISBLANK(BD166), ISBLANK(BE166)), "", _xlfn.CONCAT("[", IF(ISBLANK(BD166), "", _xlfn.CONCAT("[""mac"", """, BD166, """]")), IF(ISBLANK(BE166), "", _xlfn.CONCAT(", [""ip"", """, BE166, """]")), "]"))</f>
        <v/>
      </c>
    </row>
    <row r="167" spans="1:60" ht="16" customHeight="1">
      <c r="A167" s="27">
        <v>1659</v>
      </c>
      <c r="B167" s="27" t="s">
        <v>26</v>
      </c>
      <c r="C167" s="27" t="s">
        <v>443</v>
      </c>
      <c r="D167" s="27" t="s">
        <v>137</v>
      </c>
      <c r="E167" s="27" t="str">
        <f>SUBSTITUTE(Table2[[#This Row],[device_name]], "-", "_")</f>
        <v>ensuite_main_bulb_1</v>
      </c>
      <c r="F167" s="31" t="str">
        <f>IF(ISBLANK(E167), "", Table2[[#This Row],[unique_id]])</f>
        <v>ensuite_main_bulb_1</v>
      </c>
      <c r="H167" s="27" t="s">
        <v>139</v>
      </c>
      <c r="O167" s="28" t="s">
        <v>1130</v>
      </c>
      <c r="P167" s="27" t="s">
        <v>172</v>
      </c>
      <c r="Q167" s="27" t="s">
        <v>1080</v>
      </c>
      <c r="R167" s="27" t="str">
        <f>Table2[[#This Row],[entity_domain]]</f>
        <v>Lights</v>
      </c>
      <c r="S167" s="27" t="str">
        <f>_xlfn.CONCAT( Table2[[#This Row],[device_suggested_area]], " ",Table2[[#This Row],[powercalc_group_3]])</f>
        <v>Ensuite Lights</v>
      </c>
      <c r="T167" s="27"/>
      <c r="V167" s="28"/>
      <c r="W167" s="28" t="s">
        <v>663</v>
      </c>
      <c r="X167" s="37">
        <v>112</v>
      </c>
      <c r="Y167" s="38" t="s">
        <v>1076</v>
      </c>
      <c r="Z167" s="38" t="s">
        <v>738</v>
      </c>
      <c r="AA167" s="38"/>
      <c r="AG167" s="28"/>
      <c r="AH167" s="28"/>
      <c r="AJ167" s="27" t="str">
        <f t="shared" si="19"/>
        <v/>
      </c>
      <c r="AK167" s="27" t="str">
        <f t="shared" si="20"/>
        <v/>
      </c>
      <c r="AS167" s="27"/>
      <c r="AT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67" s="27" t="str">
        <f>LOWER(_xlfn.CONCAT(Table2[[#This Row],[device_suggested_area]], "-",Table2[[#This Row],[device_identifiers]]))</f>
        <v>ensuite-main-bulb-1</v>
      </c>
      <c r="AV167" s="28" t="s">
        <v>758</v>
      </c>
      <c r="AW167" s="27" t="s">
        <v>662</v>
      </c>
      <c r="AX167" s="27" t="s">
        <v>761</v>
      </c>
      <c r="AY167" s="27" t="s">
        <v>443</v>
      </c>
      <c r="BA167" s="27" t="s">
        <v>477</v>
      </c>
      <c r="BD167" s="27" t="s">
        <v>702</v>
      </c>
      <c r="BE167" s="27"/>
      <c r="BH167" s="27" t="str">
        <f t="shared" si="21"/>
        <v>[["mac", "0x00178801040eddb2"]]</v>
      </c>
    </row>
    <row r="168" spans="1:60" ht="16" customHeight="1">
      <c r="A168" s="27">
        <v>1660</v>
      </c>
      <c r="B168" s="27" t="s">
        <v>26</v>
      </c>
      <c r="C168" s="27" t="s">
        <v>609</v>
      </c>
      <c r="D168" s="27" t="s">
        <v>137</v>
      </c>
      <c r="E168" s="27" t="s">
        <v>1215</v>
      </c>
      <c r="F168" s="31" t="str">
        <f>IF(ISBLANK(E168), "", Table2[[#This Row],[unique_id]])</f>
        <v>ensuite_sconces</v>
      </c>
      <c r="G168" s="27" t="s">
        <v>1219</v>
      </c>
      <c r="H168" s="27" t="s">
        <v>139</v>
      </c>
      <c r="I168" s="27" t="s">
        <v>132</v>
      </c>
      <c r="J168" s="27" t="s">
        <v>1220</v>
      </c>
      <c r="K168" s="27" t="s">
        <v>1268</v>
      </c>
      <c r="M168" s="27" t="s">
        <v>136</v>
      </c>
      <c r="T168" s="27"/>
      <c r="V168" s="28"/>
      <c r="W168" s="28" t="s">
        <v>664</v>
      </c>
      <c r="X168" s="37">
        <v>118</v>
      </c>
      <c r="Y168" s="38" t="s">
        <v>1078</v>
      </c>
      <c r="Z168" s="28" t="s">
        <v>1262</v>
      </c>
      <c r="AE168" s="27" t="s">
        <v>315</v>
      </c>
      <c r="AG168" s="28"/>
      <c r="AH168" s="28"/>
      <c r="AJ168" s="27" t="str">
        <f t="shared" si="19"/>
        <v/>
      </c>
      <c r="AK168" s="27" t="str">
        <f t="shared" si="20"/>
        <v/>
      </c>
      <c r="AS168" s="27"/>
      <c r="AT168" s="29"/>
      <c r="AU168" s="27" t="str">
        <f>LOWER(_xlfn.CONCAT(Table2[[#This Row],[device_suggested_area]], "-",Table2[[#This Row],[device_identifiers]]))</f>
        <v>ensuite-sconces</v>
      </c>
      <c r="AV168" s="28" t="s">
        <v>1221</v>
      </c>
      <c r="AW168" s="27" t="s">
        <v>1222</v>
      </c>
      <c r="AX168" s="27" t="s">
        <v>1227</v>
      </c>
      <c r="AY168" s="27" t="s">
        <v>609</v>
      </c>
      <c r="BA168" s="27" t="s">
        <v>477</v>
      </c>
      <c r="BD168" s="27"/>
      <c r="BE168" s="27"/>
      <c r="BH168" s="27" t="str">
        <f t="shared" si="21"/>
        <v/>
      </c>
    </row>
    <row r="169" spans="1:60" ht="16" customHeight="1">
      <c r="A169" s="27">
        <v>1661</v>
      </c>
      <c r="B169" s="27" t="s">
        <v>26</v>
      </c>
      <c r="C169" s="27" t="s">
        <v>609</v>
      </c>
      <c r="D169" s="27" t="s">
        <v>137</v>
      </c>
      <c r="E169" s="27" t="s">
        <v>1216</v>
      </c>
      <c r="F169" s="31" t="str">
        <f>IF(ISBLANK(E169), "", Table2[[#This Row],[unique_id]])</f>
        <v>ensuite_sconces_bulb_1</v>
      </c>
      <c r="H169" s="27" t="s">
        <v>139</v>
      </c>
      <c r="O169" s="28" t="s">
        <v>1130</v>
      </c>
      <c r="P169" s="27" t="s">
        <v>172</v>
      </c>
      <c r="Q169" s="27" t="s">
        <v>1080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Ensuite Lights</v>
      </c>
      <c r="T169" s="27"/>
      <c r="V169" s="28"/>
      <c r="W169" s="28" t="s">
        <v>663</v>
      </c>
      <c r="X169" s="37">
        <v>118</v>
      </c>
      <c r="Y169" s="38" t="s">
        <v>1076</v>
      </c>
      <c r="Z169" s="28" t="s">
        <v>1262</v>
      </c>
      <c r="AG169" s="28"/>
      <c r="AH169" s="28"/>
      <c r="AJ169" s="27" t="str">
        <f t="shared" si="19"/>
        <v/>
      </c>
      <c r="AK169" s="27" t="str">
        <f t="shared" si="20"/>
        <v/>
      </c>
      <c r="AS169" s="27"/>
      <c r="AT169" s="29"/>
      <c r="AU169" s="27" t="str">
        <f>LOWER(_xlfn.CONCAT(Table2[[#This Row],[device_suggested_area]], "-",Table2[[#This Row],[device_identifiers]]))</f>
        <v>ensuite-sconces-bulb-1</v>
      </c>
      <c r="AV169" s="28" t="s">
        <v>1221</v>
      </c>
      <c r="AW169" s="27" t="s">
        <v>1223</v>
      </c>
      <c r="AX169" s="27" t="s">
        <v>1227</v>
      </c>
      <c r="AY169" s="27" t="s">
        <v>609</v>
      </c>
      <c r="BA169" s="27" t="s">
        <v>477</v>
      </c>
      <c r="BD169" s="27" t="s">
        <v>1226</v>
      </c>
      <c r="BE169" s="27"/>
      <c r="BH169" s="27" t="str">
        <f t="shared" si="21"/>
        <v>[["mac", "0x2c1165fffe168c7e"]]</v>
      </c>
    </row>
    <row r="170" spans="1:60" ht="16" customHeight="1">
      <c r="A170" s="27">
        <v>1662</v>
      </c>
      <c r="B170" s="27" t="s">
        <v>26</v>
      </c>
      <c r="C170" s="27" t="s">
        <v>609</v>
      </c>
      <c r="D170" s="27" t="s">
        <v>137</v>
      </c>
      <c r="E170" s="27" t="s">
        <v>1217</v>
      </c>
      <c r="F170" s="31" t="str">
        <f>IF(ISBLANK(E170), "", Table2[[#This Row],[unique_id]])</f>
        <v>ensuite_sconces_bulb_2</v>
      </c>
      <c r="H170" s="27" t="s">
        <v>139</v>
      </c>
      <c r="O170" s="28" t="s">
        <v>1130</v>
      </c>
      <c r="P170" s="27" t="s">
        <v>172</v>
      </c>
      <c r="Q170" s="27" t="s">
        <v>1080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Ensuite Lights</v>
      </c>
      <c r="T170" s="27"/>
      <c r="V170" s="28"/>
      <c r="W170" s="28" t="s">
        <v>663</v>
      </c>
      <c r="X170" s="37">
        <v>118</v>
      </c>
      <c r="Y170" s="38" t="s">
        <v>1076</v>
      </c>
      <c r="Z170" s="28" t="s">
        <v>1262</v>
      </c>
      <c r="AG170" s="28"/>
      <c r="AH170" s="28"/>
      <c r="AJ170" s="27" t="str">
        <f t="shared" si="19"/>
        <v/>
      </c>
      <c r="AK170" s="27" t="str">
        <f t="shared" si="20"/>
        <v/>
      </c>
      <c r="AS170" s="27"/>
      <c r="AT170" s="29"/>
      <c r="AU170" s="27" t="str">
        <f>LOWER(_xlfn.CONCAT(Table2[[#This Row],[device_suggested_area]], "-",Table2[[#This Row],[device_identifiers]]))</f>
        <v>ensuite-sconces-bulb-2</v>
      </c>
      <c r="AV170" s="28" t="s">
        <v>1221</v>
      </c>
      <c r="AW170" s="27" t="s">
        <v>1224</v>
      </c>
      <c r="AX170" s="27" t="s">
        <v>1227</v>
      </c>
      <c r="AY170" s="27" t="s">
        <v>609</v>
      </c>
      <c r="BA170" s="27" t="s">
        <v>477</v>
      </c>
      <c r="BD170" s="27" t="s">
        <v>1228</v>
      </c>
      <c r="BE170" s="27"/>
      <c r="BH170" s="27" t="str">
        <f t="shared" si="21"/>
        <v>[["mac", "0x2c1165fffea5cd4b"]]</v>
      </c>
    </row>
    <row r="171" spans="1:60" ht="16" customHeight="1">
      <c r="A171" s="27">
        <v>1663</v>
      </c>
      <c r="B171" s="27" t="s">
        <v>26</v>
      </c>
      <c r="C171" s="27" t="s">
        <v>609</v>
      </c>
      <c r="D171" s="27" t="s">
        <v>137</v>
      </c>
      <c r="E171" s="27" t="s">
        <v>1218</v>
      </c>
      <c r="F171" s="31" t="str">
        <f>IF(ISBLANK(E171), "", Table2[[#This Row],[unique_id]])</f>
        <v>ensuite_sconces_bulb_3</v>
      </c>
      <c r="H171" s="27" t="s">
        <v>139</v>
      </c>
      <c r="O171" s="28" t="s">
        <v>1130</v>
      </c>
      <c r="P171" s="27" t="s">
        <v>172</v>
      </c>
      <c r="Q171" s="27" t="s">
        <v>1080</v>
      </c>
      <c r="R171" s="27" t="str">
        <f>Table2[[#This Row],[entity_domain]]</f>
        <v>Lights</v>
      </c>
      <c r="S171" s="27" t="str">
        <f>_xlfn.CONCAT( Table2[[#This Row],[device_suggested_area]], " ",Table2[[#This Row],[powercalc_group_3]])</f>
        <v>Ensuite Lights</v>
      </c>
      <c r="T171" s="27"/>
      <c r="V171" s="28"/>
      <c r="W171" s="28" t="s">
        <v>663</v>
      </c>
      <c r="X171" s="37">
        <v>118</v>
      </c>
      <c r="Y171" s="38" t="s">
        <v>1076</v>
      </c>
      <c r="Z171" s="28" t="s">
        <v>1262</v>
      </c>
      <c r="AG171" s="28"/>
      <c r="AH171" s="28"/>
      <c r="AJ171" s="27" t="str">
        <f t="shared" si="19"/>
        <v/>
      </c>
      <c r="AK171" s="27" t="str">
        <f t="shared" si="20"/>
        <v/>
      </c>
      <c r="AS171" s="27"/>
      <c r="AT171" s="29"/>
      <c r="AU171" s="27" t="str">
        <f>LOWER(_xlfn.CONCAT(Table2[[#This Row],[device_suggested_area]], "-",Table2[[#This Row],[device_identifiers]]))</f>
        <v>ensuite-sconces-bulb-3</v>
      </c>
      <c r="AV171" s="28" t="s">
        <v>1221</v>
      </c>
      <c r="AW171" s="27" t="s">
        <v>1225</v>
      </c>
      <c r="AX171" s="27" t="s">
        <v>1227</v>
      </c>
      <c r="AY171" s="27" t="s">
        <v>609</v>
      </c>
      <c r="BA171" s="27" t="s">
        <v>477</v>
      </c>
      <c r="BD171" s="27" t="s">
        <v>1229</v>
      </c>
      <c r="BE171" s="27"/>
      <c r="BH171" s="27" t="str">
        <f t="shared" si="21"/>
        <v>[["mac", "0x2c1165fffea89f5f"]]</v>
      </c>
    </row>
    <row r="172" spans="1:60" ht="16" customHeight="1">
      <c r="A172" s="27">
        <v>1664</v>
      </c>
      <c r="B172" s="27" t="s">
        <v>26</v>
      </c>
      <c r="C172" s="27" t="s">
        <v>443</v>
      </c>
      <c r="D172" s="27" t="s">
        <v>137</v>
      </c>
      <c r="E172" s="27" t="s">
        <v>333</v>
      </c>
      <c r="F172" s="31" t="str">
        <f>IF(ISBLANK(E172), "", Table2[[#This Row],[unique_id]])</f>
        <v>wardrobe_main</v>
      </c>
      <c r="G172" s="27" t="s">
        <v>210</v>
      </c>
      <c r="H172" s="27" t="s">
        <v>139</v>
      </c>
      <c r="I172" s="27" t="s">
        <v>132</v>
      </c>
      <c r="J172" s="27" t="s">
        <v>1041</v>
      </c>
      <c r="K172" s="35" t="s">
        <v>1265</v>
      </c>
      <c r="M172" s="27" t="s">
        <v>136</v>
      </c>
      <c r="T172" s="27"/>
      <c r="V172" s="28"/>
      <c r="W172" s="28" t="s">
        <v>664</v>
      </c>
      <c r="X172" s="37">
        <v>113</v>
      </c>
      <c r="Y172" s="38" t="s">
        <v>1078</v>
      </c>
      <c r="Z172" s="38" t="s">
        <v>740</v>
      </c>
      <c r="AA172" s="38"/>
      <c r="AE172" s="27" t="s">
        <v>315</v>
      </c>
      <c r="AG172" s="28"/>
      <c r="AH172" s="28"/>
      <c r="AJ172" s="27" t="str">
        <f t="shared" si="19"/>
        <v/>
      </c>
      <c r="AK172" s="27" t="str">
        <f t="shared" si="20"/>
        <v/>
      </c>
      <c r="AS172" s="27"/>
      <c r="AT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2" s="27" t="str">
        <f>LOWER(_xlfn.CONCAT(Table2[[#This Row],[device_suggested_area]], "-",Table2[[#This Row],[device_identifiers]]))</f>
        <v>wardrobe-main</v>
      </c>
      <c r="AV172" s="28" t="s">
        <v>758</v>
      </c>
      <c r="AW172" s="27" t="s">
        <v>661</v>
      </c>
      <c r="AX172" s="27" t="s">
        <v>761</v>
      </c>
      <c r="AY172" s="27" t="s">
        <v>443</v>
      </c>
      <c r="BA172" s="27" t="s">
        <v>671</v>
      </c>
      <c r="BD172" s="27"/>
      <c r="BE172" s="27"/>
      <c r="BH172" s="27" t="str">
        <f t="shared" si="21"/>
        <v/>
      </c>
    </row>
    <row r="173" spans="1:60" ht="16" customHeight="1">
      <c r="A173" s="27">
        <v>1665</v>
      </c>
      <c r="B173" s="27" t="s">
        <v>26</v>
      </c>
      <c r="C173" s="27" t="s">
        <v>443</v>
      </c>
      <c r="D173" s="27" t="s">
        <v>137</v>
      </c>
      <c r="E173" s="27" t="str">
        <f>SUBSTITUTE(Table2[[#This Row],[device_name]], "-", "_")</f>
        <v>wardrobe_main_bulb_1</v>
      </c>
      <c r="F173" s="31" t="str">
        <f>IF(ISBLANK(E173), "", Table2[[#This Row],[unique_id]])</f>
        <v>wardrobe_main_bulb_1</v>
      </c>
      <c r="H173" s="27" t="s">
        <v>139</v>
      </c>
      <c r="O173" s="28" t="s">
        <v>1130</v>
      </c>
      <c r="P173" s="27" t="s">
        <v>172</v>
      </c>
      <c r="Q173" s="27" t="s">
        <v>1080</v>
      </c>
      <c r="R173" s="27" t="str">
        <f>Table2[[#This Row],[entity_domain]]</f>
        <v>Lights</v>
      </c>
      <c r="S173" s="27" t="str">
        <f>_xlfn.CONCAT( Table2[[#This Row],[device_suggested_area]], " ",Table2[[#This Row],[powercalc_group_3]])</f>
        <v>Wardrobe Lights</v>
      </c>
      <c r="T173" s="27"/>
      <c r="V173" s="28"/>
      <c r="W173" s="28" t="s">
        <v>663</v>
      </c>
      <c r="X173" s="37">
        <v>113</v>
      </c>
      <c r="Y173" s="38" t="s">
        <v>1076</v>
      </c>
      <c r="Z173" s="38" t="s">
        <v>740</v>
      </c>
      <c r="AA173" s="38"/>
      <c r="AG173" s="28"/>
      <c r="AH173" s="28"/>
      <c r="AJ173" s="27" t="str">
        <f t="shared" si="19"/>
        <v/>
      </c>
      <c r="AK173" s="27" t="str">
        <f t="shared" si="20"/>
        <v/>
      </c>
      <c r="AS173" s="27"/>
      <c r="AT17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3" s="27" t="str">
        <f>LOWER(_xlfn.CONCAT(Table2[[#This Row],[device_suggested_area]], "-",Table2[[#This Row],[device_identifiers]]))</f>
        <v>wardrobe-main-bulb-1</v>
      </c>
      <c r="AV173" s="28" t="s">
        <v>758</v>
      </c>
      <c r="AW173" s="27" t="s">
        <v>662</v>
      </c>
      <c r="AX173" s="27" t="s">
        <v>761</v>
      </c>
      <c r="AY173" s="27" t="s">
        <v>443</v>
      </c>
      <c r="BA173" s="27" t="s">
        <v>671</v>
      </c>
      <c r="BD173" s="27" t="s">
        <v>703</v>
      </c>
      <c r="BE173" s="27"/>
      <c r="BH173" s="27" t="str">
        <f t="shared" si="21"/>
        <v>[["mac", "0x00178801040ede93"]]</v>
      </c>
    </row>
    <row r="174" spans="1:60" ht="16" customHeight="1">
      <c r="A174" s="27">
        <v>1666</v>
      </c>
      <c r="B174" s="27" t="s">
        <v>26</v>
      </c>
      <c r="C174" s="27" t="s">
        <v>1158</v>
      </c>
      <c r="D174" s="27" t="s">
        <v>149</v>
      </c>
      <c r="E174" s="34" t="str">
        <f>_xlfn.CONCAT("template_", E175, "_proxy")</f>
        <v>template_deck_festoons_plug_proxy</v>
      </c>
      <c r="F174" s="31" t="str">
        <f>IF(ISBLANK(E174), "", Table2[[#This Row],[unique_id]])</f>
        <v>template_deck_festoons_plug_proxy</v>
      </c>
      <c r="G174" s="27" t="s">
        <v>322</v>
      </c>
      <c r="H174" s="27" t="s">
        <v>139</v>
      </c>
      <c r="I174" s="27" t="s">
        <v>132</v>
      </c>
      <c r="O174" s="28" t="s">
        <v>1130</v>
      </c>
      <c r="P174" s="27" t="s">
        <v>172</v>
      </c>
      <c r="Q174" s="27" t="s">
        <v>1080</v>
      </c>
      <c r="R174" s="27" t="str">
        <f>Table2[[#This Row],[entity_domain]]</f>
        <v>Lights</v>
      </c>
      <c r="S174" s="27" t="str">
        <f>S175</f>
        <v>Deck Lights</v>
      </c>
      <c r="T17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28"/>
      <c r="W174" s="28"/>
      <c r="X174" s="28"/>
      <c r="Y174" s="28"/>
      <c r="AG174" s="28"/>
      <c r="AH174" s="28"/>
      <c r="AJ174" s="27" t="str">
        <f t="shared" si="19"/>
        <v/>
      </c>
      <c r="AK174" s="27" t="str">
        <f t="shared" si="20"/>
        <v/>
      </c>
      <c r="AS174" s="27"/>
      <c r="AT174" s="29"/>
      <c r="AU174" s="27"/>
      <c r="AV174" s="28"/>
      <c r="AW174" s="27" t="s">
        <v>134</v>
      </c>
      <c r="AX174" s="27" t="s">
        <v>406</v>
      </c>
      <c r="AY174" s="27" t="s">
        <v>244</v>
      </c>
      <c r="BA174" s="27" t="s">
        <v>403</v>
      </c>
      <c r="BD174" s="27"/>
      <c r="BE174" s="27"/>
      <c r="BH174" s="27" t="str">
        <f t="shared" si="21"/>
        <v/>
      </c>
    </row>
    <row r="175" spans="1:60" ht="16" customHeight="1">
      <c r="A175" s="27">
        <v>1667</v>
      </c>
      <c r="B175" s="27" t="s">
        <v>26</v>
      </c>
      <c r="C175" s="27" t="s">
        <v>244</v>
      </c>
      <c r="D175" s="27" t="s">
        <v>134</v>
      </c>
      <c r="E175" s="27" t="s">
        <v>1193</v>
      </c>
      <c r="F175" s="31" t="str">
        <f>IF(ISBLANK(E175), "", Table2[[#This Row],[unique_id]])</f>
        <v>deck_festoons_plug</v>
      </c>
      <c r="G175" s="27" t="s">
        <v>322</v>
      </c>
      <c r="H175" s="27" t="s">
        <v>139</v>
      </c>
      <c r="I175" s="27" t="s">
        <v>132</v>
      </c>
      <c r="J175" s="27" t="s">
        <v>1046</v>
      </c>
      <c r="M175" s="27" t="s">
        <v>136</v>
      </c>
      <c r="O175" s="28" t="s">
        <v>1130</v>
      </c>
      <c r="P175" s="27" t="s">
        <v>172</v>
      </c>
      <c r="Q175" s="27" t="s">
        <v>1080</v>
      </c>
      <c r="R175" s="27" t="str">
        <f>Table2[[#This Row],[entity_domain]]</f>
        <v>Lights</v>
      </c>
      <c r="S175" s="27" t="str">
        <f>_xlfn.CONCAT( Table2[[#This Row],[device_suggested_area]], " ",Table2[[#This Row],[powercalc_group_3]])</f>
        <v>Deck Lights</v>
      </c>
      <c r="T175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28"/>
      <c r="W175" s="28"/>
      <c r="X175" s="28"/>
      <c r="Y175" s="28"/>
      <c r="AE175" s="27" t="s">
        <v>315</v>
      </c>
      <c r="AG175" s="28"/>
      <c r="AH175" s="28"/>
      <c r="AJ175" s="27" t="str">
        <f t="shared" si="19"/>
        <v/>
      </c>
      <c r="AK175" s="27" t="str">
        <f t="shared" si="20"/>
        <v/>
      </c>
      <c r="AS175" s="27"/>
      <c r="AT175" s="29"/>
      <c r="AU175" s="27" t="str">
        <f>IF(OR(ISBLANK(BD175), ISBLANK(BE175)), "", LOWER(_xlfn.CONCAT(Table2[[#This Row],[device_manufacturer]], "-",Table2[[#This Row],[device_suggested_area]], "-", Table2[[#This Row],[device_identifiers]])))</f>
        <v>tplink-deck-festoons</v>
      </c>
      <c r="AV175" s="28" t="s">
        <v>407</v>
      </c>
      <c r="AW175" s="27" t="s">
        <v>414</v>
      </c>
      <c r="AX175" s="27" t="s">
        <v>406</v>
      </c>
      <c r="AY175" s="27" t="str">
        <f>IF(OR(ISBLANK(BD175), ISBLANK(BE175)), "", Table2[[#This Row],[device_via_device]])</f>
        <v>TPLink</v>
      </c>
      <c r="AZ175" s="27" t="s">
        <v>1145</v>
      </c>
      <c r="BA175" s="27" t="s">
        <v>403</v>
      </c>
      <c r="BC175" s="27" t="s">
        <v>534</v>
      </c>
      <c r="BD175" s="27" t="s">
        <v>757</v>
      </c>
      <c r="BE175" s="27" t="s">
        <v>756</v>
      </c>
      <c r="BH175" s="27" t="str">
        <f t="shared" si="21"/>
        <v>[["mac", "5c:a6:e6:25:58:f1"], ["ip", "10.0.6.88"]]</v>
      </c>
    </row>
    <row r="176" spans="1:60" ht="16" customHeight="1">
      <c r="A176" s="27">
        <v>1668</v>
      </c>
      <c r="B176" s="27" t="s">
        <v>26</v>
      </c>
      <c r="C176" s="27" t="s">
        <v>1158</v>
      </c>
      <c r="D176" s="27" t="s">
        <v>149</v>
      </c>
      <c r="E176" s="34" t="str">
        <f>_xlfn.CONCAT("template_", E177, "_proxy")</f>
        <v>template_landing_festoons_plug_proxy</v>
      </c>
      <c r="F176" s="31" t="str">
        <f>IF(ISBLANK(E176), "", Table2[[#This Row],[unique_id]])</f>
        <v>template_landing_festoons_plug_proxy</v>
      </c>
      <c r="G176" s="27" t="s">
        <v>752</v>
      </c>
      <c r="H176" s="27" t="s">
        <v>139</v>
      </c>
      <c r="I176" s="27" t="s">
        <v>132</v>
      </c>
      <c r="O176" s="28" t="s">
        <v>1130</v>
      </c>
      <c r="P176" s="27" t="s">
        <v>172</v>
      </c>
      <c r="Q176" s="27" t="s">
        <v>1080</v>
      </c>
      <c r="R176" s="27" t="str">
        <f>Table2[[#This Row],[entity_domain]]</f>
        <v>Lights</v>
      </c>
      <c r="S176" s="27" t="str">
        <f>S177</f>
        <v>Landing Lights</v>
      </c>
      <c r="T17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28"/>
      <c r="W176" s="28"/>
      <c r="X176" s="28"/>
      <c r="Y176" s="28"/>
      <c r="AG176" s="28"/>
      <c r="AH176" s="28"/>
      <c r="AJ176" s="27" t="str">
        <f t="shared" si="19"/>
        <v/>
      </c>
      <c r="AK176" s="27" t="str">
        <f t="shared" si="20"/>
        <v/>
      </c>
      <c r="AS176" s="27"/>
      <c r="AT176" s="29"/>
      <c r="AU176" s="27"/>
      <c r="AV176" s="28"/>
      <c r="AW176" s="27" t="s">
        <v>134</v>
      </c>
      <c r="AX176" s="27" t="s">
        <v>406</v>
      </c>
      <c r="AY176" s="27" t="s">
        <v>244</v>
      </c>
      <c r="BA176" s="27" t="s">
        <v>753</v>
      </c>
      <c r="BD176" s="27"/>
      <c r="BE176" s="27"/>
      <c r="BH176" s="27" t="str">
        <f t="shared" si="21"/>
        <v/>
      </c>
    </row>
    <row r="177" spans="1:60" ht="16" customHeight="1">
      <c r="A177" s="27">
        <v>1669</v>
      </c>
      <c r="B177" s="27" t="s">
        <v>26</v>
      </c>
      <c r="C177" s="27" t="s">
        <v>244</v>
      </c>
      <c r="D177" s="27" t="s">
        <v>134</v>
      </c>
      <c r="E177" s="27" t="s">
        <v>1194</v>
      </c>
      <c r="F177" s="31" t="str">
        <f>IF(ISBLANK(E177), "", Table2[[#This Row],[unique_id]])</f>
        <v>landing_festoons_plug</v>
      </c>
      <c r="G177" s="27" t="s">
        <v>752</v>
      </c>
      <c r="H177" s="27" t="s">
        <v>139</v>
      </c>
      <c r="I177" s="27" t="s">
        <v>132</v>
      </c>
      <c r="J177" s="27" t="s">
        <v>1046</v>
      </c>
      <c r="M177" s="27" t="s">
        <v>136</v>
      </c>
      <c r="O177" s="28" t="s">
        <v>1130</v>
      </c>
      <c r="P177" s="27" t="s">
        <v>172</v>
      </c>
      <c r="Q177" s="27" t="s">
        <v>1080</v>
      </c>
      <c r="R177" s="27" t="str">
        <f>Table2[[#This Row],[entity_domain]]</f>
        <v>Lights</v>
      </c>
      <c r="S177" s="27" t="str">
        <f>_xlfn.CONCAT( Table2[[#This Row],[device_suggested_area]], " ",Table2[[#This Row],[powercalc_group_3]])</f>
        <v>Landing Lights</v>
      </c>
      <c r="T177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28"/>
      <c r="W177" s="28"/>
      <c r="X177" s="28"/>
      <c r="Y177" s="28"/>
      <c r="AE177" s="27" t="s">
        <v>315</v>
      </c>
      <c r="AG177" s="28"/>
      <c r="AH177" s="28"/>
      <c r="AJ177" s="27" t="str">
        <f t="shared" si="19"/>
        <v/>
      </c>
      <c r="AK177" s="27" t="str">
        <f t="shared" si="20"/>
        <v/>
      </c>
      <c r="AS177" s="27"/>
      <c r="AT177" s="29"/>
      <c r="AU177" s="27" t="str">
        <f>IF(OR(ISBLANK(BD177), ISBLANK(BE177)), "", LOWER(_xlfn.CONCAT(Table2[[#This Row],[device_manufacturer]], "-",Table2[[#This Row],[device_suggested_area]], "-", Table2[[#This Row],[device_identifiers]])))</f>
        <v>tplink-landing-festoons</v>
      </c>
      <c r="AV177" s="28" t="s">
        <v>407</v>
      </c>
      <c r="AW177" s="27" t="s">
        <v>414</v>
      </c>
      <c r="AX177" s="27" t="s">
        <v>406</v>
      </c>
      <c r="AY177" s="27" t="str">
        <f>IF(OR(ISBLANK(BD177), ISBLANK(BE177)), "", Table2[[#This Row],[device_via_device]])</f>
        <v>TPLink</v>
      </c>
      <c r="AZ177" s="27" t="s">
        <v>1145</v>
      </c>
      <c r="BA177" s="27" t="s">
        <v>753</v>
      </c>
      <c r="BC177" s="27" t="s">
        <v>534</v>
      </c>
      <c r="BD177" s="27" t="s">
        <v>754</v>
      </c>
      <c r="BE177" s="27" t="s">
        <v>755</v>
      </c>
      <c r="BH177" s="27" t="str">
        <f t="shared" si="21"/>
        <v>[["mac", "5c:a6:e6:25:5a:0c"], ["ip", "10.0.6.89"]]</v>
      </c>
    </row>
    <row r="178" spans="1:60" ht="16" customHeight="1">
      <c r="A178" s="27">
        <v>1670</v>
      </c>
      <c r="B178" s="27" t="s">
        <v>26</v>
      </c>
      <c r="C178" s="27" t="s">
        <v>443</v>
      </c>
      <c r="D178" s="27" t="s">
        <v>137</v>
      </c>
      <c r="E178" s="27" t="s">
        <v>771</v>
      </c>
      <c r="F178" s="31" t="str">
        <f>IF(ISBLANK(E178), "", Table2[[#This Row],[unique_id]])</f>
        <v>garden_pedestals</v>
      </c>
      <c r="G178" s="27" t="s">
        <v>772</v>
      </c>
      <c r="H178" s="27" t="s">
        <v>139</v>
      </c>
      <c r="I178" s="27" t="s">
        <v>132</v>
      </c>
      <c r="J178" s="27" t="s">
        <v>1045</v>
      </c>
      <c r="T178" s="27"/>
      <c r="V178" s="28"/>
      <c r="W178" s="28" t="s">
        <v>664</v>
      </c>
      <c r="X178" s="37">
        <v>115</v>
      </c>
      <c r="Y178" s="38" t="s">
        <v>1079</v>
      </c>
      <c r="Z178" s="38"/>
      <c r="AA178" s="38"/>
      <c r="AE178" s="27" t="s">
        <v>315</v>
      </c>
      <c r="AG178" s="28"/>
      <c r="AH178" s="28"/>
      <c r="AJ178" s="27" t="str">
        <f t="shared" si="19"/>
        <v/>
      </c>
      <c r="AK178" s="27" t="str">
        <f t="shared" si="20"/>
        <v/>
      </c>
      <c r="AS178" s="27"/>
      <c r="AT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78" s="27" t="str">
        <f>LOWER(_xlfn.CONCAT(Table2[[#This Row],[device_suggested_area]], "-",Table2[[#This Row],[device_identifiers]]))</f>
        <v>garden-pedestals</v>
      </c>
      <c r="AV178" s="28" t="s">
        <v>760</v>
      </c>
      <c r="AW178" s="27" t="s">
        <v>774</v>
      </c>
      <c r="AX178" s="27" t="s">
        <v>762</v>
      </c>
      <c r="AY178" s="27" t="s">
        <v>443</v>
      </c>
      <c r="BA178" s="27" t="s">
        <v>773</v>
      </c>
      <c r="BD178" s="27"/>
      <c r="BE178" s="27"/>
      <c r="BH178" s="27" t="str">
        <f t="shared" si="21"/>
        <v/>
      </c>
    </row>
    <row r="179" spans="1:60" ht="16" customHeight="1">
      <c r="A179" s="27">
        <v>1671</v>
      </c>
      <c r="B179" s="27" t="s">
        <v>26</v>
      </c>
      <c r="C179" s="27" t="s">
        <v>443</v>
      </c>
      <c r="D179" s="27" t="s">
        <v>137</v>
      </c>
      <c r="E179" s="27" t="str">
        <f>SUBSTITUTE(Table2[[#This Row],[device_name]], "-", "_")</f>
        <v>garden_pedestals_bulb_1</v>
      </c>
      <c r="F179" s="31" t="str">
        <f>IF(ISBLANK(E179), "", Table2[[#This Row],[unique_id]])</f>
        <v>garden_pedestals_bulb_1</v>
      </c>
      <c r="H179" s="27" t="s">
        <v>139</v>
      </c>
      <c r="P179" s="27" t="s">
        <v>172</v>
      </c>
      <c r="Q179" s="27" t="s">
        <v>1080</v>
      </c>
      <c r="R179" s="27" t="str">
        <f>Table2[[#This Row],[entity_domain]]</f>
        <v>Lights</v>
      </c>
      <c r="S179" s="27" t="str">
        <f>_xlfn.CONCAT( Table2[[#This Row],[device_suggested_area]], " ",Table2[[#This Row],[powercalc_group_3]])</f>
        <v>Garden Lights</v>
      </c>
      <c r="T179" s="27"/>
      <c r="V179" s="28"/>
      <c r="W179" s="28" t="s">
        <v>663</v>
      </c>
      <c r="X179" s="37">
        <v>115</v>
      </c>
      <c r="Y179" s="38" t="s">
        <v>1076</v>
      </c>
      <c r="Z179" s="38"/>
      <c r="AA179" s="38"/>
      <c r="AG179" s="28"/>
      <c r="AH179" s="28"/>
      <c r="AJ179" s="27" t="str">
        <f t="shared" si="19"/>
        <v/>
      </c>
      <c r="AK179" s="27" t="str">
        <f t="shared" si="20"/>
        <v/>
      </c>
      <c r="AS179" s="27"/>
      <c r="AT17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79" s="27" t="str">
        <f>LOWER(_xlfn.CONCAT(Table2[[#This Row],[device_suggested_area]], "-",Table2[[#This Row],[device_identifiers]]))</f>
        <v>garden-pedestals-bulb-1</v>
      </c>
      <c r="AV179" s="28" t="s">
        <v>760</v>
      </c>
      <c r="AW179" s="27" t="s">
        <v>775</v>
      </c>
      <c r="AX179" s="27" t="s">
        <v>762</v>
      </c>
      <c r="AY179" s="27" t="s">
        <v>443</v>
      </c>
      <c r="BA179" s="27" t="s">
        <v>773</v>
      </c>
      <c r="BD179" s="27" t="s">
        <v>759</v>
      </c>
      <c r="BE179" s="27"/>
      <c r="BH179" s="27" t="str">
        <f t="shared" si="21"/>
        <v>[["mac", "0x001788010c692175"]]</v>
      </c>
    </row>
    <row r="180" spans="1:60" ht="16" customHeight="1">
      <c r="A180" s="27">
        <v>1672</v>
      </c>
      <c r="B180" s="27" t="s">
        <v>26</v>
      </c>
      <c r="C180" s="27" t="s">
        <v>443</v>
      </c>
      <c r="D180" s="27" t="s">
        <v>137</v>
      </c>
      <c r="E180" s="27" t="str">
        <f>SUBSTITUTE(Table2[[#This Row],[device_name]], "-", "_")</f>
        <v>garden_pedestals_bulb_2</v>
      </c>
      <c r="F180" s="31" t="str">
        <f>IF(ISBLANK(E180), "", Table2[[#This Row],[unique_id]])</f>
        <v>garden_pedestals_bulb_2</v>
      </c>
      <c r="H180" s="27" t="s">
        <v>139</v>
      </c>
      <c r="P180" s="27" t="s">
        <v>172</v>
      </c>
      <c r="Q180" s="27" t="s">
        <v>1080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Garden Lights</v>
      </c>
      <c r="T180" s="27"/>
      <c r="V180" s="28"/>
      <c r="W180" s="28" t="s">
        <v>663</v>
      </c>
      <c r="X180" s="37">
        <v>115</v>
      </c>
      <c r="Y180" s="38" t="s">
        <v>1076</v>
      </c>
      <c r="Z180" s="38"/>
      <c r="AA180" s="38"/>
      <c r="AG180" s="28"/>
      <c r="AH180" s="28"/>
      <c r="AJ180" s="27" t="str">
        <f t="shared" si="19"/>
        <v/>
      </c>
      <c r="AK180" s="27" t="str">
        <f t="shared" si="20"/>
        <v/>
      </c>
      <c r="AS180" s="27"/>
      <c r="AT18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80" s="27" t="str">
        <f>LOWER(_xlfn.CONCAT(Table2[[#This Row],[device_suggested_area]], "-",Table2[[#This Row],[device_identifiers]]))</f>
        <v>garden-pedestals-bulb-2</v>
      </c>
      <c r="AV180" s="28" t="s">
        <v>760</v>
      </c>
      <c r="AW180" s="27" t="s">
        <v>776</v>
      </c>
      <c r="AX180" s="27" t="s">
        <v>762</v>
      </c>
      <c r="AY180" s="27" t="s">
        <v>443</v>
      </c>
      <c r="BA180" s="27" t="s">
        <v>773</v>
      </c>
      <c r="BD180" s="27" t="s">
        <v>764</v>
      </c>
      <c r="BE180" s="27"/>
      <c r="BH180" s="27" t="str">
        <f t="shared" si="21"/>
        <v>[["mac", "0x001788010c69214a"]]</v>
      </c>
    </row>
    <row r="181" spans="1:60" ht="16" customHeight="1">
      <c r="A181" s="27">
        <v>1673</v>
      </c>
      <c r="B181" s="27" t="s">
        <v>26</v>
      </c>
      <c r="C181" s="27" t="s">
        <v>443</v>
      </c>
      <c r="D181" s="27" t="s">
        <v>137</v>
      </c>
      <c r="E181" s="27" t="str">
        <f>SUBSTITUTE(Table2[[#This Row],[device_name]], "-", "_")</f>
        <v>garden_pedestals_bulb_3</v>
      </c>
      <c r="F181" s="31" t="str">
        <f>IF(ISBLANK(E181), "", Table2[[#This Row],[unique_id]])</f>
        <v>garden_pedestals_bulb_3</v>
      </c>
      <c r="H181" s="27" t="s">
        <v>139</v>
      </c>
      <c r="P181" s="27" t="s">
        <v>172</v>
      </c>
      <c r="Q181" s="27" t="s">
        <v>1080</v>
      </c>
      <c r="R181" s="27" t="str">
        <f>Table2[[#This Row],[entity_domain]]</f>
        <v>Lights</v>
      </c>
      <c r="S181" s="27" t="str">
        <f>_xlfn.CONCAT( Table2[[#This Row],[device_suggested_area]], " ",Table2[[#This Row],[powercalc_group_3]])</f>
        <v>Garden Lights</v>
      </c>
      <c r="T181" s="27"/>
      <c r="V181" s="28"/>
      <c r="W181" s="28" t="s">
        <v>663</v>
      </c>
      <c r="X181" s="37">
        <v>115</v>
      </c>
      <c r="Y181" s="38" t="s">
        <v>1076</v>
      </c>
      <c r="Z181" s="38"/>
      <c r="AA181" s="38"/>
      <c r="AG181" s="28"/>
      <c r="AH181" s="28"/>
      <c r="AJ181" s="27" t="str">
        <f t="shared" si="19"/>
        <v/>
      </c>
      <c r="AK181" s="27" t="str">
        <f t="shared" si="20"/>
        <v/>
      </c>
      <c r="AS181" s="27"/>
      <c r="AT18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81" s="27" t="str">
        <f>LOWER(_xlfn.CONCAT(Table2[[#This Row],[device_suggested_area]], "-",Table2[[#This Row],[device_identifiers]]))</f>
        <v>garden-pedestals-bulb-3</v>
      </c>
      <c r="AV181" s="28" t="s">
        <v>760</v>
      </c>
      <c r="AW181" s="27" t="s">
        <v>777</v>
      </c>
      <c r="AX181" s="27" t="s">
        <v>762</v>
      </c>
      <c r="AY181" s="27" t="s">
        <v>443</v>
      </c>
      <c r="BA181" s="27" t="s">
        <v>773</v>
      </c>
      <c r="BD181" s="27" t="s">
        <v>765</v>
      </c>
      <c r="BE181" s="27"/>
      <c r="BH181" s="27" t="str">
        <f t="shared" si="21"/>
        <v>[["mac", "0x001788010c5c4266"]]</v>
      </c>
    </row>
    <row r="182" spans="1:60" ht="16" customHeight="1">
      <c r="A182" s="27">
        <v>1674</v>
      </c>
      <c r="B182" s="27" t="s">
        <v>26</v>
      </c>
      <c r="C182" s="27" t="s">
        <v>443</v>
      </c>
      <c r="D182" s="27" t="s">
        <v>137</v>
      </c>
      <c r="E182" s="27" t="str">
        <f>SUBSTITUTE(Table2[[#This Row],[device_name]], "-", "_")</f>
        <v>garden_pedestals_bulb_4</v>
      </c>
      <c r="F182" s="31" t="str">
        <f>IF(ISBLANK(E182), "", Table2[[#This Row],[unique_id]])</f>
        <v>garden_pedestals_bulb_4</v>
      </c>
      <c r="H182" s="27" t="s">
        <v>139</v>
      </c>
      <c r="P182" s="27" t="s">
        <v>172</v>
      </c>
      <c r="Q182" s="27" t="s">
        <v>1080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Garden Lights</v>
      </c>
      <c r="T182" s="27"/>
      <c r="V182" s="28"/>
      <c r="W182" s="28" t="s">
        <v>663</v>
      </c>
      <c r="X182" s="37">
        <v>115</v>
      </c>
      <c r="Y182" s="38" t="s">
        <v>1076</v>
      </c>
      <c r="Z182" s="38"/>
      <c r="AA182" s="38"/>
      <c r="AG182" s="28"/>
      <c r="AH182" s="28"/>
      <c r="AJ182" s="27" t="str">
        <f t="shared" si="19"/>
        <v/>
      </c>
      <c r="AK182" s="27" t="str">
        <f t="shared" si="20"/>
        <v/>
      </c>
      <c r="AS182" s="27"/>
      <c r="AT18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82" s="27" t="str">
        <f>LOWER(_xlfn.CONCAT(Table2[[#This Row],[device_suggested_area]], "-",Table2[[#This Row],[device_identifiers]]))</f>
        <v>garden-pedestals-bulb-4</v>
      </c>
      <c r="AV182" s="28" t="s">
        <v>760</v>
      </c>
      <c r="AW182" s="27" t="s">
        <v>778</v>
      </c>
      <c r="AX182" s="27" t="s">
        <v>762</v>
      </c>
      <c r="AY182" s="27" t="s">
        <v>443</v>
      </c>
      <c r="BA182" s="27" t="s">
        <v>773</v>
      </c>
      <c r="BD182" s="27" t="s">
        <v>766</v>
      </c>
      <c r="BE182" s="27"/>
      <c r="BH182" s="27" t="str">
        <f t="shared" si="21"/>
        <v>[["mac", "0x001788010c692144"]]</v>
      </c>
    </row>
    <row r="183" spans="1:60" ht="16" customHeight="1">
      <c r="A183" s="27">
        <v>1675</v>
      </c>
      <c r="B183" s="27" t="s">
        <v>786</v>
      </c>
      <c r="C183" s="27" t="s">
        <v>443</v>
      </c>
      <c r="D183" s="27" t="s">
        <v>137</v>
      </c>
      <c r="F183" s="31" t="str">
        <f>IF(ISBLANK(E183), "", Table2[[#This Row],[unique_id]])</f>
        <v/>
      </c>
      <c r="T183" s="27"/>
      <c r="V183" s="28"/>
      <c r="W183" s="28" t="s">
        <v>663</v>
      </c>
      <c r="X183" s="37">
        <v>115</v>
      </c>
      <c r="Y183" s="38" t="s">
        <v>1076</v>
      </c>
      <c r="Z183" s="38" t="s">
        <v>763</v>
      </c>
      <c r="AA183" s="38"/>
      <c r="AG183" s="28"/>
      <c r="AH183" s="28"/>
      <c r="AJ183" s="27" t="str">
        <f t="shared" si="19"/>
        <v/>
      </c>
      <c r="AK183" s="27" t="str">
        <f t="shared" si="20"/>
        <v/>
      </c>
      <c r="AS183" s="27"/>
      <c r="AT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3" s="27" t="str">
        <f>LOWER(_xlfn.CONCAT(Table2[[#This Row],[device_suggested_area]], "-",Table2[[#This Row],[device_identifiers]]))</f>
        <v>garden-pedestals-bulb-5</v>
      </c>
      <c r="AV183" s="28" t="s">
        <v>760</v>
      </c>
      <c r="AW183" s="27" t="s">
        <v>892</v>
      </c>
      <c r="AX183" s="27" t="s">
        <v>762</v>
      </c>
      <c r="AY183" s="27" t="s">
        <v>443</v>
      </c>
      <c r="BA183" s="27" t="s">
        <v>773</v>
      </c>
      <c r="BD183" s="27" t="s">
        <v>891</v>
      </c>
      <c r="BE183" s="27"/>
      <c r="BH183" s="27" t="str">
        <f t="shared" si="21"/>
        <v>[["mac", "x"]]</v>
      </c>
    </row>
    <row r="184" spans="1:60" ht="16" customHeight="1">
      <c r="A184" s="27">
        <v>1676</v>
      </c>
      <c r="B184" s="27" t="s">
        <v>786</v>
      </c>
      <c r="C184" s="27" t="s">
        <v>443</v>
      </c>
      <c r="D184" s="27" t="s">
        <v>137</v>
      </c>
      <c r="F184" s="31" t="str">
        <f>IF(ISBLANK(E184), "", Table2[[#This Row],[unique_id]])</f>
        <v/>
      </c>
      <c r="T184" s="27"/>
      <c r="V184" s="28"/>
      <c r="W184" s="28" t="s">
        <v>663</v>
      </c>
      <c r="X184" s="37">
        <v>115</v>
      </c>
      <c r="Y184" s="38" t="s">
        <v>1076</v>
      </c>
      <c r="Z184" s="38" t="s">
        <v>763</v>
      </c>
      <c r="AA184" s="38"/>
      <c r="AG184" s="28"/>
      <c r="AH184" s="28"/>
      <c r="AJ184" s="27" t="str">
        <f t="shared" si="19"/>
        <v/>
      </c>
      <c r="AK184" s="27" t="str">
        <f t="shared" si="20"/>
        <v/>
      </c>
      <c r="AS184" s="27"/>
      <c r="AT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4" s="27" t="str">
        <f>LOWER(_xlfn.CONCAT(Table2[[#This Row],[device_suggested_area]], "-",Table2[[#This Row],[device_identifiers]]))</f>
        <v>garden-pedestals-bulb-6</v>
      </c>
      <c r="AV184" s="28" t="s">
        <v>760</v>
      </c>
      <c r="AW184" s="27" t="s">
        <v>893</v>
      </c>
      <c r="AX184" s="27" t="s">
        <v>762</v>
      </c>
      <c r="AY184" s="27" t="s">
        <v>443</v>
      </c>
      <c r="BA184" s="27" t="s">
        <v>773</v>
      </c>
      <c r="BD184" s="27" t="s">
        <v>891</v>
      </c>
      <c r="BE184" s="27"/>
      <c r="BH184" s="27" t="str">
        <f t="shared" si="21"/>
        <v>[["mac", "x"]]</v>
      </c>
    </row>
    <row r="185" spans="1:60" ht="16" customHeight="1">
      <c r="A185" s="27">
        <v>1677</v>
      </c>
      <c r="B185" s="27" t="s">
        <v>786</v>
      </c>
      <c r="C185" s="27" t="s">
        <v>443</v>
      </c>
      <c r="D185" s="27" t="s">
        <v>137</v>
      </c>
      <c r="F185" s="31" t="str">
        <f>IF(ISBLANK(E185), "", Table2[[#This Row],[unique_id]])</f>
        <v/>
      </c>
      <c r="T185" s="27"/>
      <c r="V185" s="28"/>
      <c r="W185" s="28" t="s">
        <v>663</v>
      </c>
      <c r="X185" s="37">
        <v>115</v>
      </c>
      <c r="Y185" s="38" t="s">
        <v>1076</v>
      </c>
      <c r="Z185" s="38" t="s">
        <v>763</v>
      </c>
      <c r="AA185" s="38"/>
      <c r="AG185" s="28"/>
      <c r="AH185" s="28"/>
      <c r="AJ185" s="27" t="str">
        <f t="shared" si="19"/>
        <v/>
      </c>
      <c r="AK185" s="27" t="str">
        <f t="shared" si="20"/>
        <v/>
      </c>
      <c r="AS185" s="27"/>
      <c r="AT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5" s="27" t="str">
        <f>LOWER(_xlfn.CONCAT(Table2[[#This Row],[device_suggested_area]], "-",Table2[[#This Row],[device_identifiers]]))</f>
        <v>garden-pedestals-bulb-7</v>
      </c>
      <c r="AV185" s="28" t="s">
        <v>760</v>
      </c>
      <c r="AW185" s="27" t="s">
        <v>894</v>
      </c>
      <c r="AX185" s="27" t="s">
        <v>762</v>
      </c>
      <c r="AY185" s="27" t="s">
        <v>443</v>
      </c>
      <c r="BA185" s="27" t="s">
        <v>773</v>
      </c>
      <c r="BD185" s="27" t="s">
        <v>891</v>
      </c>
      <c r="BE185" s="27"/>
      <c r="BH185" s="27" t="str">
        <f t="shared" si="21"/>
        <v>[["mac", "x"]]</v>
      </c>
    </row>
    <row r="186" spans="1:60" ht="16" customHeight="1">
      <c r="A186" s="27">
        <v>1678</v>
      </c>
      <c r="B186" s="27" t="s">
        <v>786</v>
      </c>
      <c r="C186" s="27" t="s">
        <v>443</v>
      </c>
      <c r="D186" s="27" t="s">
        <v>137</v>
      </c>
      <c r="F186" s="31" t="str">
        <f>IF(ISBLANK(E186), "", Table2[[#This Row],[unique_id]])</f>
        <v/>
      </c>
      <c r="T186" s="27"/>
      <c r="V186" s="28"/>
      <c r="W186" s="28" t="s">
        <v>663</v>
      </c>
      <c r="X186" s="37">
        <v>115</v>
      </c>
      <c r="Y186" s="38" t="s">
        <v>1076</v>
      </c>
      <c r="Z186" s="38" t="s">
        <v>763</v>
      </c>
      <c r="AA186" s="38"/>
      <c r="AG186" s="28"/>
      <c r="AH186" s="28"/>
      <c r="AJ186" s="27" t="str">
        <f t="shared" si="19"/>
        <v/>
      </c>
      <c r="AK186" s="27" t="str">
        <f t="shared" si="20"/>
        <v/>
      </c>
      <c r="AS186" s="27"/>
      <c r="AT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6" s="27" t="str">
        <f>LOWER(_xlfn.CONCAT(Table2[[#This Row],[device_suggested_area]], "-",Table2[[#This Row],[device_identifiers]]))</f>
        <v>garden-pedestals-bulb-8</v>
      </c>
      <c r="AV186" s="28" t="s">
        <v>760</v>
      </c>
      <c r="AW186" s="27" t="s">
        <v>895</v>
      </c>
      <c r="AX186" s="27" t="s">
        <v>762</v>
      </c>
      <c r="AY186" s="27" t="s">
        <v>443</v>
      </c>
      <c r="BA186" s="27" t="s">
        <v>773</v>
      </c>
      <c r="BD186" s="27" t="s">
        <v>891</v>
      </c>
      <c r="BE186" s="27"/>
      <c r="BH186" s="27" t="str">
        <f t="shared" si="21"/>
        <v>[["mac", "x"]]</v>
      </c>
    </row>
    <row r="187" spans="1:60" ht="16" customHeight="1">
      <c r="A187" s="27">
        <v>1679</v>
      </c>
      <c r="B187" s="27" t="s">
        <v>26</v>
      </c>
      <c r="C187" s="27" t="s">
        <v>443</v>
      </c>
      <c r="D187" s="27" t="s">
        <v>137</v>
      </c>
      <c r="E187" s="27" t="s">
        <v>781</v>
      </c>
      <c r="F187" s="31" t="str">
        <f>IF(ISBLANK(E187), "", Table2[[#This Row],[unique_id]])</f>
        <v>tree_spotlights</v>
      </c>
      <c r="G187" s="27" t="s">
        <v>770</v>
      </c>
      <c r="H187" s="27" t="s">
        <v>139</v>
      </c>
      <c r="I187" s="27" t="s">
        <v>132</v>
      </c>
      <c r="J187" s="27" t="s">
        <v>1047</v>
      </c>
      <c r="T187" s="27"/>
      <c r="V187" s="28"/>
      <c r="W187" s="28" t="s">
        <v>664</v>
      </c>
      <c r="X187" s="37">
        <v>116</v>
      </c>
      <c r="Y187" s="38" t="s">
        <v>1079</v>
      </c>
      <c r="Z187" s="38"/>
      <c r="AA187" s="38"/>
      <c r="AE187" s="27" t="s">
        <v>315</v>
      </c>
      <c r="AG187" s="28"/>
      <c r="AH187" s="28"/>
      <c r="AJ187" s="27" t="str">
        <f t="shared" si="19"/>
        <v/>
      </c>
      <c r="AK187" s="27" t="str">
        <f t="shared" si="20"/>
        <v/>
      </c>
      <c r="AS187" s="27"/>
      <c r="AT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87" s="27" t="str">
        <f>LOWER(_xlfn.CONCAT(Table2[[#This Row],[device_suggested_area]], "-",Table2[[#This Row],[device_identifiers]]))</f>
        <v>tree-spotlights</v>
      </c>
      <c r="AV187" s="28" t="s">
        <v>760</v>
      </c>
      <c r="AW187" s="27" t="s">
        <v>779</v>
      </c>
      <c r="AX187" s="27" t="s">
        <v>769</v>
      </c>
      <c r="AY187" s="27" t="s">
        <v>443</v>
      </c>
      <c r="BA187" s="27" t="s">
        <v>768</v>
      </c>
      <c r="BD187" s="27"/>
      <c r="BE187" s="27"/>
      <c r="BH187" s="27" t="str">
        <f t="shared" si="21"/>
        <v/>
      </c>
    </row>
    <row r="188" spans="1:60" ht="16" customHeight="1">
      <c r="A188" s="27">
        <v>1680</v>
      </c>
      <c r="B188" s="27" t="s">
        <v>26</v>
      </c>
      <c r="C188" s="27" t="s">
        <v>443</v>
      </c>
      <c r="D188" s="27" t="s">
        <v>137</v>
      </c>
      <c r="E188" s="27" t="str">
        <f>SUBSTITUTE(Table2[[#This Row],[device_name]], "-", "_")</f>
        <v>tree_spotlights_bulb_1</v>
      </c>
      <c r="F188" s="31" t="str">
        <f>IF(ISBLANK(E188), "", Table2[[#This Row],[unique_id]])</f>
        <v>tree_spotlights_bulb_1</v>
      </c>
      <c r="H188" s="27" t="s">
        <v>139</v>
      </c>
      <c r="O188" s="28" t="s">
        <v>1130</v>
      </c>
      <c r="P188" s="27" t="s">
        <v>172</v>
      </c>
      <c r="Q188" s="27" t="s">
        <v>1080</v>
      </c>
      <c r="R188" s="27" t="str">
        <f>Table2[[#This Row],[entity_domain]]</f>
        <v>Lights</v>
      </c>
      <c r="S188" s="27" t="str">
        <f>_xlfn.CONCAT( Table2[[#This Row],[device_suggested_area]], " ",Table2[[#This Row],[powercalc_group_3]])</f>
        <v>Tree Lights</v>
      </c>
      <c r="T188" s="27"/>
      <c r="V188" s="28"/>
      <c r="W188" s="28" t="s">
        <v>663</v>
      </c>
      <c r="X188" s="37">
        <v>116</v>
      </c>
      <c r="Y188" s="38" t="s">
        <v>1076</v>
      </c>
      <c r="Z188" s="38"/>
      <c r="AA188" s="38"/>
      <c r="AG188" s="28"/>
      <c r="AH188" s="28"/>
      <c r="AJ188" s="27" t="str">
        <f t="shared" si="19"/>
        <v/>
      </c>
      <c r="AK188" s="27" t="str">
        <f t="shared" si="20"/>
        <v/>
      </c>
      <c r="AS188" s="27"/>
      <c r="AT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88" s="27" t="str">
        <f>LOWER(_xlfn.CONCAT(Table2[[#This Row],[device_suggested_area]], "-",Table2[[#This Row],[device_identifiers]]))</f>
        <v>tree-spotlights-bulb-1</v>
      </c>
      <c r="AV188" s="28" t="s">
        <v>760</v>
      </c>
      <c r="AW188" s="27" t="s">
        <v>780</v>
      </c>
      <c r="AX188" s="27" t="s">
        <v>769</v>
      </c>
      <c r="AY188" s="27" t="s">
        <v>443</v>
      </c>
      <c r="BA188" s="27" t="s">
        <v>768</v>
      </c>
      <c r="BD188" s="27" t="s">
        <v>767</v>
      </c>
      <c r="BE188" s="27"/>
      <c r="BH188" s="27" t="str">
        <f t="shared" si="21"/>
        <v>[["mac", "0x00178801097ed42c"]]</v>
      </c>
    </row>
    <row r="189" spans="1:60" ht="16" customHeight="1">
      <c r="A189" s="27">
        <v>1681</v>
      </c>
      <c r="B189" s="27" t="s">
        <v>26</v>
      </c>
      <c r="C189" s="27" t="s">
        <v>443</v>
      </c>
      <c r="D189" s="27" t="s">
        <v>137</v>
      </c>
      <c r="E189" s="27" t="str">
        <f>SUBSTITUTE(Table2[[#This Row],[device_name]], "-", "_")</f>
        <v>tree_spotlights_bulb_2</v>
      </c>
      <c r="F189" s="31" t="str">
        <f>IF(ISBLANK(E189), "", Table2[[#This Row],[unique_id]])</f>
        <v>tree_spotlights_bulb_2</v>
      </c>
      <c r="H189" s="27" t="s">
        <v>139</v>
      </c>
      <c r="O189" s="28" t="s">
        <v>1130</v>
      </c>
      <c r="P189" s="27" t="s">
        <v>172</v>
      </c>
      <c r="Q189" s="27" t="s">
        <v>1080</v>
      </c>
      <c r="R189" s="27" t="str">
        <f>Table2[[#This Row],[entity_domain]]</f>
        <v>Lights</v>
      </c>
      <c r="S189" s="27" t="str">
        <f>_xlfn.CONCAT( Table2[[#This Row],[device_suggested_area]], " ",Table2[[#This Row],[powercalc_group_3]])</f>
        <v>Tree Lights</v>
      </c>
      <c r="T189" s="27"/>
      <c r="V189" s="28"/>
      <c r="W189" s="28" t="s">
        <v>663</v>
      </c>
      <c r="X189" s="37">
        <v>116</v>
      </c>
      <c r="Y189" s="38" t="s">
        <v>1076</v>
      </c>
      <c r="Z189" s="38"/>
      <c r="AA189" s="38"/>
      <c r="AG189" s="28"/>
      <c r="AH189" s="28"/>
      <c r="AJ189" s="27" t="str">
        <f t="shared" si="19"/>
        <v/>
      </c>
      <c r="AK189" s="27" t="str">
        <f t="shared" si="20"/>
        <v/>
      </c>
      <c r="AS189" s="27"/>
      <c r="AT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89" s="27" t="str">
        <f>LOWER(_xlfn.CONCAT(Table2[[#This Row],[device_suggested_area]], "-",Table2[[#This Row],[device_identifiers]]))</f>
        <v>tree-spotlights-bulb-2</v>
      </c>
      <c r="AV189" s="28" t="s">
        <v>760</v>
      </c>
      <c r="AW189" s="27" t="s">
        <v>784</v>
      </c>
      <c r="AX189" s="27" t="s">
        <v>769</v>
      </c>
      <c r="AY189" s="27" t="s">
        <v>443</v>
      </c>
      <c r="BA189" s="27" t="s">
        <v>768</v>
      </c>
      <c r="BD189" s="27" t="s">
        <v>785</v>
      </c>
      <c r="BE189" s="27"/>
      <c r="BH189" s="27" t="str">
        <f t="shared" si="21"/>
        <v>[["mac", "0x0017880109c40c33"]]</v>
      </c>
    </row>
    <row r="190" spans="1:60" ht="16" customHeight="1">
      <c r="A190" s="27">
        <v>1682</v>
      </c>
      <c r="B190" s="27" t="s">
        <v>786</v>
      </c>
      <c r="C190" s="27" t="s">
        <v>443</v>
      </c>
      <c r="D190" s="27" t="s">
        <v>137</v>
      </c>
      <c r="F190" s="31" t="str">
        <f>IF(ISBLANK(E190), "", Table2[[#This Row],[unique_id]])</f>
        <v/>
      </c>
      <c r="T190" s="27"/>
      <c r="V190" s="28"/>
      <c r="W190" s="28" t="s">
        <v>663</v>
      </c>
      <c r="X190" s="37">
        <v>116</v>
      </c>
      <c r="Y190" s="38" t="s">
        <v>1076</v>
      </c>
      <c r="Z190" s="38" t="s">
        <v>763</v>
      </c>
      <c r="AA190" s="38"/>
      <c r="AG190" s="28"/>
      <c r="AH190" s="28"/>
      <c r="AJ190" s="27" t="str">
        <f t="shared" si="19"/>
        <v/>
      </c>
      <c r="AK190" s="27" t="str">
        <f t="shared" si="20"/>
        <v/>
      </c>
      <c r="AS190" s="27"/>
      <c r="AT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0" s="27" t="str">
        <f>LOWER(_xlfn.CONCAT(Table2[[#This Row],[device_suggested_area]], "-",Table2[[#This Row],[device_identifiers]]))</f>
        <v>tree-spotlights-bulb-3</v>
      </c>
      <c r="AV190" s="28" t="s">
        <v>760</v>
      </c>
      <c r="AW190" s="27" t="s">
        <v>896</v>
      </c>
      <c r="AX190" s="27" t="s">
        <v>769</v>
      </c>
      <c r="AY190" s="27" t="s">
        <v>443</v>
      </c>
      <c r="BA190" s="27" t="s">
        <v>768</v>
      </c>
      <c r="BD190" s="27" t="s">
        <v>891</v>
      </c>
      <c r="BE190" s="27"/>
      <c r="BH190" s="27" t="str">
        <f t="shared" si="21"/>
        <v>[["mac", "x"]]</v>
      </c>
    </row>
    <row r="191" spans="1:60" ht="16" customHeight="1">
      <c r="A191" s="27">
        <v>1700</v>
      </c>
      <c r="B191" s="27" t="s">
        <v>26</v>
      </c>
      <c r="C191" s="27" t="s">
        <v>594</v>
      </c>
      <c r="D191" s="27" t="s">
        <v>377</v>
      </c>
      <c r="E191" s="27" t="s">
        <v>376</v>
      </c>
      <c r="F191" s="31" t="str">
        <f>IF(ISBLANK(E191), "", Table2[[#This Row],[unique_id]])</f>
        <v>column_break</v>
      </c>
      <c r="G191" s="27" t="s">
        <v>373</v>
      </c>
      <c r="H191" s="27" t="s">
        <v>940</v>
      </c>
      <c r="I191" s="27" t="s">
        <v>132</v>
      </c>
      <c r="M191" s="27" t="s">
        <v>374</v>
      </c>
      <c r="N191" s="27" t="s">
        <v>375</v>
      </c>
      <c r="T191" s="27"/>
      <c r="V191" s="28"/>
      <c r="W191" s="28"/>
      <c r="X191" s="28"/>
      <c r="Y191" s="28"/>
      <c r="AG191" s="28"/>
      <c r="AH191" s="28"/>
      <c r="AJ191" s="27" t="str">
        <f t="shared" si="19"/>
        <v/>
      </c>
      <c r="AK191" s="27" t="str">
        <f t="shared" si="20"/>
        <v/>
      </c>
      <c r="AS191" s="27"/>
      <c r="AT191" s="29"/>
      <c r="AU191" s="27"/>
      <c r="AV191" s="28"/>
      <c r="BD191" s="27"/>
      <c r="BE191" s="27"/>
      <c r="BH191" s="27" t="str">
        <f t="shared" si="21"/>
        <v/>
      </c>
    </row>
    <row r="192" spans="1:60" ht="16" customHeight="1">
      <c r="A192" s="27">
        <v>1701</v>
      </c>
      <c r="B192" s="27" t="s">
        <v>26</v>
      </c>
      <c r="C192" s="27" t="s">
        <v>1158</v>
      </c>
      <c r="D192" s="27" t="s">
        <v>149</v>
      </c>
      <c r="E192" s="34" t="str">
        <f>_xlfn.CONCAT("template_", E193, "_proxy")</f>
        <v>template_bathroom_rails_plug_proxy</v>
      </c>
      <c r="F192" s="31" t="str">
        <f>IF(ISBLANK(E192), "", Table2[[#This Row],[unique_id]])</f>
        <v>template_bathroom_rails_plug_proxy</v>
      </c>
      <c r="G192" s="27" t="s">
        <v>607</v>
      </c>
      <c r="H192" s="27" t="s">
        <v>940</v>
      </c>
      <c r="I192" s="27" t="s">
        <v>132</v>
      </c>
      <c r="O192" s="28" t="s">
        <v>1130</v>
      </c>
      <c r="P192" s="27" t="s">
        <v>172</v>
      </c>
      <c r="Q192" s="35" t="s">
        <v>1081</v>
      </c>
      <c r="R192" s="27" t="str">
        <f>Table2[[#This Row],[entity_domain]]</f>
        <v>Heating &amp; Cooling</v>
      </c>
      <c r="S192" s="27" t="str">
        <f>S193</f>
        <v>Bathroom Towel Rails</v>
      </c>
      <c r="T19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28"/>
      <c r="W192" s="28"/>
      <c r="X192" s="28"/>
      <c r="Y192" s="28"/>
      <c r="AG192" s="28"/>
      <c r="AH192" s="28"/>
      <c r="AJ192" s="27" t="str">
        <f t="shared" si="19"/>
        <v/>
      </c>
      <c r="AK192" s="27" t="str">
        <f t="shared" si="20"/>
        <v/>
      </c>
      <c r="AS192" s="27"/>
      <c r="AT192" s="29"/>
      <c r="AU192" s="27"/>
      <c r="AV192" s="28"/>
      <c r="AW192" s="27" t="s">
        <v>134</v>
      </c>
      <c r="AX192" s="27" t="s">
        <v>405</v>
      </c>
      <c r="AY192" s="27" t="s">
        <v>244</v>
      </c>
      <c r="BA192" s="27" t="s">
        <v>404</v>
      </c>
      <c r="BD192" s="27"/>
      <c r="BE192" s="27"/>
      <c r="BH192" s="27" t="str">
        <f t="shared" si="21"/>
        <v/>
      </c>
    </row>
    <row r="193" spans="1:60" ht="16" customHeight="1">
      <c r="A193" s="27">
        <v>1702</v>
      </c>
      <c r="B193" s="27" t="s">
        <v>26</v>
      </c>
      <c r="C193" s="27" t="s">
        <v>244</v>
      </c>
      <c r="D193" s="27" t="s">
        <v>134</v>
      </c>
      <c r="E193" s="27" t="s">
        <v>1195</v>
      </c>
      <c r="F193" s="31" t="str">
        <f>IF(ISBLANK(E193), "", Table2[[#This Row],[unique_id]])</f>
        <v>bathroom_rails_plug</v>
      </c>
      <c r="G193" s="27" t="s">
        <v>607</v>
      </c>
      <c r="H193" s="27" t="s">
        <v>940</v>
      </c>
      <c r="I193" s="27" t="s">
        <v>132</v>
      </c>
      <c r="J193" s="27" t="s">
        <v>607</v>
      </c>
      <c r="M193" s="27" t="s">
        <v>275</v>
      </c>
      <c r="O193" s="28" t="s">
        <v>1130</v>
      </c>
      <c r="P193" s="27" t="s">
        <v>172</v>
      </c>
      <c r="Q193" s="35" t="s">
        <v>1081</v>
      </c>
      <c r="R193" s="27" t="str">
        <f>Table2[[#This Row],[entity_domain]]</f>
        <v>Heating &amp; Cooling</v>
      </c>
      <c r="S193" s="27" t="str">
        <f>_xlfn.CONCAT( Table2[[#This Row],[device_suggested_area]], " ",Table2[[#This Row],[friendly_name]])</f>
        <v>Bathroom Towel Rails</v>
      </c>
      <c r="T193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28"/>
      <c r="W193" s="28"/>
      <c r="X193" s="28"/>
      <c r="Y193" s="28"/>
      <c r="AE193" s="27" t="s">
        <v>274</v>
      </c>
      <c r="AG193" s="28"/>
      <c r="AH193" s="28"/>
      <c r="AJ193" s="27" t="str">
        <f t="shared" si="19"/>
        <v/>
      </c>
      <c r="AK193" s="27" t="str">
        <f t="shared" si="20"/>
        <v/>
      </c>
      <c r="AS193" s="27"/>
      <c r="AT193" s="29"/>
      <c r="AU193" s="27" t="str">
        <f>IF(OR(ISBLANK(BD193), ISBLANK(BE193)), "", LOWER(_xlfn.CONCAT(Table2[[#This Row],[device_manufacturer]], "-",Table2[[#This Row],[device_suggested_area]], "-", Table2[[#This Row],[device_identifiers]])))</f>
        <v>tplink-bathroom-rails</v>
      </c>
      <c r="AV193" s="28" t="s">
        <v>408</v>
      </c>
      <c r="AW193" s="27" t="s">
        <v>416</v>
      </c>
      <c r="AX193" s="27" t="s">
        <v>405</v>
      </c>
      <c r="AY193" s="27" t="str">
        <f>IF(OR(ISBLANK(BD193), ISBLANK(BE193)), "", Table2[[#This Row],[device_via_device]])</f>
        <v>TPLink</v>
      </c>
      <c r="AZ193" s="27" t="s">
        <v>1145</v>
      </c>
      <c r="BA193" s="27" t="s">
        <v>404</v>
      </c>
      <c r="BC193" s="27" t="s">
        <v>534</v>
      </c>
      <c r="BD193" s="27" t="s">
        <v>396</v>
      </c>
      <c r="BE193" s="27" t="s">
        <v>527</v>
      </c>
      <c r="BH193" s="27" t="str">
        <f t="shared" si="21"/>
        <v>[["mac", "ac:84:c6:54:9d:98"], ["ip", "10.0.6.81"]]</v>
      </c>
    </row>
    <row r="194" spans="1:60" s="46" customFormat="1" ht="16" customHeight="1">
      <c r="A194" s="46">
        <v>1703</v>
      </c>
      <c r="B194" s="46" t="s">
        <v>26</v>
      </c>
      <c r="C194" s="46" t="s">
        <v>1158</v>
      </c>
      <c r="D194" s="46" t="s">
        <v>149</v>
      </c>
      <c r="E194" s="48" t="str">
        <f>_xlfn.CONCAT("template_", E195, "_proxy")</f>
        <v>template_roof_water_heater_booster_plug_proxy</v>
      </c>
      <c r="F194" s="50" t="str">
        <f>IF(ISBLANK(E194), "", Table2[[#This Row],[unique_id]])</f>
        <v>template_roof_water_heater_booster_plug_proxy</v>
      </c>
      <c r="G194" s="46" t="s">
        <v>604</v>
      </c>
      <c r="H194" s="46" t="s">
        <v>940</v>
      </c>
      <c r="I194" s="46" t="s">
        <v>132</v>
      </c>
      <c r="O194" s="47" t="s">
        <v>1130</v>
      </c>
      <c r="P194" s="46" t="s">
        <v>172</v>
      </c>
      <c r="Q194" s="51" t="s">
        <v>1081</v>
      </c>
      <c r="R194" s="46" t="str">
        <f>Table2[[#This Row],[entity_domain]]</f>
        <v>Heating &amp; Cooling</v>
      </c>
      <c r="S194" s="46" t="str">
        <f>Table2[[#This Row],[friendly_name]]</f>
        <v>Water Booster</v>
      </c>
      <c r="T194" s="48" t="str">
        <f>_xlfn.CONCAT("standby_power: 1.54", CHAR(10), "unavailable_power: 0", CHAR(10), "fixed:", CHAR(10), "  power: 2.19", CHAR(10))</f>
        <v xml:space="preserve">standby_power: 1.54
unavailable_power: 0
fixed:
  power: 2.19
</v>
      </c>
      <c r="V194" s="47"/>
      <c r="W194" s="47"/>
      <c r="X194" s="47"/>
      <c r="Y194" s="47"/>
      <c r="Z194" s="47"/>
      <c r="AA194" s="47"/>
      <c r="AG194" s="47"/>
      <c r="AH194" s="47"/>
      <c r="AJ194" s="46" t="str">
        <f t="shared" si="19"/>
        <v/>
      </c>
      <c r="AK194" s="46" t="str">
        <f t="shared" si="20"/>
        <v/>
      </c>
      <c r="AT194" s="49"/>
      <c r="AV194" s="47"/>
      <c r="AW194" s="46" t="s">
        <v>134</v>
      </c>
      <c r="AX194" s="46" t="str">
        <f>AX195</f>
        <v>POWR3</v>
      </c>
      <c r="AY194" s="46" t="str">
        <f>AY195</f>
        <v>Sonoff</v>
      </c>
      <c r="BA194" s="46" t="str">
        <f>BA195</f>
        <v>Roof</v>
      </c>
      <c r="BH194" s="46" t="str">
        <f t="shared" si="21"/>
        <v/>
      </c>
    </row>
    <row r="195" spans="1:60" ht="16" customHeight="1">
      <c r="A195" s="46">
        <v>1704</v>
      </c>
      <c r="B195" s="46" t="s">
        <v>26</v>
      </c>
      <c r="C195" s="46" t="s">
        <v>995</v>
      </c>
      <c r="D195" s="46" t="s">
        <v>134</v>
      </c>
      <c r="E195" s="46" t="s">
        <v>1273</v>
      </c>
      <c r="F195" s="50" t="str">
        <f>IF(ISBLANK(E195), "", Table2[[#This Row],[unique_id]])</f>
        <v>roof_water_heater_booster_plug</v>
      </c>
      <c r="G195" s="46" t="s">
        <v>604</v>
      </c>
      <c r="H195" s="46" t="s">
        <v>940</v>
      </c>
      <c r="I195" s="46" t="s">
        <v>132</v>
      </c>
      <c r="J195" s="46" t="str">
        <f>Table2[[#This Row],[friendly_name]]</f>
        <v>Water Booster</v>
      </c>
      <c r="K195" s="46"/>
      <c r="L195" s="46"/>
      <c r="M195" s="46" t="s">
        <v>275</v>
      </c>
      <c r="N195" s="46"/>
      <c r="O195" s="47" t="s">
        <v>1130</v>
      </c>
      <c r="P195" s="46" t="s">
        <v>172</v>
      </c>
      <c r="Q195" s="46" t="s">
        <v>1081</v>
      </c>
      <c r="R195" s="46" t="str">
        <f>Table2[[#This Row],[entity_domain]]</f>
        <v>Heating &amp; Cooling</v>
      </c>
      <c r="S195" s="46" t="str">
        <f>Table2[[#This Row],[friendly_name]]</f>
        <v>Water Booster</v>
      </c>
      <c r="T195" s="48" t="str">
        <f>_xlfn.CONCAT("power_sensor_id: sensor.", Table2[[#This Row],[unique_id]], "_energy_power", CHAR(10), "force_energy_sensor_creation: true", CHAR(10))</f>
        <v xml:space="preserve">power_sensor_id: sensor.roof_water_heater_booster_plug_energy_power
force_energy_sensor_creation: true
</v>
      </c>
      <c r="U195" s="46"/>
      <c r="V195" s="47"/>
      <c r="W195" s="47"/>
      <c r="X195" s="47"/>
      <c r="Y195" s="47"/>
      <c r="Z195" s="47"/>
      <c r="AA195" s="47" t="s">
        <v>1317</v>
      </c>
      <c r="AB195" s="46"/>
      <c r="AC195" s="46"/>
      <c r="AD195" s="46"/>
      <c r="AE195" s="46" t="s">
        <v>599</v>
      </c>
      <c r="AF195" s="52"/>
      <c r="AG195" s="47" t="s">
        <v>34</v>
      </c>
      <c r="AH195" s="47" t="s">
        <v>1286</v>
      </c>
      <c r="AI195" s="46" t="s">
        <v>134</v>
      </c>
      <c r="AJ195" s="46" t="str">
        <f>_xlfn.CONCAT("haas/entity/", Table2[[#This Row],[unique_id_device]], "/tasmota/",Table2[[#This Row],[unique_id]], "/config")</f>
        <v>haas/entity/switch/tasmota/roof_water_heater_booster_plug/config</v>
      </c>
      <c r="AK195" s="46" t="str">
        <f>_xlfn.CONCAT("tasmota/device/",Table2[[#This Row],[unique_id]], "/tele/STATE")</f>
        <v>tasmota/device/roof_water_heater_booster_plug/tele/STATE</v>
      </c>
      <c r="AL195" s="46" t="str">
        <f>_xlfn.CONCAT("tasmota/device/",Table2[[#This Row],[unique_id]], "/cmnd/POWER")</f>
        <v>tasmota/device/roof_water_heater_booster_plug/cmnd/POWER</v>
      </c>
      <c r="AM195" s="46" t="str">
        <f>_xlfn.CONCAT("tasmota/device/",Table2[[#This Row],[unique_id]], "/tele/LWT")</f>
        <v>tasmota/device/roof_water_heater_booster_plug/tele/LWT</v>
      </c>
      <c r="AN195" s="46"/>
      <c r="AO195" s="46"/>
      <c r="AP195" s="46" t="s">
        <v>1309</v>
      </c>
      <c r="AQ195" s="46" t="s">
        <v>1310</v>
      </c>
      <c r="AR195" s="46" t="s">
        <v>1283</v>
      </c>
      <c r="AS195" s="46">
        <v>1</v>
      </c>
      <c r="AT195" s="53" t="str">
        <f>HYPERLINK(_xlfn.CONCAT("http://", Table2[[#This Row],[connection_ip]], "/?"))</f>
        <v>http://10.0.6.100/?</v>
      </c>
      <c r="AU195" s="46" t="str">
        <f>IF(OR(ISBLANK(BD195), ISBLANK(BE195)), "", LOWER(_xlfn.CONCAT(Table2[[#This Row],[device_manufacturer]], "-",Table2[[#This Row],[device_suggested_area]], "-", Table2[[#This Row],[device_identifiers]])))</f>
        <v>sonoff-roof-water-heater-booster</v>
      </c>
      <c r="AV195" s="47" t="s">
        <v>1272</v>
      </c>
      <c r="AW195" s="46" t="s">
        <v>597</v>
      </c>
      <c r="AX195" s="46" t="s">
        <v>598</v>
      </c>
      <c r="AY195" s="46" t="s">
        <v>378</v>
      </c>
      <c r="AZ195" s="46" t="str">
        <f>_xlfn.CONCAT("{ ""base"": 43, ""name"": """, Table2[[#This Row],[device_manufacturer]], " ", Table2[[#This Row],[device_model]], """ }")</f>
        <v>{ "base": 43, "name": "Sonoff POWR3" }</v>
      </c>
      <c r="BA195" s="46" t="s">
        <v>38</v>
      </c>
      <c r="BB195" s="46"/>
      <c r="BC195" s="46" t="s">
        <v>534</v>
      </c>
      <c r="BD195" s="46" t="s">
        <v>596</v>
      </c>
      <c r="BE195" s="46" t="s">
        <v>1274</v>
      </c>
      <c r="BF195" s="50"/>
      <c r="BG195" s="50"/>
      <c r="BH195" s="46" t="str">
        <f t="shared" si="21"/>
        <v>[["mac", "ec:fa:bc:50:3e:02"], ["ip", "10.0.6.100"]]</v>
      </c>
    </row>
    <row r="196" spans="1:60" ht="16" customHeight="1">
      <c r="A196" s="46">
        <v>1705</v>
      </c>
      <c r="B196" s="46" t="s">
        <v>26</v>
      </c>
      <c r="C196" s="46" t="s">
        <v>995</v>
      </c>
      <c r="D196" s="46" t="s">
        <v>27</v>
      </c>
      <c r="E196" s="46" t="str">
        <f>_xlfn.CONCAT(E195,"_energy_power")</f>
        <v>roof_water_heater_booster_plug_energy_power</v>
      </c>
      <c r="F196" s="50" t="str">
        <f>IF(ISBLANK(E196), "", Table2[[#This Row],[unique_id]])</f>
        <v>roof_water_heater_booster_plug_energy_power</v>
      </c>
      <c r="G196" s="46" t="s">
        <v>1293</v>
      </c>
      <c r="H196" s="46" t="s">
        <v>940</v>
      </c>
      <c r="I196" s="46" t="s">
        <v>132</v>
      </c>
      <c r="J196" s="46"/>
      <c r="K196" s="46"/>
      <c r="L196" s="46"/>
      <c r="M196" s="46"/>
      <c r="N196" s="46"/>
      <c r="O196" s="47"/>
      <c r="P196" s="46"/>
      <c r="Q196" s="46"/>
      <c r="R196" s="46"/>
      <c r="S196" s="46"/>
      <c r="T196" s="48"/>
      <c r="U196" s="46"/>
      <c r="V196" s="47"/>
      <c r="W196" s="47"/>
      <c r="X196" s="47"/>
      <c r="Y196" s="47"/>
      <c r="Z196" s="47"/>
      <c r="AA196" s="47"/>
      <c r="AB196" s="46" t="s">
        <v>31</v>
      </c>
      <c r="AC196" s="46" t="s">
        <v>371</v>
      </c>
      <c r="AD196" s="46" t="s">
        <v>1289</v>
      </c>
      <c r="AE196" s="46"/>
      <c r="AF196" s="52"/>
      <c r="AG196" s="47" t="s">
        <v>34</v>
      </c>
      <c r="AH196" s="47" t="s">
        <v>1286</v>
      </c>
      <c r="AI196" s="46" t="s">
        <v>27</v>
      </c>
      <c r="AJ196" s="46" t="str">
        <f>_xlfn.CONCAT("haas/entity/", Table2[[#This Row],[unique_id_device]], "/tasmota/",Table2[[#This Row],[unique_id]], "/config")</f>
        <v>haas/entity/sensor/tasmota/roof_water_heater_booster_plug_energy_power/config</v>
      </c>
      <c r="AK196" s="46" t="str">
        <f>_xlfn.CONCAT("tasmota/device/",E195, "/tele/SENSOR")</f>
        <v>tasmota/device/roof_water_heater_booster_plug/tele/SENSOR</v>
      </c>
      <c r="AL196" s="46"/>
      <c r="AM196" s="46"/>
      <c r="AN196" s="46"/>
      <c r="AO196" s="46"/>
      <c r="AP196" s="46"/>
      <c r="AQ196" s="46"/>
      <c r="AR196" s="46" t="s">
        <v>1290</v>
      </c>
      <c r="AS196" s="46">
        <v>1</v>
      </c>
      <c r="AT196" s="53" t="str">
        <f>AT195</f>
        <v>http://10.0.6.100/?</v>
      </c>
      <c r="AU196" s="46" t="str">
        <f>AU195</f>
        <v>sonoff-roof-water-heater-booster</v>
      </c>
      <c r="AV196" s="47" t="s">
        <v>1272</v>
      </c>
      <c r="AW196" s="46" t="s">
        <v>597</v>
      </c>
      <c r="AX196" s="46" t="s">
        <v>598</v>
      </c>
      <c r="AY196" s="46" t="s">
        <v>378</v>
      </c>
      <c r="AZ196" s="46" t="str">
        <f>_xlfn.CONCAT("{ ""base"": 43, ""name"": """, Table2[[#This Row],[device_manufacturer]], " ", Table2[[#This Row],[device_model]], """ }")</f>
        <v>{ "base": 43, "name": "Sonoff POWR3" }</v>
      </c>
      <c r="BA196" s="46" t="s">
        <v>38</v>
      </c>
      <c r="BB196" s="46"/>
      <c r="BC196" s="46"/>
      <c r="BD196" s="46"/>
      <c r="BE196" s="46"/>
      <c r="BF196" s="50"/>
      <c r="BG196" s="50"/>
      <c r="BH196" s="46"/>
    </row>
    <row r="197" spans="1:60" ht="16" customHeight="1">
      <c r="A197" s="46">
        <v>1706</v>
      </c>
      <c r="B197" s="46" t="s">
        <v>26</v>
      </c>
      <c r="C197" s="46" t="s">
        <v>995</v>
      </c>
      <c r="D197" s="46" t="s">
        <v>27</v>
      </c>
      <c r="E197" s="46" t="str">
        <f>_xlfn.CONCAT(E195,"_energy_total")</f>
        <v>roof_water_heater_booster_plug_energy_total</v>
      </c>
      <c r="F197" s="50" t="str">
        <f>IF(ISBLANK(E197), "", Table2[[#This Row],[unique_id]])</f>
        <v>roof_water_heater_booster_plug_energy_total</v>
      </c>
      <c r="G197" s="46" t="s">
        <v>1294</v>
      </c>
      <c r="H197" s="46" t="s">
        <v>940</v>
      </c>
      <c r="I197" s="46" t="s">
        <v>132</v>
      </c>
      <c r="J197" s="46"/>
      <c r="K197" s="46"/>
      <c r="L197" s="46"/>
      <c r="M197" s="46"/>
      <c r="N197" s="46"/>
      <c r="O197" s="47"/>
      <c r="P197" s="46"/>
      <c r="Q197" s="46"/>
      <c r="R197" s="46"/>
      <c r="S197" s="46"/>
      <c r="T197" s="48"/>
      <c r="U197" s="46"/>
      <c r="V197" s="47"/>
      <c r="W197" s="47"/>
      <c r="X197" s="47"/>
      <c r="Y197" s="47"/>
      <c r="Z197" s="47"/>
      <c r="AA197" s="47"/>
      <c r="AB197" s="46" t="s">
        <v>76</v>
      </c>
      <c r="AC197" s="46" t="s">
        <v>372</v>
      </c>
      <c r="AD197" s="46" t="s">
        <v>1291</v>
      </c>
      <c r="AE197" s="46"/>
      <c r="AF197" s="52"/>
      <c r="AG197" s="47" t="s">
        <v>34</v>
      </c>
      <c r="AH197" s="47" t="s">
        <v>1286</v>
      </c>
      <c r="AI197" s="46" t="s">
        <v>27</v>
      </c>
      <c r="AJ197" s="46" t="str">
        <f>_xlfn.CONCAT("haas/entity/", Table2[[#This Row],[unique_id_device]], "/tasmota/",Table2[[#This Row],[unique_id]], "/config")</f>
        <v>haas/entity/sensor/tasmota/roof_water_heater_booster_plug_energy_total/config</v>
      </c>
      <c r="AK197" s="46" t="str">
        <f>_xlfn.CONCAT("tasmota/device/",E195, "/tele/SENSOR")</f>
        <v>tasmota/device/roof_water_heater_booster_plug/tele/SENSOR</v>
      </c>
      <c r="AL197" s="46"/>
      <c r="AM197" s="46"/>
      <c r="AN197" s="46"/>
      <c r="AO197" s="46"/>
      <c r="AP197" s="46"/>
      <c r="AQ197" s="46"/>
      <c r="AR197" s="46" t="s">
        <v>1292</v>
      </c>
      <c r="AS197" s="46">
        <v>1</v>
      </c>
      <c r="AT197" s="53" t="str">
        <f>AT195</f>
        <v>http://10.0.6.100/?</v>
      </c>
      <c r="AU197" s="46" t="str">
        <f>AU195</f>
        <v>sonoff-roof-water-heater-booster</v>
      </c>
      <c r="AV197" s="47" t="s">
        <v>1272</v>
      </c>
      <c r="AW197" s="46" t="s">
        <v>597</v>
      </c>
      <c r="AX197" s="46" t="s">
        <v>598</v>
      </c>
      <c r="AY197" s="46" t="s">
        <v>378</v>
      </c>
      <c r="AZ197" s="46" t="str">
        <f>_xlfn.CONCAT("{ ""base"": 43, ""name"": """, Table2[[#This Row],[device_manufacturer]], " ", Table2[[#This Row],[device_model]], """ }")</f>
        <v>{ "base": 43, "name": "Sonoff POWR3" }</v>
      </c>
      <c r="BA197" s="46" t="s">
        <v>38</v>
      </c>
      <c r="BB197" s="46"/>
      <c r="BC197" s="46"/>
      <c r="BD197" s="46"/>
      <c r="BE197" s="46"/>
      <c r="BF197" s="50"/>
      <c r="BG197" s="50"/>
      <c r="BH197" s="46"/>
    </row>
    <row r="198" spans="1:60" ht="16" customHeight="1">
      <c r="A198" s="27">
        <v>1707</v>
      </c>
      <c r="B198" s="27" t="s">
        <v>26</v>
      </c>
      <c r="C198" s="27" t="s">
        <v>1101</v>
      </c>
      <c r="D198" s="27" t="s">
        <v>27</v>
      </c>
      <c r="E198" s="27" t="s">
        <v>1295</v>
      </c>
      <c r="F198" s="27" t="str">
        <f>IF(ISBLANK(E198), "", Table2[[#This Row],[unique_id]])</f>
        <v>roof_water_heater_booster_plug_energy</v>
      </c>
      <c r="G198" s="27" t="s">
        <v>1304</v>
      </c>
      <c r="H198" s="27" t="s">
        <v>940</v>
      </c>
      <c r="I198" s="27" t="s">
        <v>132</v>
      </c>
      <c r="T198" s="27"/>
      <c r="V198" s="28"/>
      <c r="W198" s="28"/>
      <c r="X198" s="28"/>
      <c r="Y198" s="28"/>
      <c r="AG198" s="28"/>
      <c r="AH198" s="28"/>
      <c r="AJ198" s="27" t="str">
        <f t="shared" ref="AJ198:AJ204" si="22">IF(ISBLANK(AI198),  "", _xlfn.CONCAT("haas/entity/sensor/", LOWER(C198), "/", E198, "/config"))</f>
        <v/>
      </c>
      <c r="AK198" s="27" t="str">
        <f t="shared" ref="AK198:AK204" si="23">IF(ISBLANK(AI198),  "", _xlfn.CONCAT(LOWER(C198), "/", E198))</f>
        <v/>
      </c>
      <c r="AS198" s="27"/>
      <c r="AT198" s="54"/>
      <c r="AU198" s="27"/>
      <c r="AV198" s="28"/>
      <c r="BD198" s="27"/>
      <c r="BE198" s="27"/>
      <c r="BH198" s="27" t="str">
        <f t="shared" ref="BH198:BH204" si="24">IF(AND(ISBLANK(BD198), ISBLANK(BE198)), "", _xlfn.CONCAT("[", IF(ISBLANK(BD198), "", _xlfn.CONCAT("[""mac"", """, BD198, """]")), IF(ISBLANK(BE198), "", _xlfn.CONCAT(", [""ip"", """, BE198, """]")), "]"))</f>
        <v/>
      </c>
    </row>
    <row r="199" spans="1:60" ht="16" customHeight="1">
      <c r="A199" s="27">
        <v>1708</v>
      </c>
      <c r="B199" s="27" t="s">
        <v>26</v>
      </c>
      <c r="C199" s="27" t="s">
        <v>1101</v>
      </c>
      <c r="D199" s="27" t="s">
        <v>27</v>
      </c>
      <c r="E199" s="27" t="s">
        <v>1296</v>
      </c>
      <c r="F199" s="27" t="str">
        <f>IF(ISBLANK(E199), "", Table2[[#This Row],[unique_id]])</f>
        <v>roof_water_heater_booster_plug_energy_daily</v>
      </c>
      <c r="G199" s="27" t="s">
        <v>1300</v>
      </c>
      <c r="H199" s="27" t="s">
        <v>940</v>
      </c>
      <c r="I199" s="27" t="s">
        <v>132</v>
      </c>
      <c r="T199" s="27"/>
      <c r="V199" s="28"/>
      <c r="W199" s="28"/>
      <c r="X199" s="28"/>
      <c r="Y199" s="28"/>
      <c r="AG199" s="28"/>
      <c r="AH199" s="28"/>
      <c r="AJ199" s="27" t="str">
        <f t="shared" si="22"/>
        <v/>
      </c>
      <c r="AK199" s="27" t="str">
        <f t="shared" si="23"/>
        <v/>
      </c>
      <c r="AS199" s="27"/>
      <c r="AT199" s="54"/>
      <c r="AU199" s="27"/>
      <c r="AV199" s="28"/>
      <c r="BD199" s="27"/>
      <c r="BE199" s="27"/>
      <c r="BH199" s="27" t="str">
        <f t="shared" si="24"/>
        <v/>
      </c>
    </row>
    <row r="200" spans="1:60" ht="16" customHeight="1">
      <c r="A200" s="27">
        <v>1709</v>
      </c>
      <c r="B200" s="27" t="s">
        <v>26</v>
      </c>
      <c r="C200" s="27" t="s">
        <v>1101</v>
      </c>
      <c r="D200" s="27" t="s">
        <v>27</v>
      </c>
      <c r="E200" s="27" t="s">
        <v>1298</v>
      </c>
      <c r="F200" s="27" t="str">
        <f>IF(ISBLANK(E200), "", Table2[[#This Row],[unique_id]])</f>
        <v>roof_water_heater_booster_plug_energy_weekly</v>
      </c>
      <c r="G200" s="27" t="s">
        <v>1301</v>
      </c>
      <c r="H200" s="27" t="s">
        <v>940</v>
      </c>
      <c r="I200" s="27" t="s">
        <v>132</v>
      </c>
      <c r="T200" s="27"/>
      <c r="V200" s="28"/>
      <c r="W200" s="28"/>
      <c r="X200" s="28"/>
      <c r="Y200" s="28"/>
      <c r="AG200" s="28"/>
      <c r="AH200" s="28"/>
      <c r="AJ200" s="27" t="str">
        <f t="shared" si="22"/>
        <v/>
      </c>
      <c r="AK200" s="27" t="str">
        <f t="shared" si="23"/>
        <v/>
      </c>
      <c r="AS200" s="27"/>
      <c r="AT200" s="54"/>
      <c r="AU200" s="27"/>
      <c r="AV200" s="28"/>
      <c r="BD200" s="27"/>
      <c r="BE200" s="27"/>
      <c r="BH200" s="27" t="str">
        <f t="shared" si="24"/>
        <v/>
      </c>
    </row>
    <row r="201" spans="1:60" ht="16" customHeight="1">
      <c r="A201" s="27">
        <v>1710</v>
      </c>
      <c r="B201" s="27" t="s">
        <v>26</v>
      </c>
      <c r="C201" s="27" t="s">
        <v>1101</v>
      </c>
      <c r="D201" s="27" t="s">
        <v>27</v>
      </c>
      <c r="E201" s="27" t="s">
        <v>1297</v>
      </c>
      <c r="F201" s="27" t="str">
        <f>IF(ISBLANK(E201), "", Table2[[#This Row],[unique_id]])</f>
        <v>roof_water_heater_booster_plug_energy_monthly</v>
      </c>
      <c r="G201" s="27" t="s">
        <v>1302</v>
      </c>
      <c r="H201" s="27" t="s">
        <v>940</v>
      </c>
      <c r="I201" s="27" t="s">
        <v>132</v>
      </c>
      <c r="T201" s="27"/>
      <c r="V201" s="28"/>
      <c r="W201" s="28"/>
      <c r="X201" s="28"/>
      <c r="Y201" s="28"/>
      <c r="AG201" s="28"/>
      <c r="AH201" s="28"/>
      <c r="AJ201" s="27" t="str">
        <f t="shared" si="22"/>
        <v/>
      </c>
      <c r="AK201" s="27" t="str">
        <f t="shared" si="23"/>
        <v/>
      </c>
      <c r="AS201" s="27"/>
      <c r="AT201" s="54"/>
      <c r="AU201" s="27"/>
      <c r="AV201" s="28"/>
      <c r="BD201" s="27"/>
      <c r="BE201" s="27"/>
      <c r="BH201" s="27" t="str">
        <f t="shared" si="24"/>
        <v/>
      </c>
    </row>
    <row r="202" spans="1:60" ht="16" customHeight="1">
      <c r="A202" s="27">
        <v>1711</v>
      </c>
      <c r="B202" s="27" t="s">
        <v>26</v>
      </c>
      <c r="C202" s="27" t="s">
        <v>1101</v>
      </c>
      <c r="D202" s="27" t="s">
        <v>27</v>
      </c>
      <c r="E202" s="27" t="s">
        <v>1299</v>
      </c>
      <c r="F202" s="27" t="str">
        <f>IF(ISBLANK(E202), "", Table2[[#This Row],[unique_id]])</f>
        <v>roof_water_heater_booster_plug_energy_yearly</v>
      </c>
      <c r="G202" s="27" t="s">
        <v>1303</v>
      </c>
      <c r="H202" s="27" t="s">
        <v>940</v>
      </c>
      <c r="I202" s="27" t="s">
        <v>132</v>
      </c>
      <c r="T202" s="27"/>
      <c r="V202" s="28"/>
      <c r="W202" s="28"/>
      <c r="X202" s="28"/>
      <c r="Y202" s="28"/>
      <c r="AG202" s="28"/>
      <c r="AH202" s="28"/>
      <c r="AJ202" s="27" t="str">
        <f t="shared" si="22"/>
        <v/>
      </c>
      <c r="AK202" s="27" t="str">
        <f t="shared" si="23"/>
        <v/>
      </c>
      <c r="AS202" s="27"/>
      <c r="AT202" s="54"/>
      <c r="AU202" s="27"/>
      <c r="AV202" s="28"/>
      <c r="BD202" s="27"/>
      <c r="BE202" s="27"/>
      <c r="BH202" s="27" t="str">
        <f t="shared" si="24"/>
        <v/>
      </c>
    </row>
    <row r="203" spans="1:60" s="46" customFormat="1" ht="16" customHeight="1">
      <c r="A203" s="46">
        <v>1712</v>
      </c>
      <c r="B203" s="46" t="s">
        <v>228</v>
      </c>
      <c r="C203" s="46" t="s">
        <v>995</v>
      </c>
      <c r="D203" s="46" t="s">
        <v>134</v>
      </c>
      <c r="E203" s="46" t="s">
        <v>600</v>
      </c>
      <c r="F203" s="50" t="str">
        <f>IF(ISBLANK(E203), "", Table2[[#This Row],[unique_id]])</f>
        <v>outdoor_pool_filter</v>
      </c>
      <c r="G203" s="46" t="s">
        <v>357</v>
      </c>
      <c r="H203" s="46" t="s">
        <v>940</v>
      </c>
      <c r="I203" s="46" t="s">
        <v>132</v>
      </c>
      <c r="J203" s="46" t="str">
        <f>Table2[[#This Row],[friendly_name]]</f>
        <v>Pool Filter</v>
      </c>
      <c r="M203" s="46" t="s">
        <v>275</v>
      </c>
      <c r="O203" s="47" t="s">
        <v>1130</v>
      </c>
      <c r="P203" s="46" t="s">
        <v>172</v>
      </c>
      <c r="Q203" s="46" t="s">
        <v>1081</v>
      </c>
      <c r="R203" s="46" t="str">
        <f>Table2[[#This Row],[entity_domain]]</f>
        <v>Heating &amp; Cooling</v>
      </c>
      <c r="S203" s="46" t="str">
        <f>Table2[[#This Row],[friendly_name]]</f>
        <v>Pool Filter</v>
      </c>
      <c r="V203" s="47"/>
      <c r="W203" s="47"/>
      <c r="X203" s="47"/>
      <c r="Y203" s="47"/>
      <c r="Z203" s="47"/>
      <c r="AA203" s="47"/>
      <c r="AG203" s="47"/>
      <c r="AH203" s="47"/>
      <c r="AJ203" s="46" t="str">
        <f t="shared" si="22"/>
        <v/>
      </c>
      <c r="AK203" s="46" t="str">
        <f t="shared" si="23"/>
        <v/>
      </c>
      <c r="AT203" s="49"/>
      <c r="AU203" s="46" t="str">
        <f>IF(OR(ISBLANK(BD203), ISBLANK(BE203)), "", LOWER(_xlfn.CONCAT(Table2[[#This Row],[device_manufacturer]], "-",Table2[[#This Row],[device_suggested_area]], "-", Table2[[#This Row],[device_identifiers]])))</f>
        <v/>
      </c>
      <c r="AV203" s="47"/>
      <c r="BA203" s="46" t="s">
        <v>601</v>
      </c>
      <c r="BE203" s="50"/>
      <c r="BF203" s="50"/>
      <c r="BG203" s="50"/>
      <c r="BH203" s="46" t="str">
        <f t="shared" si="24"/>
        <v/>
      </c>
    </row>
    <row r="204" spans="1:60" ht="16" customHeight="1">
      <c r="A204" s="27">
        <v>2000</v>
      </c>
      <c r="B204" s="27" t="s">
        <v>26</v>
      </c>
      <c r="C204" s="27" t="s">
        <v>609</v>
      </c>
      <c r="D204" s="27" t="s">
        <v>129</v>
      </c>
      <c r="E204" s="40" t="s">
        <v>614</v>
      </c>
      <c r="F204" s="31" t="str">
        <f>IF(ISBLANK(E204), "", Table2[[#This Row],[unique_id]])</f>
        <v>lounge_air_purifier</v>
      </c>
      <c r="G204" s="27" t="s">
        <v>203</v>
      </c>
      <c r="H204" s="27" t="s">
        <v>610</v>
      </c>
      <c r="I204" s="27" t="s">
        <v>132</v>
      </c>
      <c r="J204" s="27" t="s">
        <v>637</v>
      </c>
      <c r="M204" s="27" t="s">
        <v>136</v>
      </c>
      <c r="T204" s="34"/>
      <c r="V204" s="28"/>
      <c r="W204" s="28" t="s">
        <v>663</v>
      </c>
      <c r="X204" s="28"/>
      <c r="Y204" s="38" t="s">
        <v>1076</v>
      </c>
      <c r="Z204" s="38"/>
      <c r="AA204" s="38"/>
      <c r="AE204" s="27" t="s">
        <v>611</v>
      </c>
      <c r="AG204" s="28"/>
      <c r="AH204" s="28"/>
      <c r="AJ204" s="27" t="str">
        <f t="shared" si="22"/>
        <v/>
      </c>
      <c r="AK204" s="27" t="str">
        <f t="shared" si="23"/>
        <v/>
      </c>
      <c r="AS204" s="27"/>
      <c r="AT20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04" s="27" t="s">
        <v>626</v>
      </c>
      <c r="AV204" s="28" t="s">
        <v>627</v>
      </c>
      <c r="AW204" s="27" t="s">
        <v>625</v>
      </c>
      <c r="AX204" s="27" t="s">
        <v>628</v>
      </c>
      <c r="AY204" s="27" t="s">
        <v>609</v>
      </c>
      <c r="BA204" s="27" t="s">
        <v>203</v>
      </c>
      <c r="BD204" s="27" t="s">
        <v>649</v>
      </c>
      <c r="BE204" s="27"/>
      <c r="BH204" s="27" t="str">
        <f t="shared" si="24"/>
        <v>[["mac", "0x9035eafffe404425"]]</v>
      </c>
    </row>
    <row r="205" spans="1:60" ht="16" customHeight="1">
      <c r="A205" s="27">
        <v>2001</v>
      </c>
      <c r="B205" s="27" t="s">
        <v>26</v>
      </c>
      <c r="C205" s="27" t="s">
        <v>1158</v>
      </c>
      <c r="D205" s="27" t="s">
        <v>149</v>
      </c>
      <c r="E205" s="40" t="s">
        <v>1156</v>
      </c>
      <c r="F205" s="31" t="str">
        <f>IF(ISBLANK(E205), "", Table2[[#This Row],[unique_id]])</f>
        <v>template_lounge_air_purifier_proxy</v>
      </c>
      <c r="G205" s="27" t="s">
        <v>203</v>
      </c>
      <c r="H205" s="27" t="s">
        <v>610</v>
      </c>
      <c r="I205" s="27" t="s">
        <v>132</v>
      </c>
      <c r="O205" s="28" t="s">
        <v>1130</v>
      </c>
      <c r="P205" s="27" t="s">
        <v>172</v>
      </c>
      <c r="Q205" s="27" t="s">
        <v>1080</v>
      </c>
      <c r="R205" s="27" t="s">
        <v>131</v>
      </c>
      <c r="S205" s="27" t="str">
        <f>_xlfn.CONCAT( Table2[[#This Row],[device_suggested_area]], " ",Table2[[#This Row],[powercalc_group_3]])</f>
        <v>Lounge Fans</v>
      </c>
      <c r="T205" s="34" t="s">
        <v>1159</v>
      </c>
      <c r="V205" s="28"/>
      <c r="W205" s="28"/>
      <c r="X205" s="28"/>
      <c r="Y205" s="38"/>
      <c r="Z205" s="38"/>
      <c r="AA205" s="38"/>
      <c r="AG205" s="28"/>
      <c r="AH205" s="28"/>
      <c r="AS205" s="27"/>
      <c r="AT205" s="39"/>
      <c r="AU205" s="27"/>
      <c r="AV205" s="28"/>
      <c r="AW205" s="27" t="s">
        <v>129</v>
      </c>
      <c r="AX205" s="27" t="s">
        <v>628</v>
      </c>
      <c r="AY205" s="27" t="s">
        <v>609</v>
      </c>
      <c r="BA205" s="27" t="s">
        <v>203</v>
      </c>
      <c r="BD205" s="27"/>
      <c r="BE205" s="27"/>
    </row>
    <row r="206" spans="1:60" ht="16" customHeight="1">
      <c r="A206" s="27">
        <v>2002</v>
      </c>
      <c r="B206" s="27" t="s">
        <v>26</v>
      </c>
      <c r="C206" s="27" t="s">
        <v>609</v>
      </c>
      <c r="D206" s="27" t="s">
        <v>129</v>
      </c>
      <c r="E206" s="40" t="s">
        <v>711</v>
      </c>
      <c r="F206" s="31" t="str">
        <f>IF(ISBLANK(E206), "", Table2[[#This Row],[unique_id]])</f>
        <v>dining_air_purifier</v>
      </c>
      <c r="G206" s="27" t="s">
        <v>202</v>
      </c>
      <c r="H206" s="27" t="s">
        <v>610</v>
      </c>
      <c r="I206" s="27" t="s">
        <v>132</v>
      </c>
      <c r="J206" s="27" t="s">
        <v>637</v>
      </c>
      <c r="M206" s="27" t="s">
        <v>136</v>
      </c>
      <c r="T206" s="34"/>
      <c r="V206" s="28"/>
      <c r="W206" s="28" t="s">
        <v>663</v>
      </c>
      <c r="X206" s="28"/>
      <c r="Y206" s="38" t="s">
        <v>1076</v>
      </c>
      <c r="Z206" s="38"/>
      <c r="AA206" s="38"/>
      <c r="AE206" s="27" t="s">
        <v>611</v>
      </c>
      <c r="AG206" s="28"/>
      <c r="AH206" s="28"/>
      <c r="AJ206" s="27" t="str">
        <f>IF(ISBLANK(AI206),  "", _xlfn.CONCAT("haas/entity/sensor/", LOWER(C206), "/", E206, "/config"))</f>
        <v/>
      </c>
      <c r="AK206" s="27" t="str">
        <f>IF(ISBLANK(AI206),  "", _xlfn.CONCAT(LOWER(C206), "/", E206))</f>
        <v/>
      </c>
      <c r="AS206" s="27"/>
      <c r="AT20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06" s="27" t="s">
        <v>713</v>
      </c>
      <c r="AV206" s="28" t="s">
        <v>627</v>
      </c>
      <c r="AW206" s="27" t="s">
        <v>625</v>
      </c>
      <c r="AX206" s="27" t="s">
        <v>628</v>
      </c>
      <c r="AY206" s="27" t="s">
        <v>609</v>
      </c>
      <c r="BA206" s="27" t="s">
        <v>202</v>
      </c>
      <c r="BD206" s="27" t="s">
        <v>712</v>
      </c>
      <c r="BE206" s="27"/>
      <c r="BH206" s="27" t="str">
        <f>IF(AND(ISBLANK(BD206), ISBLANK(BE206)), "", _xlfn.CONCAT("[", IF(ISBLANK(BD206), "", _xlfn.CONCAT("[""mac"", """, BD206, """]")), IF(ISBLANK(BE206), "", _xlfn.CONCAT(", [""ip"", """, BE206, """]")), "]"))</f>
        <v>[["mac", "0x9035eafffe82fef8"]]</v>
      </c>
    </row>
    <row r="207" spans="1:60" ht="16" customHeight="1">
      <c r="A207" s="27">
        <v>2003</v>
      </c>
      <c r="B207" s="27" t="s">
        <v>26</v>
      </c>
      <c r="C207" s="27" t="s">
        <v>1158</v>
      </c>
      <c r="D207" s="27" t="s">
        <v>149</v>
      </c>
      <c r="E207" s="40" t="s">
        <v>1157</v>
      </c>
      <c r="F207" s="31" t="str">
        <f>IF(ISBLANK(E207), "", Table2[[#This Row],[unique_id]])</f>
        <v>template_dining_air_purifier_proxy</v>
      </c>
      <c r="G207" s="27" t="s">
        <v>202</v>
      </c>
      <c r="H207" s="27" t="s">
        <v>610</v>
      </c>
      <c r="I207" s="27" t="s">
        <v>132</v>
      </c>
      <c r="O207" s="28" t="s">
        <v>1130</v>
      </c>
      <c r="P207" s="27" t="s">
        <v>172</v>
      </c>
      <c r="Q207" s="27" t="s">
        <v>1080</v>
      </c>
      <c r="R207" s="27" t="s">
        <v>131</v>
      </c>
      <c r="S207" s="27" t="str">
        <f>_xlfn.CONCAT( Table2[[#This Row],[device_suggested_area]], " ",Table2[[#This Row],[powercalc_group_3]])</f>
        <v>Dining Fans</v>
      </c>
      <c r="T207" s="34" t="s">
        <v>1159</v>
      </c>
      <c r="V207" s="28"/>
      <c r="W207" s="28"/>
      <c r="X207" s="28"/>
      <c r="Y207" s="38"/>
      <c r="Z207" s="38"/>
      <c r="AA207" s="38"/>
      <c r="AG207" s="28"/>
      <c r="AH207" s="28"/>
      <c r="AS207" s="27"/>
      <c r="AT207" s="39"/>
      <c r="AU207" s="27"/>
      <c r="AV207" s="28"/>
      <c r="AW207" s="27" t="s">
        <v>129</v>
      </c>
      <c r="AX207" s="27" t="s">
        <v>628</v>
      </c>
      <c r="AY207" s="27" t="s">
        <v>609</v>
      </c>
      <c r="BA207" s="27" t="s">
        <v>202</v>
      </c>
      <c r="BD207" s="27"/>
      <c r="BE207" s="27"/>
    </row>
    <row r="208" spans="1:60" ht="16" customHeight="1">
      <c r="A208" s="27">
        <v>2100</v>
      </c>
      <c r="B208" s="27" t="s">
        <v>26</v>
      </c>
      <c r="C208" s="27" t="s">
        <v>1101</v>
      </c>
      <c r="D208" s="27" t="s">
        <v>27</v>
      </c>
      <c r="E208" s="27" t="s">
        <v>243</v>
      </c>
      <c r="F208" s="31" t="str">
        <f>IF(ISBLANK(E208), "", Table2[[#This Row],[unique_id]])</f>
        <v>home_power</v>
      </c>
      <c r="G208" s="27" t="s">
        <v>362</v>
      </c>
      <c r="H208" s="27" t="s">
        <v>257</v>
      </c>
      <c r="I208" s="27" t="s">
        <v>141</v>
      </c>
      <c r="M208" s="27" t="s">
        <v>90</v>
      </c>
      <c r="T208" s="27"/>
      <c r="U208" s="27" t="s">
        <v>591</v>
      </c>
      <c r="V208" s="28"/>
      <c r="W208" s="28"/>
      <c r="X208" s="28"/>
      <c r="Y208" s="28"/>
      <c r="AC208" s="27" t="s">
        <v>371</v>
      </c>
      <c r="AE208" s="27" t="s">
        <v>258</v>
      </c>
      <c r="AG208" s="28"/>
      <c r="AH208" s="28"/>
      <c r="AJ208" s="27" t="str">
        <f t="shared" ref="AJ208:AJ229" si="25">IF(ISBLANK(AI208),  "", _xlfn.CONCAT("haas/entity/sensor/", LOWER(C208), "/", E208, "/config"))</f>
        <v/>
      </c>
      <c r="AK208" s="27" t="str">
        <f t="shared" ref="AK208:AK239" si="26">IF(ISBLANK(AI208),  "", _xlfn.CONCAT(LOWER(C208), "/", E208))</f>
        <v/>
      </c>
      <c r="AS208" s="27"/>
      <c r="AT208" s="29"/>
      <c r="AU208" s="27"/>
      <c r="AV208" s="28"/>
      <c r="BD208" s="27"/>
      <c r="BE208" s="27"/>
      <c r="BH208" s="27" t="str">
        <f t="shared" ref="BH208:BH239" si="27">IF(AND(ISBLANK(BD208), ISBLANK(BE208)), "", _xlfn.CONCAT("[", IF(ISBLANK(BD208), "", _xlfn.CONCAT("[""mac"", """, BD208, """]")), IF(ISBLANK(BE208), "", _xlfn.CONCAT(", [""ip"", """, BE208, """]")), "]"))</f>
        <v/>
      </c>
    </row>
    <row r="209" spans="1:60" ht="16" customHeight="1">
      <c r="A209" s="27">
        <v>2101</v>
      </c>
      <c r="B209" s="27" t="s">
        <v>26</v>
      </c>
      <c r="C209" s="27" t="s">
        <v>1101</v>
      </c>
      <c r="D209" s="27" t="s">
        <v>27</v>
      </c>
      <c r="E209" s="27" t="s">
        <v>359</v>
      </c>
      <c r="F209" s="31" t="str">
        <f>IF(ISBLANK(E209), "", Table2[[#This Row],[unique_id]])</f>
        <v>home_base_power</v>
      </c>
      <c r="G209" s="27" t="s">
        <v>360</v>
      </c>
      <c r="H209" s="27" t="s">
        <v>257</v>
      </c>
      <c r="I209" s="27" t="s">
        <v>141</v>
      </c>
      <c r="M209" s="27" t="s">
        <v>90</v>
      </c>
      <c r="T209" s="27"/>
      <c r="U209" s="27" t="s">
        <v>591</v>
      </c>
      <c r="V209" s="28"/>
      <c r="W209" s="28"/>
      <c r="X209" s="28"/>
      <c r="Y209" s="28"/>
      <c r="AC209" s="27" t="s">
        <v>371</v>
      </c>
      <c r="AE209" s="27" t="s">
        <v>258</v>
      </c>
      <c r="AG209" s="28"/>
      <c r="AH209" s="28"/>
      <c r="AJ209" s="27" t="str">
        <f t="shared" si="25"/>
        <v/>
      </c>
      <c r="AK209" s="27" t="str">
        <f t="shared" si="26"/>
        <v/>
      </c>
      <c r="AS209" s="27"/>
      <c r="AT209" s="29"/>
      <c r="AU209" s="27"/>
      <c r="AV209" s="28"/>
      <c r="BD209" s="27"/>
      <c r="BE209" s="27"/>
      <c r="BH209" s="27" t="str">
        <f t="shared" si="27"/>
        <v/>
      </c>
    </row>
    <row r="210" spans="1:60" ht="16" customHeight="1">
      <c r="A210" s="27">
        <v>2102</v>
      </c>
      <c r="B210" s="27" t="s">
        <v>26</v>
      </c>
      <c r="C210" s="27" t="s">
        <v>1101</v>
      </c>
      <c r="D210" s="27" t="s">
        <v>27</v>
      </c>
      <c r="E210" s="27" t="s">
        <v>358</v>
      </c>
      <c r="F210" s="31" t="str">
        <f>IF(ISBLANK(E210), "", Table2[[#This Row],[unique_id]])</f>
        <v>home_peak_power</v>
      </c>
      <c r="G210" s="27" t="s">
        <v>361</v>
      </c>
      <c r="H210" s="27" t="s">
        <v>257</v>
      </c>
      <c r="I210" s="27" t="s">
        <v>141</v>
      </c>
      <c r="M210" s="27" t="s">
        <v>90</v>
      </c>
      <c r="T210" s="27"/>
      <c r="U210" s="27" t="s">
        <v>591</v>
      </c>
      <c r="V210" s="28"/>
      <c r="W210" s="28"/>
      <c r="X210" s="28"/>
      <c r="Y210" s="28"/>
      <c r="AC210" s="27" t="s">
        <v>371</v>
      </c>
      <c r="AE210" s="27" t="s">
        <v>258</v>
      </c>
      <c r="AG210" s="28"/>
      <c r="AH210" s="28"/>
      <c r="AJ210" s="27" t="str">
        <f t="shared" si="25"/>
        <v/>
      </c>
      <c r="AK210" s="27" t="str">
        <f t="shared" si="26"/>
        <v/>
      </c>
      <c r="AS210" s="27"/>
      <c r="AT210" s="29"/>
      <c r="AU210" s="27"/>
      <c r="AV210" s="28"/>
      <c r="BD210" s="27"/>
      <c r="BE210" s="27"/>
      <c r="BH210" s="27" t="str">
        <f t="shared" si="27"/>
        <v/>
      </c>
    </row>
    <row r="211" spans="1:60" ht="16" customHeight="1">
      <c r="A211" s="27">
        <v>2103</v>
      </c>
      <c r="B211" s="27" t="s">
        <v>26</v>
      </c>
      <c r="C211" s="27" t="s">
        <v>594</v>
      </c>
      <c r="D211" s="27" t="s">
        <v>377</v>
      </c>
      <c r="E211" s="27" t="s">
        <v>592</v>
      </c>
      <c r="F211" s="31" t="str">
        <f>IF(ISBLANK(E211), "", Table2[[#This Row],[unique_id]])</f>
        <v>graph_break</v>
      </c>
      <c r="G211" s="27" t="s">
        <v>593</v>
      </c>
      <c r="H211" s="27" t="s">
        <v>257</v>
      </c>
      <c r="I211" s="27" t="s">
        <v>141</v>
      </c>
      <c r="T211" s="27"/>
      <c r="U211" s="27" t="s">
        <v>591</v>
      </c>
      <c r="V211" s="28"/>
      <c r="W211" s="28"/>
      <c r="X211" s="28"/>
      <c r="Y211" s="28"/>
      <c r="AG211" s="28"/>
      <c r="AH211" s="28"/>
      <c r="AJ211" s="27" t="str">
        <f t="shared" si="25"/>
        <v/>
      </c>
      <c r="AK211" s="27" t="str">
        <f t="shared" si="26"/>
        <v/>
      </c>
      <c r="AS211" s="27"/>
      <c r="AT211" s="29"/>
      <c r="AU211" s="27"/>
      <c r="AV211" s="28"/>
      <c r="BD211" s="27"/>
      <c r="BE211" s="27"/>
      <c r="BH211" s="27" t="str">
        <f t="shared" si="27"/>
        <v/>
      </c>
    </row>
    <row r="212" spans="1:60" ht="16" customHeight="1">
      <c r="A212" s="27">
        <v>2104</v>
      </c>
      <c r="B212" s="27" t="s">
        <v>26</v>
      </c>
      <c r="C212" s="27" t="s">
        <v>1101</v>
      </c>
      <c r="D212" s="27" t="s">
        <v>27</v>
      </c>
      <c r="E212" s="27" t="s">
        <v>1083</v>
      </c>
      <c r="F212" s="31" t="str">
        <f>IF(ISBLANK(E212), "", Table2[[#This Row],[unique_id]])</f>
        <v>lights_power</v>
      </c>
      <c r="G212" s="27" t="s">
        <v>1134</v>
      </c>
      <c r="H212" s="27" t="s">
        <v>257</v>
      </c>
      <c r="I212" s="27" t="s">
        <v>141</v>
      </c>
      <c r="M212" s="27" t="s">
        <v>136</v>
      </c>
      <c r="T212" s="27"/>
      <c r="U212" s="27" t="s">
        <v>591</v>
      </c>
      <c r="V212" s="28"/>
      <c r="W212" s="28"/>
      <c r="X212" s="28"/>
      <c r="Y212" s="28"/>
      <c r="AC212" s="27" t="s">
        <v>371</v>
      </c>
      <c r="AE212" s="27" t="s">
        <v>258</v>
      </c>
      <c r="AG212" s="28"/>
      <c r="AH212" s="28"/>
      <c r="AJ212" s="27" t="str">
        <f t="shared" si="25"/>
        <v/>
      </c>
      <c r="AK212" s="27" t="str">
        <f t="shared" si="26"/>
        <v/>
      </c>
      <c r="AS212" s="27"/>
      <c r="AT212" s="29"/>
      <c r="AU212" s="27"/>
      <c r="AV212" s="28"/>
      <c r="BD212" s="27"/>
      <c r="BE212" s="27"/>
      <c r="BH212" s="27" t="str">
        <f t="shared" si="27"/>
        <v/>
      </c>
    </row>
    <row r="213" spans="1:60" ht="16" customHeight="1">
      <c r="A213" s="27">
        <v>2105</v>
      </c>
      <c r="B213" s="32" t="s">
        <v>26</v>
      </c>
      <c r="C213" s="27" t="s">
        <v>1101</v>
      </c>
      <c r="D213" s="32" t="s">
        <v>27</v>
      </c>
      <c r="E213" s="32" t="s">
        <v>1084</v>
      </c>
      <c r="F213" s="31" t="str">
        <f>IF(ISBLANK(E213), "", Table2[[#This Row],[unique_id]])</f>
        <v>fans_power</v>
      </c>
      <c r="G213" s="32" t="s">
        <v>1133</v>
      </c>
      <c r="H213" s="32" t="s">
        <v>257</v>
      </c>
      <c r="I213" s="32" t="s">
        <v>141</v>
      </c>
      <c r="K213" s="32"/>
      <c r="L213" s="32"/>
      <c r="M213" s="32" t="s">
        <v>136</v>
      </c>
      <c r="T213" s="27"/>
      <c r="U213" s="27" t="s">
        <v>591</v>
      </c>
      <c r="V213" s="28"/>
      <c r="W213" s="28"/>
      <c r="X213" s="28"/>
      <c r="Y213" s="28"/>
      <c r="AC213" s="27" t="s">
        <v>371</v>
      </c>
      <c r="AE213" s="27" t="s">
        <v>258</v>
      </c>
      <c r="AG213" s="28"/>
      <c r="AH213" s="28"/>
      <c r="AJ213" s="27" t="str">
        <f t="shared" si="25"/>
        <v/>
      </c>
      <c r="AK213" s="27" t="str">
        <f t="shared" si="26"/>
        <v/>
      </c>
      <c r="AS213" s="27"/>
      <c r="AT213" s="29"/>
      <c r="AU213" s="27"/>
      <c r="AV213" s="28"/>
      <c r="BD213" s="27"/>
      <c r="BE213" s="27"/>
      <c r="BH213" s="27" t="str">
        <f t="shared" si="27"/>
        <v/>
      </c>
    </row>
    <row r="214" spans="1:60" ht="16" customHeight="1">
      <c r="A214" s="27">
        <v>2106</v>
      </c>
      <c r="B214" s="32" t="s">
        <v>26</v>
      </c>
      <c r="C214" s="27" t="s">
        <v>1101</v>
      </c>
      <c r="D214" s="32" t="s">
        <v>27</v>
      </c>
      <c r="E214" s="32" t="s">
        <v>1185</v>
      </c>
      <c r="F214" s="31" t="str">
        <f>IF(ISBLANK(E214), "", Table2[[#This Row],[unique_id]])</f>
        <v>all_standby_power</v>
      </c>
      <c r="G214" s="32" t="s">
        <v>1214</v>
      </c>
      <c r="H214" s="32" t="s">
        <v>257</v>
      </c>
      <c r="I214" s="32" t="s">
        <v>141</v>
      </c>
      <c r="K214" s="32"/>
      <c r="L214" s="32"/>
      <c r="M214" s="27" t="s">
        <v>136</v>
      </c>
      <c r="T214" s="27"/>
      <c r="U214" s="27" t="s">
        <v>591</v>
      </c>
      <c r="V214" s="28"/>
      <c r="W214" s="28"/>
      <c r="X214" s="28"/>
      <c r="Y214" s="28"/>
      <c r="AC214" s="27" t="s">
        <v>371</v>
      </c>
      <c r="AE214" s="27" t="s">
        <v>258</v>
      </c>
      <c r="AG214" s="28"/>
      <c r="AH214" s="28"/>
      <c r="AJ214" s="27" t="str">
        <f t="shared" si="25"/>
        <v/>
      </c>
      <c r="AK214" s="27" t="str">
        <f t="shared" si="26"/>
        <v/>
      </c>
      <c r="AS214" s="27"/>
      <c r="AT214" s="29"/>
      <c r="AU214" s="27"/>
      <c r="AV214" s="28"/>
      <c r="BD214" s="27"/>
      <c r="BE214" s="27"/>
      <c r="BH214" s="27" t="str">
        <f t="shared" si="27"/>
        <v/>
      </c>
    </row>
    <row r="215" spans="1:60" ht="16" customHeight="1">
      <c r="A215" s="27">
        <v>2107</v>
      </c>
      <c r="B215" s="27" t="s">
        <v>26</v>
      </c>
      <c r="C215" s="27" t="s">
        <v>1101</v>
      </c>
      <c r="D215" s="27" t="s">
        <v>27</v>
      </c>
      <c r="E215" s="27" t="s">
        <v>1131</v>
      </c>
      <c r="F215" s="31" t="str">
        <f>IF(ISBLANK(E215), "", Table2[[#This Row],[unique_id]])</f>
        <v>kitchen_coffee_machine_power</v>
      </c>
      <c r="G215" s="27" t="s">
        <v>135</v>
      </c>
      <c r="H215" s="27" t="s">
        <v>257</v>
      </c>
      <c r="I215" s="27" t="s">
        <v>141</v>
      </c>
      <c r="M215" s="27" t="s">
        <v>136</v>
      </c>
      <c r="T215" s="27"/>
      <c r="U215" s="27" t="s">
        <v>591</v>
      </c>
      <c r="V215" s="28"/>
      <c r="W215" s="28"/>
      <c r="X215" s="28"/>
      <c r="Y215" s="28"/>
      <c r="AC215" s="27" t="s">
        <v>371</v>
      </c>
      <c r="AE215" s="27" t="s">
        <v>258</v>
      </c>
      <c r="AG215" s="28"/>
      <c r="AH215" s="28"/>
      <c r="AJ215" s="27" t="str">
        <f t="shared" si="25"/>
        <v/>
      </c>
      <c r="AK215" s="27" t="str">
        <f t="shared" si="26"/>
        <v/>
      </c>
      <c r="AS215" s="27"/>
      <c r="AT215" s="29"/>
      <c r="AU215" s="27"/>
      <c r="AV215" s="28"/>
      <c r="BD215" s="27"/>
      <c r="BE215" s="27"/>
      <c r="BH215" s="27" t="str">
        <f t="shared" si="27"/>
        <v/>
      </c>
    </row>
    <row r="216" spans="1:60" ht="16" customHeight="1">
      <c r="A216" s="27">
        <v>2108</v>
      </c>
      <c r="B216" s="27" t="s">
        <v>26</v>
      </c>
      <c r="C216" s="27" t="s">
        <v>1101</v>
      </c>
      <c r="D216" s="27" t="s">
        <v>27</v>
      </c>
      <c r="E216" s="27" t="s">
        <v>1102</v>
      </c>
      <c r="F216" s="31" t="str">
        <f>IF(ISBLANK(E216), "", Table2[[#This Row],[unique_id]])</f>
        <v>study_battery_charger_power</v>
      </c>
      <c r="G216" s="27" t="s">
        <v>242</v>
      </c>
      <c r="H216" s="27" t="s">
        <v>257</v>
      </c>
      <c r="I216" s="27" t="s">
        <v>141</v>
      </c>
      <c r="M216" s="27" t="s">
        <v>136</v>
      </c>
      <c r="T216" s="27"/>
      <c r="U216" s="27" t="s">
        <v>591</v>
      </c>
      <c r="V216" s="28"/>
      <c r="W216" s="28"/>
      <c r="X216" s="28"/>
      <c r="Y216" s="28"/>
      <c r="AC216" s="27" t="s">
        <v>371</v>
      </c>
      <c r="AE216" s="27" t="s">
        <v>258</v>
      </c>
      <c r="AG216" s="28"/>
      <c r="AH216" s="28"/>
      <c r="AJ216" s="27" t="str">
        <f t="shared" si="25"/>
        <v/>
      </c>
      <c r="AK216" s="27" t="str">
        <f t="shared" si="26"/>
        <v/>
      </c>
      <c r="AS216" s="27"/>
      <c r="AT216" s="29"/>
      <c r="AU216" s="27"/>
      <c r="AV216" s="28"/>
      <c r="BD216" s="27"/>
      <c r="BE216" s="27"/>
      <c r="BH216" s="27" t="str">
        <f t="shared" si="27"/>
        <v/>
      </c>
    </row>
    <row r="217" spans="1:60" ht="16" customHeight="1">
      <c r="A217" s="27">
        <v>2109</v>
      </c>
      <c r="B217" s="27" t="s">
        <v>26</v>
      </c>
      <c r="C217" s="27" t="s">
        <v>1101</v>
      </c>
      <c r="D217" s="27" t="s">
        <v>27</v>
      </c>
      <c r="E217" s="27" t="s">
        <v>1103</v>
      </c>
      <c r="F217" s="31" t="str">
        <f>IF(ISBLANK(E217), "", Table2[[#This Row],[unique_id]])</f>
        <v>laundry_vacuum_charger_power</v>
      </c>
      <c r="G217" s="27" t="s">
        <v>241</v>
      </c>
      <c r="H217" s="27" t="s">
        <v>257</v>
      </c>
      <c r="I217" s="27" t="s">
        <v>141</v>
      </c>
      <c r="M217" s="27" t="s">
        <v>136</v>
      </c>
      <c r="T217" s="27"/>
      <c r="U217" s="27" t="s">
        <v>591</v>
      </c>
      <c r="V217" s="28"/>
      <c r="W217" s="28"/>
      <c r="X217" s="28"/>
      <c r="Y217" s="28"/>
      <c r="AC217" s="27" t="s">
        <v>371</v>
      </c>
      <c r="AE217" s="27" t="s">
        <v>258</v>
      </c>
      <c r="AG217" s="28"/>
      <c r="AH217" s="28"/>
      <c r="AJ217" s="27" t="str">
        <f t="shared" si="25"/>
        <v/>
      </c>
      <c r="AK217" s="27" t="str">
        <f t="shared" si="26"/>
        <v/>
      </c>
      <c r="AS217" s="27"/>
      <c r="AT217" s="29"/>
      <c r="AU217" s="27"/>
      <c r="AV217" s="28"/>
      <c r="BD217" s="27"/>
      <c r="BE217" s="27"/>
      <c r="BH217" s="27" t="str">
        <f t="shared" si="27"/>
        <v/>
      </c>
    </row>
    <row r="218" spans="1:60" ht="16" customHeight="1">
      <c r="A218" s="27">
        <v>2110</v>
      </c>
      <c r="B218" s="32" t="s">
        <v>228</v>
      </c>
      <c r="C218" s="27" t="s">
        <v>1101</v>
      </c>
      <c r="D218" s="32" t="s">
        <v>27</v>
      </c>
      <c r="E218" s="32" t="s">
        <v>602</v>
      </c>
      <c r="F218" s="31" t="str">
        <f>IF(ISBLANK(E218), "", Table2[[#This Row],[unique_id]])</f>
        <v>outdoor_pool_filter_power</v>
      </c>
      <c r="G218" s="32" t="s">
        <v>357</v>
      </c>
      <c r="H218" s="32" t="s">
        <v>257</v>
      </c>
      <c r="I218" s="32" t="s">
        <v>141</v>
      </c>
      <c r="K218" s="32"/>
      <c r="L218" s="32"/>
      <c r="M218" s="32" t="s">
        <v>136</v>
      </c>
      <c r="T218" s="27"/>
      <c r="U218" s="27" t="s">
        <v>591</v>
      </c>
      <c r="V218" s="28"/>
      <c r="W218" s="28"/>
      <c r="X218" s="28"/>
      <c r="Y218" s="28"/>
      <c r="AC218" s="27" t="s">
        <v>371</v>
      </c>
      <c r="AE218" s="27" t="s">
        <v>258</v>
      </c>
      <c r="AG218" s="28"/>
      <c r="AH218" s="28"/>
      <c r="AJ218" s="27" t="str">
        <f t="shared" si="25"/>
        <v/>
      </c>
      <c r="AK218" s="27" t="str">
        <f t="shared" si="26"/>
        <v/>
      </c>
      <c r="AS218" s="27"/>
      <c r="AT218" s="29"/>
      <c r="AU218" s="27"/>
      <c r="AV218" s="28"/>
      <c r="BD218" s="27"/>
      <c r="BE218" s="27"/>
      <c r="BH218" s="27" t="str">
        <f t="shared" si="27"/>
        <v/>
      </c>
    </row>
    <row r="219" spans="1:60" ht="16" customHeight="1">
      <c r="A219" s="27">
        <v>2111</v>
      </c>
      <c r="B219" s="27" t="s">
        <v>26</v>
      </c>
      <c r="C219" s="27" t="s">
        <v>1101</v>
      </c>
      <c r="D219" s="32" t="s">
        <v>27</v>
      </c>
      <c r="E219" s="32" t="s">
        <v>1287</v>
      </c>
      <c r="F219" s="31" t="str">
        <f>IF(ISBLANK(E219), "", Table2[[#This Row],[unique_id]])</f>
        <v>water_booster_power</v>
      </c>
      <c r="G219" s="32" t="s">
        <v>604</v>
      </c>
      <c r="H219" s="32" t="s">
        <v>257</v>
      </c>
      <c r="I219" s="32" t="s">
        <v>141</v>
      </c>
      <c r="K219" s="32"/>
      <c r="L219" s="32"/>
      <c r="M219" s="32" t="s">
        <v>136</v>
      </c>
      <c r="T219" s="27"/>
      <c r="U219" s="27" t="s">
        <v>591</v>
      </c>
      <c r="V219" s="28"/>
      <c r="W219" s="28"/>
      <c r="X219" s="28"/>
      <c r="Y219" s="28"/>
      <c r="AC219" s="27" t="s">
        <v>371</v>
      </c>
      <c r="AE219" s="27" t="s">
        <v>258</v>
      </c>
      <c r="AG219" s="28"/>
      <c r="AH219" s="28"/>
      <c r="AJ219" s="27" t="str">
        <f t="shared" si="25"/>
        <v/>
      </c>
      <c r="AK219" s="27" t="str">
        <f t="shared" si="26"/>
        <v/>
      </c>
      <c r="AS219" s="27"/>
      <c r="AT219" s="29"/>
      <c r="AU219" s="27"/>
      <c r="AV219" s="28"/>
      <c r="BD219" s="27"/>
      <c r="BE219" s="27"/>
      <c r="BH219" s="27" t="str">
        <f t="shared" si="27"/>
        <v/>
      </c>
    </row>
    <row r="220" spans="1:60" ht="16" customHeight="1">
      <c r="A220" s="27">
        <v>2112</v>
      </c>
      <c r="B220" s="27" t="s">
        <v>26</v>
      </c>
      <c r="C220" s="27" t="s">
        <v>1101</v>
      </c>
      <c r="D220" s="27" t="s">
        <v>27</v>
      </c>
      <c r="E220" s="27" t="s">
        <v>1104</v>
      </c>
      <c r="F220" s="31" t="str">
        <f>IF(ISBLANK(E220), "", Table2[[#This Row],[unique_id]])</f>
        <v>kitchen_dish_washer_power</v>
      </c>
      <c r="G220" s="27" t="s">
        <v>239</v>
      </c>
      <c r="H220" s="27" t="s">
        <v>257</v>
      </c>
      <c r="I220" s="27" t="s">
        <v>141</v>
      </c>
      <c r="M220" s="27" t="s">
        <v>136</v>
      </c>
      <c r="T220" s="27"/>
      <c r="U220" s="27" t="s">
        <v>591</v>
      </c>
      <c r="V220" s="28"/>
      <c r="W220" s="28"/>
      <c r="X220" s="28"/>
      <c r="Y220" s="28"/>
      <c r="AC220" s="27" t="s">
        <v>371</v>
      </c>
      <c r="AE220" s="27" t="s">
        <v>258</v>
      </c>
      <c r="AG220" s="28"/>
      <c r="AH220" s="28"/>
      <c r="AJ220" s="27" t="str">
        <f t="shared" si="25"/>
        <v/>
      </c>
      <c r="AK220" s="27" t="str">
        <f t="shared" si="26"/>
        <v/>
      </c>
      <c r="AS220" s="27"/>
      <c r="AT220" s="29"/>
      <c r="AU220" s="27"/>
      <c r="AV220" s="28"/>
      <c r="BD220" s="27"/>
      <c r="BE220" s="27"/>
      <c r="BH220" s="27" t="str">
        <f t="shared" si="27"/>
        <v/>
      </c>
    </row>
    <row r="221" spans="1:60" ht="16" customHeight="1">
      <c r="A221" s="27">
        <v>2113</v>
      </c>
      <c r="B221" s="27" t="s">
        <v>26</v>
      </c>
      <c r="C221" s="27" t="s">
        <v>1101</v>
      </c>
      <c r="D221" s="27" t="s">
        <v>27</v>
      </c>
      <c r="E221" s="27" t="s">
        <v>1105</v>
      </c>
      <c r="F221" s="31" t="str">
        <f>IF(ISBLANK(E221), "", Table2[[#This Row],[unique_id]])</f>
        <v>laundry_clothes_dryer_power</v>
      </c>
      <c r="G221" s="27" t="s">
        <v>240</v>
      </c>
      <c r="H221" s="27" t="s">
        <v>257</v>
      </c>
      <c r="I221" s="27" t="s">
        <v>141</v>
      </c>
      <c r="M221" s="27" t="s">
        <v>136</v>
      </c>
      <c r="T221" s="27"/>
      <c r="U221" s="27" t="s">
        <v>591</v>
      </c>
      <c r="V221" s="28"/>
      <c r="W221" s="28"/>
      <c r="X221" s="28"/>
      <c r="Y221" s="28"/>
      <c r="AC221" s="27" t="s">
        <v>371</v>
      </c>
      <c r="AE221" s="27" t="s">
        <v>258</v>
      </c>
      <c r="AG221" s="28"/>
      <c r="AH221" s="28"/>
      <c r="AJ221" s="27" t="str">
        <f t="shared" si="25"/>
        <v/>
      </c>
      <c r="AK221" s="27" t="str">
        <f t="shared" si="26"/>
        <v/>
      </c>
      <c r="AS221" s="27"/>
      <c r="AT221" s="29"/>
      <c r="AU221" s="27"/>
      <c r="AV221" s="28"/>
      <c r="BD221" s="27"/>
      <c r="BE221" s="27"/>
      <c r="BH221" s="27" t="str">
        <f t="shared" si="27"/>
        <v/>
      </c>
    </row>
    <row r="222" spans="1:60" ht="16" customHeight="1">
      <c r="A222" s="27">
        <v>2114</v>
      </c>
      <c r="B222" s="27" t="s">
        <v>26</v>
      </c>
      <c r="C222" s="27" t="s">
        <v>1101</v>
      </c>
      <c r="D222" s="27" t="s">
        <v>27</v>
      </c>
      <c r="E222" s="27" t="s">
        <v>1099</v>
      </c>
      <c r="F222" s="31" t="str">
        <f>IF(ISBLANK(E222), "", Table2[[#This Row],[unique_id]])</f>
        <v>laundry_washing_machine_power</v>
      </c>
      <c r="G222" s="27" t="s">
        <v>238</v>
      </c>
      <c r="H222" s="27" t="s">
        <v>257</v>
      </c>
      <c r="I222" s="27" t="s">
        <v>141</v>
      </c>
      <c r="M222" s="27" t="s">
        <v>136</v>
      </c>
      <c r="T222" s="27"/>
      <c r="U222" s="27" t="s">
        <v>591</v>
      </c>
      <c r="V222" s="28"/>
      <c r="W222" s="28"/>
      <c r="X222" s="28"/>
      <c r="Y222" s="28"/>
      <c r="AC222" s="27" t="s">
        <v>371</v>
      </c>
      <c r="AE222" s="27" t="s">
        <v>258</v>
      </c>
      <c r="AG222" s="28"/>
      <c r="AH222" s="28"/>
      <c r="AJ222" s="27" t="str">
        <f t="shared" si="25"/>
        <v/>
      </c>
      <c r="AK222" s="27" t="str">
        <f t="shared" si="26"/>
        <v/>
      </c>
      <c r="AS222" s="27"/>
      <c r="AT222" s="29"/>
      <c r="AU222" s="27"/>
      <c r="AV222" s="28"/>
      <c r="BD222" s="27"/>
      <c r="BE222" s="27"/>
      <c r="BH222" s="27" t="str">
        <f t="shared" si="27"/>
        <v/>
      </c>
    </row>
    <row r="223" spans="1:60" ht="16" customHeight="1">
      <c r="A223" s="27">
        <v>2115</v>
      </c>
      <c r="B223" s="27" t="s">
        <v>26</v>
      </c>
      <c r="C223" s="27" t="s">
        <v>1101</v>
      </c>
      <c r="D223" s="27" t="s">
        <v>27</v>
      </c>
      <c r="E223" s="27" t="s">
        <v>1106</v>
      </c>
      <c r="F223" s="31" t="str">
        <f>IF(ISBLANK(E223), "", Table2[[#This Row],[unique_id]])</f>
        <v>kitchen_fridge_power</v>
      </c>
      <c r="G223" s="27" t="s">
        <v>234</v>
      </c>
      <c r="H223" s="27" t="s">
        <v>257</v>
      </c>
      <c r="I223" s="27" t="s">
        <v>141</v>
      </c>
      <c r="M223" s="27" t="s">
        <v>136</v>
      </c>
      <c r="T223" s="27"/>
      <c r="U223" s="27" t="s">
        <v>591</v>
      </c>
      <c r="V223" s="28"/>
      <c r="W223" s="28"/>
      <c r="X223" s="28"/>
      <c r="Y223" s="28"/>
      <c r="AC223" s="27" t="s">
        <v>371</v>
      </c>
      <c r="AE223" s="27" t="s">
        <v>258</v>
      </c>
      <c r="AG223" s="28"/>
      <c r="AH223" s="28"/>
      <c r="AJ223" s="27" t="str">
        <f t="shared" si="25"/>
        <v/>
      </c>
      <c r="AK223" s="27" t="str">
        <f t="shared" si="26"/>
        <v/>
      </c>
      <c r="AS223" s="27"/>
      <c r="AT223" s="29"/>
      <c r="AU223" s="27"/>
      <c r="AV223" s="28"/>
      <c r="BD223" s="27"/>
      <c r="BE223" s="27"/>
      <c r="BH223" s="27" t="str">
        <f t="shared" si="27"/>
        <v/>
      </c>
    </row>
    <row r="224" spans="1:60" ht="16" customHeight="1">
      <c r="A224" s="27">
        <v>2116</v>
      </c>
      <c r="B224" s="27" t="s">
        <v>26</v>
      </c>
      <c r="C224" s="27" t="s">
        <v>1101</v>
      </c>
      <c r="D224" s="27" t="s">
        <v>27</v>
      </c>
      <c r="E224" s="27" t="s">
        <v>1107</v>
      </c>
      <c r="F224" s="31" t="str">
        <f>IF(ISBLANK(E224), "", Table2[[#This Row],[unique_id]])</f>
        <v>deck_freezer_power</v>
      </c>
      <c r="G224" s="27" t="s">
        <v>235</v>
      </c>
      <c r="H224" s="27" t="s">
        <v>257</v>
      </c>
      <c r="I224" s="27" t="s">
        <v>141</v>
      </c>
      <c r="M224" s="27" t="s">
        <v>136</v>
      </c>
      <c r="T224" s="27"/>
      <c r="U224" s="27" t="s">
        <v>591</v>
      </c>
      <c r="V224" s="28"/>
      <c r="W224" s="28"/>
      <c r="X224" s="28"/>
      <c r="Y224" s="28"/>
      <c r="AC224" s="27" t="s">
        <v>371</v>
      </c>
      <c r="AE224" s="27" t="s">
        <v>258</v>
      </c>
      <c r="AG224" s="28"/>
      <c r="AH224" s="28"/>
      <c r="AJ224" s="27" t="str">
        <f t="shared" si="25"/>
        <v/>
      </c>
      <c r="AK224" s="27" t="str">
        <f t="shared" si="26"/>
        <v/>
      </c>
      <c r="AS224" s="27"/>
      <c r="AT224" s="29"/>
      <c r="AU224" s="27"/>
      <c r="AV224" s="28"/>
      <c r="BD224" s="27"/>
      <c r="BE224" s="27"/>
      <c r="BH224" s="27" t="str">
        <f t="shared" si="27"/>
        <v/>
      </c>
    </row>
    <row r="225" spans="1:60" ht="16" customHeight="1">
      <c r="A225" s="27">
        <v>2117</v>
      </c>
      <c r="B225" s="27" t="s">
        <v>26</v>
      </c>
      <c r="C225" s="27" t="s">
        <v>1101</v>
      </c>
      <c r="D225" s="27" t="s">
        <v>27</v>
      </c>
      <c r="E225" s="27" t="s">
        <v>1127</v>
      </c>
      <c r="F225" s="31" t="str">
        <f>IF(ISBLANK(E225), "", Table2[[#This Row],[unique_id]])</f>
        <v>bathroom_towel_rails_power</v>
      </c>
      <c r="G225" s="27" t="s">
        <v>607</v>
      </c>
      <c r="H225" s="27" t="s">
        <v>257</v>
      </c>
      <c r="I225" s="27" t="s">
        <v>141</v>
      </c>
      <c r="M225" s="27" t="s">
        <v>136</v>
      </c>
      <c r="T225" s="27"/>
      <c r="U225" s="27" t="s">
        <v>591</v>
      </c>
      <c r="V225" s="28"/>
      <c r="W225" s="28"/>
      <c r="X225" s="28"/>
      <c r="Y225" s="28"/>
      <c r="AC225" s="27" t="s">
        <v>371</v>
      </c>
      <c r="AE225" s="27" t="s">
        <v>258</v>
      </c>
      <c r="AG225" s="28"/>
      <c r="AH225" s="28"/>
      <c r="AJ225" s="27" t="str">
        <f t="shared" si="25"/>
        <v/>
      </c>
      <c r="AK225" s="27" t="str">
        <f t="shared" si="26"/>
        <v/>
      </c>
      <c r="AS225" s="27"/>
      <c r="AT225" s="29"/>
      <c r="AU225" s="27"/>
      <c r="AV225" s="28"/>
      <c r="BD225" s="27"/>
      <c r="BE225" s="27"/>
      <c r="BH225" s="27" t="str">
        <f t="shared" si="27"/>
        <v/>
      </c>
    </row>
    <row r="226" spans="1:60" ht="16" customHeight="1">
      <c r="A226" s="27">
        <v>2118</v>
      </c>
      <c r="B226" s="27" t="s">
        <v>26</v>
      </c>
      <c r="C226" s="27" t="s">
        <v>1101</v>
      </c>
      <c r="D226" s="27" t="s">
        <v>27</v>
      </c>
      <c r="E226" s="27" t="s">
        <v>1108</v>
      </c>
      <c r="F226" s="31" t="str">
        <f>IF(ISBLANK(E226), "", Table2[[#This Row],[unique_id]])</f>
        <v>study_outlet_power</v>
      </c>
      <c r="G226" s="27" t="s">
        <v>237</v>
      </c>
      <c r="H226" s="27" t="s">
        <v>257</v>
      </c>
      <c r="I226" s="27" t="s">
        <v>141</v>
      </c>
      <c r="M226" s="27" t="s">
        <v>136</v>
      </c>
      <c r="T226" s="27"/>
      <c r="U226" s="27" t="s">
        <v>591</v>
      </c>
      <c r="V226" s="28"/>
      <c r="W226" s="28"/>
      <c r="X226" s="28"/>
      <c r="Y226" s="28"/>
      <c r="AC226" s="27" t="s">
        <v>371</v>
      </c>
      <c r="AE226" s="27" t="s">
        <v>258</v>
      </c>
      <c r="AG226" s="28"/>
      <c r="AH226" s="28"/>
      <c r="AJ226" s="27" t="str">
        <f t="shared" si="25"/>
        <v/>
      </c>
      <c r="AK226" s="27" t="str">
        <f t="shared" si="26"/>
        <v/>
      </c>
      <c r="AS226" s="27"/>
      <c r="AT226" s="29"/>
      <c r="AU226" s="27"/>
      <c r="AV226" s="28"/>
      <c r="BD226" s="27"/>
      <c r="BE226" s="27"/>
      <c r="BH226" s="27" t="str">
        <f t="shared" si="27"/>
        <v/>
      </c>
    </row>
    <row r="227" spans="1:60" ht="16" customHeight="1">
      <c r="A227" s="27">
        <v>2119</v>
      </c>
      <c r="B227" s="27" t="s">
        <v>26</v>
      </c>
      <c r="C227" s="27" t="s">
        <v>1101</v>
      </c>
      <c r="D227" s="27" t="s">
        <v>27</v>
      </c>
      <c r="E227" s="27" t="s">
        <v>1109</v>
      </c>
      <c r="F227" s="31" t="str">
        <f>IF(ISBLANK(E227), "", Table2[[#This Row],[unique_id]])</f>
        <v>office_outlet_power</v>
      </c>
      <c r="G227" s="27" t="s">
        <v>236</v>
      </c>
      <c r="H227" s="27" t="s">
        <v>257</v>
      </c>
      <c r="I227" s="27" t="s">
        <v>141</v>
      </c>
      <c r="M227" s="27" t="s">
        <v>136</v>
      </c>
      <c r="T227" s="27"/>
      <c r="U227" s="27" t="s">
        <v>591</v>
      </c>
      <c r="V227" s="28"/>
      <c r="W227" s="28"/>
      <c r="X227" s="28"/>
      <c r="Y227" s="28"/>
      <c r="AC227" s="27" t="s">
        <v>371</v>
      </c>
      <c r="AE227" s="27" t="s">
        <v>258</v>
      </c>
      <c r="AG227" s="28"/>
      <c r="AH227" s="28"/>
      <c r="AJ227" s="27" t="str">
        <f t="shared" si="25"/>
        <v/>
      </c>
      <c r="AK227" s="27" t="str">
        <f t="shared" si="26"/>
        <v/>
      </c>
      <c r="AS227" s="27"/>
      <c r="AT227" s="29"/>
      <c r="AU227" s="27"/>
      <c r="AV227" s="28"/>
      <c r="BD227" s="27"/>
      <c r="BE227" s="27"/>
      <c r="BH227" s="27" t="str">
        <f t="shared" si="27"/>
        <v/>
      </c>
    </row>
    <row r="228" spans="1:60" ht="16" customHeight="1">
      <c r="A228" s="27">
        <v>2120</v>
      </c>
      <c r="B228" s="27" t="s">
        <v>26</v>
      </c>
      <c r="C228" s="27" t="s">
        <v>1101</v>
      </c>
      <c r="D228" s="27" t="s">
        <v>27</v>
      </c>
      <c r="E228" s="27" t="s">
        <v>1139</v>
      </c>
      <c r="F228" s="31" t="str">
        <f>IF(ISBLANK(E228), "", Table2[[#This Row],[unique_id]])</f>
        <v>audio_visual_devices_power</v>
      </c>
      <c r="G228" s="27" t="s">
        <v>1140</v>
      </c>
      <c r="H228" s="27" t="s">
        <v>257</v>
      </c>
      <c r="I228" s="27" t="s">
        <v>141</v>
      </c>
      <c r="M228" s="27" t="s">
        <v>136</v>
      </c>
      <c r="T228" s="27"/>
      <c r="U228" s="27" t="s">
        <v>591</v>
      </c>
      <c r="V228" s="28"/>
      <c r="W228" s="28"/>
      <c r="X228" s="28"/>
      <c r="Y228" s="28"/>
      <c r="AC228" s="27" t="s">
        <v>371</v>
      </c>
      <c r="AE228" s="27" t="s">
        <v>258</v>
      </c>
      <c r="AG228" s="28"/>
      <c r="AH228" s="28"/>
      <c r="AJ228" s="27" t="str">
        <f t="shared" si="25"/>
        <v/>
      </c>
      <c r="AK228" s="27" t="str">
        <f t="shared" si="26"/>
        <v/>
      </c>
      <c r="AS228" s="27"/>
      <c r="AT228" s="29"/>
      <c r="AU228" s="27"/>
      <c r="AV228" s="28"/>
      <c r="BD228" s="27"/>
      <c r="BE228" s="27"/>
      <c r="BH228" s="27" t="str">
        <f t="shared" si="27"/>
        <v/>
      </c>
    </row>
    <row r="229" spans="1:60" ht="16" customHeight="1">
      <c r="A229" s="27">
        <v>2121</v>
      </c>
      <c r="B229" s="27" t="s">
        <v>26</v>
      </c>
      <c r="C229" s="27" t="s">
        <v>1101</v>
      </c>
      <c r="D229" s="27" t="s">
        <v>27</v>
      </c>
      <c r="E229" s="27" t="s">
        <v>1088</v>
      </c>
      <c r="F229" s="31" t="str">
        <f>IF(ISBLANK(E229), "", Table2[[#This Row],[unique_id]])</f>
        <v>servers_network_power</v>
      </c>
      <c r="G229" s="27" t="s">
        <v>1082</v>
      </c>
      <c r="H229" s="27" t="s">
        <v>257</v>
      </c>
      <c r="I229" s="27" t="s">
        <v>141</v>
      </c>
      <c r="M229" s="27" t="s">
        <v>136</v>
      </c>
      <c r="T229" s="27"/>
      <c r="U229" s="27" t="s">
        <v>591</v>
      </c>
      <c r="V229" s="28"/>
      <c r="W229" s="28"/>
      <c r="X229" s="28"/>
      <c r="Y229" s="28"/>
      <c r="AC229" s="27" t="s">
        <v>371</v>
      </c>
      <c r="AE229" s="27" t="s">
        <v>258</v>
      </c>
      <c r="AG229" s="28"/>
      <c r="AH229" s="28"/>
      <c r="AJ229" s="27" t="str">
        <f t="shared" si="25"/>
        <v/>
      </c>
      <c r="AK229" s="27" t="str">
        <f t="shared" si="26"/>
        <v/>
      </c>
      <c r="AS229" s="27"/>
      <c r="AT229" s="29"/>
      <c r="AU229" s="27"/>
      <c r="AV229" s="28"/>
      <c r="BD229" s="27"/>
      <c r="BE229" s="27"/>
      <c r="BH229" s="27" t="str">
        <f t="shared" si="27"/>
        <v/>
      </c>
    </row>
    <row r="230" spans="1:60" ht="16" customHeight="1">
      <c r="A230" s="27">
        <v>2122</v>
      </c>
      <c r="B230" s="27" t="s">
        <v>26</v>
      </c>
      <c r="C230" s="27" t="s">
        <v>594</v>
      </c>
      <c r="D230" s="27" t="s">
        <v>377</v>
      </c>
      <c r="E230" s="27" t="s">
        <v>376</v>
      </c>
      <c r="F230" s="31" t="str">
        <f>IF(ISBLANK(E230), "", Table2[[#This Row],[unique_id]])</f>
        <v>column_break</v>
      </c>
      <c r="G230" s="27" t="s">
        <v>373</v>
      </c>
      <c r="H230" s="27" t="s">
        <v>257</v>
      </c>
      <c r="I230" s="27" t="s">
        <v>141</v>
      </c>
      <c r="M230" s="27" t="s">
        <v>374</v>
      </c>
      <c r="N230" s="27" t="s">
        <v>375</v>
      </c>
      <c r="T230" s="27"/>
      <c r="V230" s="28"/>
      <c r="W230" s="28"/>
      <c r="X230" s="28"/>
      <c r="Y230" s="28"/>
      <c r="AG230" s="28"/>
      <c r="AH230" s="28"/>
      <c r="AK230" s="27" t="str">
        <f t="shared" si="26"/>
        <v/>
      </c>
      <c r="AS230" s="27"/>
      <c r="AT230" s="29"/>
      <c r="AU230" s="27"/>
      <c r="AV230" s="28"/>
      <c r="BD230" s="27"/>
      <c r="BE230" s="27"/>
      <c r="BH230" s="27" t="str">
        <f t="shared" si="27"/>
        <v/>
      </c>
    </row>
    <row r="231" spans="1:60" ht="16" customHeight="1">
      <c r="A231" s="27">
        <v>2123</v>
      </c>
      <c r="B231" s="27" t="s">
        <v>26</v>
      </c>
      <c r="C231" s="27" t="s">
        <v>1101</v>
      </c>
      <c r="D231" s="27" t="s">
        <v>27</v>
      </c>
      <c r="E231" s="27" t="s">
        <v>1110</v>
      </c>
      <c r="F231" s="31" t="str">
        <f>IF(ISBLANK(E231), "", Table2[[#This Row],[unique_id]])</f>
        <v>rack_modem_power</v>
      </c>
      <c r="G231" s="27" t="s">
        <v>232</v>
      </c>
      <c r="H231" s="27" t="s">
        <v>257</v>
      </c>
      <c r="I231" s="27" t="s">
        <v>141</v>
      </c>
      <c r="T231" s="27"/>
      <c r="U231" s="27" t="s">
        <v>591</v>
      </c>
      <c r="V231" s="28"/>
      <c r="W231" s="28"/>
      <c r="X231" s="28"/>
      <c r="Y231" s="28"/>
      <c r="AG231" s="28"/>
      <c r="AH231" s="28"/>
      <c r="AJ231" s="27" t="str">
        <f t="shared" ref="AJ231:AJ236" si="28">IF(ISBLANK(AI231),  "", _xlfn.CONCAT("haas/entity/sensor/", LOWER(C231), "/", E231, "/config"))</f>
        <v/>
      </c>
      <c r="AK231" s="27" t="str">
        <f t="shared" si="26"/>
        <v/>
      </c>
      <c r="AS231" s="27"/>
      <c r="AT231" s="29"/>
      <c r="AU231" s="27"/>
      <c r="AV231" s="28"/>
      <c r="BD231" s="27"/>
      <c r="BE231" s="27"/>
      <c r="BH231" s="27" t="str">
        <f t="shared" si="27"/>
        <v/>
      </c>
    </row>
    <row r="232" spans="1:60" ht="16" customHeight="1">
      <c r="A232" s="27">
        <v>2124</v>
      </c>
      <c r="B232" s="27" t="s">
        <v>26</v>
      </c>
      <c r="C232" s="27" t="s">
        <v>1101</v>
      </c>
      <c r="D232" s="27" t="s">
        <v>27</v>
      </c>
      <c r="E232" s="27" t="s">
        <v>1111</v>
      </c>
      <c r="F232" s="31" t="str">
        <f>IF(ISBLANK(E232), "", Table2[[#This Row],[unique_id]])</f>
        <v>rack_outlet_power</v>
      </c>
      <c r="G232" s="27" t="s">
        <v>384</v>
      </c>
      <c r="H232" s="27" t="s">
        <v>257</v>
      </c>
      <c r="I232" s="27" t="s">
        <v>141</v>
      </c>
      <c r="T232" s="27"/>
      <c r="U232" s="27" t="s">
        <v>591</v>
      </c>
      <c r="V232" s="28"/>
      <c r="W232" s="28"/>
      <c r="X232" s="28"/>
      <c r="Y232" s="28"/>
      <c r="AG232" s="28"/>
      <c r="AH232" s="28"/>
      <c r="AJ232" s="27" t="str">
        <f t="shared" si="28"/>
        <v/>
      </c>
      <c r="AK232" s="27" t="str">
        <f t="shared" si="26"/>
        <v/>
      </c>
      <c r="AS232" s="27"/>
      <c r="AT232" s="29"/>
      <c r="AU232" s="27"/>
      <c r="AV232" s="28"/>
      <c r="BD232" s="27"/>
      <c r="BE232" s="27"/>
      <c r="BH232" s="27" t="str">
        <f t="shared" si="27"/>
        <v/>
      </c>
    </row>
    <row r="233" spans="1:60" ht="16" customHeight="1">
      <c r="A233" s="27">
        <v>2125</v>
      </c>
      <c r="B233" s="27" t="s">
        <v>26</v>
      </c>
      <c r="C233" s="27" t="s">
        <v>1101</v>
      </c>
      <c r="D233" s="27" t="s">
        <v>27</v>
      </c>
      <c r="E233" s="27" t="s">
        <v>1112</v>
      </c>
      <c r="F233" s="31" t="str">
        <f>IF(ISBLANK(E233), "", Table2[[#This Row],[unique_id]])</f>
        <v>kitchen_fan_power</v>
      </c>
      <c r="G233" s="27" t="s">
        <v>231</v>
      </c>
      <c r="H233" s="27" t="s">
        <v>257</v>
      </c>
      <c r="I233" s="27" t="s">
        <v>141</v>
      </c>
      <c r="T233" s="27"/>
      <c r="U233" s="27" t="s">
        <v>591</v>
      </c>
      <c r="V233" s="28"/>
      <c r="W233" s="28"/>
      <c r="X233" s="28"/>
      <c r="Y233" s="28"/>
      <c r="AG233" s="28"/>
      <c r="AH233" s="28"/>
      <c r="AJ233" s="27" t="str">
        <f t="shared" si="28"/>
        <v/>
      </c>
      <c r="AK233" s="27" t="str">
        <f t="shared" si="26"/>
        <v/>
      </c>
      <c r="AS233" s="27"/>
      <c r="AT233" s="29"/>
      <c r="AU233" s="27"/>
      <c r="AV233" s="28"/>
      <c r="BD233" s="27"/>
      <c r="BE233" s="27"/>
      <c r="BH233" s="27" t="str">
        <f t="shared" si="27"/>
        <v/>
      </c>
    </row>
    <row r="234" spans="1:60" ht="16" customHeight="1">
      <c r="A234" s="27">
        <v>2126</v>
      </c>
      <c r="B234" s="27" t="s">
        <v>26</v>
      </c>
      <c r="C234" s="27" t="s">
        <v>1101</v>
      </c>
      <c r="D234" s="27" t="s">
        <v>27</v>
      </c>
      <c r="E234" s="27" t="s">
        <v>1113</v>
      </c>
      <c r="F234" s="31" t="str">
        <f>IF(ISBLANK(E234), "", Table2[[#This Row],[unique_id]])</f>
        <v>roof_network_switch_power</v>
      </c>
      <c r="G234" s="27" t="s">
        <v>230</v>
      </c>
      <c r="H234" s="27" t="s">
        <v>257</v>
      </c>
      <c r="I234" s="27" t="s">
        <v>141</v>
      </c>
      <c r="T234" s="27"/>
      <c r="U234" s="27" t="s">
        <v>591</v>
      </c>
      <c r="V234" s="28"/>
      <c r="W234" s="28"/>
      <c r="X234" s="28"/>
      <c r="Y234" s="28"/>
      <c r="AG234" s="28"/>
      <c r="AH234" s="28"/>
      <c r="AJ234" s="27" t="str">
        <f t="shared" si="28"/>
        <v/>
      </c>
      <c r="AK234" s="27" t="str">
        <f t="shared" si="26"/>
        <v/>
      </c>
      <c r="AS234" s="27"/>
      <c r="AT234" s="29"/>
      <c r="AU234" s="27"/>
      <c r="AV234" s="28"/>
      <c r="BD234" s="27"/>
      <c r="BE234" s="27"/>
      <c r="BH234" s="27" t="str">
        <f t="shared" si="27"/>
        <v/>
      </c>
    </row>
    <row r="235" spans="1:60" ht="16" customHeight="1">
      <c r="A235" s="27">
        <v>2127</v>
      </c>
      <c r="B235" s="27" t="s">
        <v>26</v>
      </c>
      <c r="C235" s="27" t="s">
        <v>1101</v>
      </c>
      <c r="D235" s="27" t="s">
        <v>27</v>
      </c>
      <c r="E235" s="27" t="s">
        <v>250</v>
      </c>
      <c r="F235" s="31" t="str">
        <f>IF(ISBLANK(E235), "", Table2[[#This Row],[unique_id]])</f>
        <v>home_energy_daily</v>
      </c>
      <c r="G235" s="27" t="s">
        <v>362</v>
      </c>
      <c r="H235" s="27" t="s">
        <v>229</v>
      </c>
      <c r="I235" s="27" t="s">
        <v>141</v>
      </c>
      <c r="M235" s="27" t="s">
        <v>90</v>
      </c>
      <c r="T235" s="27"/>
      <c r="U235" s="27" t="s">
        <v>590</v>
      </c>
      <c r="V235" s="28"/>
      <c r="W235" s="28"/>
      <c r="X235" s="28"/>
      <c r="Y235" s="28"/>
      <c r="AC235" s="27" t="s">
        <v>372</v>
      </c>
      <c r="AE235" s="27" t="s">
        <v>259</v>
      </c>
      <c r="AG235" s="28"/>
      <c r="AH235" s="28"/>
      <c r="AJ235" s="27" t="str">
        <f t="shared" si="28"/>
        <v/>
      </c>
      <c r="AK235" s="27" t="str">
        <f t="shared" si="26"/>
        <v/>
      </c>
      <c r="AS235" s="27"/>
      <c r="AT235" s="29"/>
      <c r="AU235" s="27"/>
      <c r="AV235" s="28"/>
      <c r="BD235" s="27"/>
      <c r="BE235" s="27"/>
      <c r="BH235" s="27" t="str">
        <f t="shared" si="27"/>
        <v/>
      </c>
    </row>
    <row r="236" spans="1:60" ht="16" customHeight="1">
      <c r="A236" s="27">
        <v>2128</v>
      </c>
      <c r="B236" s="27" t="s">
        <v>26</v>
      </c>
      <c r="C236" s="27" t="s">
        <v>1101</v>
      </c>
      <c r="D236" s="27" t="s">
        <v>27</v>
      </c>
      <c r="E236" s="27" t="s">
        <v>364</v>
      </c>
      <c r="F236" s="31" t="str">
        <f>IF(ISBLANK(E236), "", Table2[[#This Row],[unique_id]])</f>
        <v>home_base_energy_daily</v>
      </c>
      <c r="G236" s="27" t="s">
        <v>360</v>
      </c>
      <c r="H236" s="27" t="s">
        <v>229</v>
      </c>
      <c r="I236" s="27" t="s">
        <v>141</v>
      </c>
      <c r="M236" s="27" t="s">
        <v>90</v>
      </c>
      <c r="T236" s="27"/>
      <c r="U236" s="27" t="s">
        <v>590</v>
      </c>
      <c r="V236" s="28"/>
      <c r="W236" s="28"/>
      <c r="X236" s="28"/>
      <c r="Y236" s="28"/>
      <c r="AC236" s="27" t="s">
        <v>372</v>
      </c>
      <c r="AE236" s="27" t="s">
        <v>259</v>
      </c>
      <c r="AG236" s="28"/>
      <c r="AH236" s="28"/>
      <c r="AJ236" s="27" t="str">
        <f t="shared" si="28"/>
        <v/>
      </c>
      <c r="AK236" s="27" t="str">
        <f t="shared" si="26"/>
        <v/>
      </c>
      <c r="AS236" s="27"/>
      <c r="AT236" s="29"/>
      <c r="AU236" s="27"/>
      <c r="AV236" s="28"/>
      <c r="BD236" s="27"/>
      <c r="BE236" s="27"/>
      <c r="BH236" s="27" t="str">
        <f t="shared" si="27"/>
        <v/>
      </c>
    </row>
    <row r="237" spans="1:60" ht="16" customHeight="1">
      <c r="A237" s="27">
        <v>2129</v>
      </c>
      <c r="B237" s="27" t="s">
        <v>26</v>
      </c>
      <c r="C237" s="27" t="s">
        <v>1101</v>
      </c>
      <c r="D237" s="27" t="s">
        <v>27</v>
      </c>
      <c r="E237" s="27" t="s">
        <v>363</v>
      </c>
      <c r="F237" s="31" t="str">
        <f>IF(ISBLANK(E237), "", Table2[[#This Row],[unique_id]])</f>
        <v>home_peak_energy_daily</v>
      </c>
      <c r="G237" s="27" t="s">
        <v>361</v>
      </c>
      <c r="H237" s="27" t="s">
        <v>229</v>
      </c>
      <c r="I237" s="27" t="s">
        <v>141</v>
      </c>
      <c r="M237" s="27" t="s">
        <v>90</v>
      </c>
      <c r="T237" s="27"/>
      <c r="U237" s="27" t="s">
        <v>590</v>
      </c>
      <c r="V237" s="28"/>
      <c r="W237" s="28"/>
      <c r="X237" s="28"/>
      <c r="Y237" s="28"/>
      <c r="AC237" s="27" t="s">
        <v>372</v>
      </c>
      <c r="AE237" s="27" t="s">
        <v>259</v>
      </c>
      <c r="AG237" s="28"/>
      <c r="AH237" s="28"/>
      <c r="AK237" s="27" t="str">
        <f t="shared" si="26"/>
        <v/>
      </c>
      <c r="AS237" s="27"/>
      <c r="AT237" s="29"/>
      <c r="AU237" s="27"/>
      <c r="AV237" s="28"/>
      <c r="BD237" s="27"/>
      <c r="BE237" s="27"/>
      <c r="BH237" s="27" t="str">
        <f t="shared" si="27"/>
        <v/>
      </c>
    </row>
    <row r="238" spans="1:60" ht="16" customHeight="1">
      <c r="A238" s="27">
        <v>2130</v>
      </c>
      <c r="B238" s="27" t="s">
        <v>26</v>
      </c>
      <c r="C238" s="27" t="s">
        <v>594</v>
      </c>
      <c r="D238" s="27" t="s">
        <v>377</v>
      </c>
      <c r="E238" s="27" t="s">
        <v>592</v>
      </c>
      <c r="F238" s="31" t="str">
        <f>IF(ISBLANK(E238), "", Table2[[#This Row],[unique_id]])</f>
        <v>graph_break</v>
      </c>
      <c r="G238" s="27" t="s">
        <v>593</v>
      </c>
      <c r="H238" s="27" t="s">
        <v>229</v>
      </c>
      <c r="I238" s="27" t="s">
        <v>141</v>
      </c>
      <c r="T238" s="27"/>
      <c r="U238" s="27" t="s">
        <v>590</v>
      </c>
      <c r="V238" s="28"/>
      <c r="W238" s="28"/>
      <c r="X238" s="28"/>
      <c r="Y238" s="28"/>
      <c r="AG238" s="28"/>
      <c r="AH238" s="28"/>
      <c r="AJ238" s="27" t="str">
        <f>IF(ISBLANK(AI238),  "", _xlfn.CONCAT("haas/entity/sensor/", LOWER(C238), "/", E238, "/config"))</f>
        <v/>
      </c>
      <c r="AK238" s="27" t="str">
        <f t="shared" si="26"/>
        <v/>
      </c>
      <c r="AS238" s="27"/>
      <c r="AT238" s="29"/>
      <c r="AU238" s="27"/>
      <c r="AV238" s="28"/>
      <c r="BD238" s="27"/>
      <c r="BE238" s="27"/>
      <c r="BH238" s="27" t="str">
        <f t="shared" si="27"/>
        <v/>
      </c>
    </row>
    <row r="239" spans="1:60" ht="16" customHeight="1">
      <c r="A239" s="27">
        <v>2131</v>
      </c>
      <c r="B239" s="27" t="s">
        <v>26</v>
      </c>
      <c r="C239" s="27" t="s">
        <v>1101</v>
      </c>
      <c r="D239" s="27" t="s">
        <v>27</v>
      </c>
      <c r="E239" s="27" t="s">
        <v>1085</v>
      </c>
      <c r="F239" s="31" t="str">
        <f>IF(ISBLANK(E239), "", Table2[[#This Row],[unique_id]])</f>
        <v>lights_energy_daily</v>
      </c>
      <c r="G239" s="27" t="s">
        <v>1134</v>
      </c>
      <c r="H239" s="27" t="s">
        <v>229</v>
      </c>
      <c r="I239" s="27" t="s">
        <v>141</v>
      </c>
      <c r="M239" s="27" t="s">
        <v>136</v>
      </c>
      <c r="T239" s="27"/>
      <c r="U239" s="27" t="s">
        <v>590</v>
      </c>
      <c r="V239" s="28"/>
      <c r="W239" s="28"/>
      <c r="X239" s="28"/>
      <c r="Y239" s="28"/>
      <c r="AC239" s="27" t="s">
        <v>372</v>
      </c>
      <c r="AE239" s="27" t="s">
        <v>259</v>
      </c>
      <c r="AG239" s="28"/>
      <c r="AH239" s="28"/>
      <c r="AJ239" s="27" t="str">
        <f>IF(ISBLANK(AI239),  "", _xlfn.CONCAT("haas/entity/sensor/", LOWER(C239), "/", E239, "/config"))</f>
        <v/>
      </c>
      <c r="AK239" s="27" t="str">
        <f t="shared" si="26"/>
        <v/>
      </c>
      <c r="AS239" s="27"/>
      <c r="AT239" s="29"/>
      <c r="AU239" s="27"/>
      <c r="AV239" s="28"/>
      <c r="BD239" s="27"/>
      <c r="BE239" s="27"/>
      <c r="BH239" s="27" t="str">
        <f t="shared" si="27"/>
        <v/>
      </c>
    </row>
    <row r="240" spans="1:60" ht="16" customHeight="1">
      <c r="A240" s="27">
        <v>2132</v>
      </c>
      <c r="B240" s="27" t="s">
        <v>26</v>
      </c>
      <c r="C240" s="27" t="s">
        <v>1101</v>
      </c>
      <c r="D240" s="27" t="s">
        <v>27</v>
      </c>
      <c r="E240" s="27" t="s">
        <v>1086</v>
      </c>
      <c r="F240" s="31" t="str">
        <f>IF(ISBLANK(E240), "", Table2[[#This Row],[unique_id]])</f>
        <v>fans_energy_daily</v>
      </c>
      <c r="G240" s="32" t="s">
        <v>1133</v>
      </c>
      <c r="H240" s="27" t="s">
        <v>229</v>
      </c>
      <c r="I240" s="27" t="s">
        <v>141</v>
      </c>
      <c r="M240" s="27" t="s">
        <v>136</v>
      </c>
      <c r="T240" s="27"/>
      <c r="U240" s="27" t="s">
        <v>590</v>
      </c>
      <c r="V240" s="28"/>
      <c r="W240" s="28"/>
      <c r="X240" s="28"/>
      <c r="Y240" s="28"/>
      <c r="AC240" s="27" t="s">
        <v>372</v>
      </c>
      <c r="AE240" s="27" t="s">
        <v>259</v>
      </c>
      <c r="AG240" s="28"/>
      <c r="AH240" s="28"/>
      <c r="AJ240" s="27" t="str">
        <f>IF(ISBLANK(AI240),  "", _xlfn.CONCAT("haas/entity/sensor/", LOWER(C240), "/", E240, "/config"))</f>
        <v/>
      </c>
      <c r="AK240" s="27" t="str">
        <f t="shared" ref="AK240:AK271" si="29">IF(ISBLANK(AI240),  "", _xlfn.CONCAT(LOWER(C240), "/", E240))</f>
        <v/>
      </c>
      <c r="AS240" s="27"/>
      <c r="AT240" s="29"/>
      <c r="AU240" s="27"/>
      <c r="AV240" s="28"/>
      <c r="BD240" s="27"/>
      <c r="BE240" s="27"/>
      <c r="BH240" s="27" t="str">
        <f t="shared" ref="BH240:BH271" si="30">IF(AND(ISBLANK(BD240), ISBLANK(BE240)), "", _xlfn.CONCAT("[", IF(ISBLANK(BD240), "", _xlfn.CONCAT("[""mac"", """, BD240, """]")), IF(ISBLANK(BE240), "", _xlfn.CONCAT(", [""ip"", """, BE240, """]")), "]"))</f>
        <v/>
      </c>
    </row>
    <row r="241" spans="1:60" ht="16" customHeight="1">
      <c r="A241" s="27">
        <v>2133</v>
      </c>
      <c r="B241" s="27" t="s">
        <v>26</v>
      </c>
      <c r="C241" s="27" t="s">
        <v>1101</v>
      </c>
      <c r="D241" s="27" t="s">
        <v>27</v>
      </c>
      <c r="E241" s="27" t="s">
        <v>1189</v>
      </c>
      <c r="F241" s="31" t="str">
        <f>IF(ISBLANK(E241), "", Table2[[#This Row],[unique_id]])</f>
        <v>all_standby_energy_daily</v>
      </c>
      <c r="G241" s="32" t="s">
        <v>1214</v>
      </c>
      <c r="H241" s="27" t="s">
        <v>229</v>
      </c>
      <c r="I241" s="27" t="s">
        <v>141</v>
      </c>
      <c r="M241" s="27" t="s">
        <v>136</v>
      </c>
      <c r="T241" s="27"/>
      <c r="U241" s="27" t="s">
        <v>590</v>
      </c>
      <c r="V241" s="28"/>
      <c r="W241" s="28"/>
      <c r="X241" s="28"/>
      <c r="Y241" s="28"/>
      <c r="AC241" s="27" t="s">
        <v>372</v>
      </c>
      <c r="AE241" s="27" t="s">
        <v>259</v>
      </c>
      <c r="AG241" s="28"/>
      <c r="AH241" s="28"/>
      <c r="AK241" s="27" t="str">
        <f t="shared" si="29"/>
        <v/>
      </c>
      <c r="AS241" s="27"/>
      <c r="AT241" s="29"/>
      <c r="AU241" s="27"/>
      <c r="AV241" s="28"/>
      <c r="BD241" s="27"/>
      <c r="BE241" s="27"/>
      <c r="BH241" s="27" t="str">
        <f t="shared" si="30"/>
        <v/>
      </c>
    </row>
    <row r="242" spans="1:60" ht="16" customHeight="1">
      <c r="A242" s="27">
        <v>2134</v>
      </c>
      <c r="B242" s="27" t="s">
        <v>26</v>
      </c>
      <c r="C242" s="27" t="s">
        <v>1101</v>
      </c>
      <c r="D242" s="27" t="s">
        <v>27</v>
      </c>
      <c r="E242" s="27" t="s">
        <v>1132</v>
      </c>
      <c r="F242" s="31" t="str">
        <f>IF(ISBLANK(E242), "", Table2[[#This Row],[unique_id]])</f>
        <v>kitchen_coffee_machine_energy_daily</v>
      </c>
      <c r="G242" s="27" t="s">
        <v>135</v>
      </c>
      <c r="H242" s="27" t="s">
        <v>229</v>
      </c>
      <c r="I242" s="27" t="s">
        <v>141</v>
      </c>
      <c r="M242" s="27" t="s">
        <v>136</v>
      </c>
      <c r="T242" s="27"/>
      <c r="U242" s="27" t="s">
        <v>590</v>
      </c>
      <c r="V242" s="28"/>
      <c r="W242" s="28"/>
      <c r="X242" s="28"/>
      <c r="Y242" s="28"/>
      <c r="AC242" s="27" t="s">
        <v>372</v>
      </c>
      <c r="AE242" s="27" t="s">
        <v>259</v>
      </c>
      <c r="AG242" s="28"/>
      <c r="AH242" s="28"/>
      <c r="AJ242" s="27" t="str">
        <f t="shared" ref="AJ242:AJ260" si="31">IF(ISBLANK(AI242),  "", _xlfn.CONCAT("haas/entity/sensor/", LOWER(C242), "/", E242, "/config"))</f>
        <v/>
      </c>
      <c r="AK242" s="27" t="str">
        <f t="shared" si="29"/>
        <v/>
      </c>
      <c r="AS242" s="27"/>
      <c r="AT242" s="29"/>
      <c r="AU242" s="27"/>
      <c r="AV242" s="28"/>
      <c r="BD242" s="27"/>
      <c r="BE242" s="27"/>
      <c r="BH242" s="27" t="str">
        <f t="shared" si="30"/>
        <v/>
      </c>
    </row>
    <row r="243" spans="1:60" ht="16" customHeight="1">
      <c r="A243" s="27">
        <v>2135</v>
      </c>
      <c r="B243" s="27" t="s">
        <v>26</v>
      </c>
      <c r="C243" s="27" t="s">
        <v>1101</v>
      </c>
      <c r="D243" s="27" t="s">
        <v>27</v>
      </c>
      <c r="E243" s="27" t="s">
        <v>1114</v>
      </c>
      <c r="F243" s="31" t="str">
        <f>IF(ISBLANK(E243), "", Table2[[#This Row],[unique_id]])</f>
        <v>study_battery_charger_energy_daily</v>
      </c>
      <c r="G243" s="27" t="s">
        <v>242</v>
      </c>
      <c r="H243" s="27" t="s">
        <v>229</v>
      </c>
      <c r="I243" s="27" t="s">
        <v>141</v>
      </c>
      <c r="M243" s="27" t="s">
        <v>136</v>
      </c>
      <c r="T243" s="27"/>
      <c r="U243" s="27" t="s">
        <v>590</v>
      </c>
      <c r="V243" s="28"/>
      <c r="W243" s="28"/>
      <c r="X243" s="28"/>
      <c r="Y243" s="28"/>
      <c r="AC243" s="27" t="s">
        <v>372</v>
      </c>
      <c r="AE243" s="27" t="s">
        <v>259</v>
      </c>
      <c r="AG243" s="28"/>
      <c r="AH243" s="28"/>
      <c r="AJ243" s="27" t="str">
        <f t="shared" si="31"/>
        <v/>
      </c>
      <c r="AK243" s="27" t="str">
        <f t="shared" si="29"/>
        <v/>
      </c>
      <c r="AS243" s="27"/>
      <c r="AT243" s="29"/>
      <c r="AU243" s="27"/>
      <c r="AV243" s="28"/>
      <c r="BD243" s="27"/>
      <c r="BE243" s="27"/>
      <c r="BH243" s="27" t="str">
        <f t="shared" si="30"/>
        <v/>
      </c>
    </row>
    <row r="244" spans="1:60" ht="16" customHeight="1">
      <c r="A244" s="27">
        <v>2136</v>
      </c>
      <c r="B244" s="27" t="s">
        <v>26</v>
      </c>
      <c r="C244" s="27" t="s">
        <v>1101</v>
      </c>
      <c r="D244" s="27" t="s">
        <v>27</v>
      </c>
      <c r="E244" s="27" t="s">
        <v>1115</v>
      </c>
      <c r="F244" s="31" t="str">
        <f>IF(ISBLANK(E244), "", Table2[[#This Row],[unique_id]])</f>
        <v>laundry_vacuum_charger_energy_daily</v>
      </c>
      <c r="G244" s="27" t="s">
        <v>241</v>
      </c>
      <c r="H244" s="27" t="s">
        <v>229</v>
      </c>
      <c r="I244" s="27" t="s">
        <v>141</v>
      </c>
      <c r="M244" s="27" t="s">
        <v>136</v>
      </c>
      <c r="T244" s="27"/>
      <c r="U244" s="27" t="s">
        <v>590</v>
      </c>
      <c r="V244" s="28"/>
      <c r="W244" s="28"/>
      <c r="X244" s="28"/>
      <c r="Y244" s="28"/>
      <c r="AC244" s="27" t="s">
        <v>372</v>
      </c>
      <c r="AE244" s="27" t="s">
        <v>259</v>
      </c>
      <c r="AG244" s="28"/>
      <c r="AH244" s="28"/>
      <c r="AJ244" s="27" t="str">
        <f t="shared" si="31"/>
        <v/>
      </c>
      <c r="AK244" s="27" t="str">
        <f t="shared" si="29"/>
        <v/>
      </c>
      <c r="AS244" s="27"/>
      <c r="AT244" s="29"/>
      <c r="AU244" s="27"/>
      <c r="AV244" s="28"/>
      <c r="BD244" s="27"/>
      <c r="BE244" s="27"/>
      <c r="BH244" s="27" t="str">
        <f t="shared" si="30"/>
        <v/>
      </c>
    </row>
    <row r="245" spans="1:60" ht="16" customHeight="1">
      <c r="A245" s="27">
        <v>2137</v>
      </c>
      <c r="B245" s="27" t="s">
        <v>228</v>
      </c>
      <c r="C245" s="27" t="s">
        <v>1101</v>
      </c>
      <c r="D245" s="27" t="s">
        <v>27</v>
      </c>
      <c r="E245" s="27" t="s">
        <v>603</v>
      </c>
      <c r="F245" s="31" t="str">
        <f>IF(ISBLANK(E245), "", Table2[[#This Row],[unique_id]])</f>
        <v>outdoor_pool_filter_energy_daily</v>
      </c>
      <c r="G245" s="27" t="s">
        <v>357</v>
      </c>
      <c r="H245" s="27" t="s">
        <v>229</v>
      </c>
      <c r="I245" s="27" t="s">
        <v>141</v>
      </c>
      <c r="M245" s="27" t="s">
        <v>136</v>
      </c>
      <c r="T245" s="27"/>
      <c r="U245" s="27" t="s">
        <v>590</v>
      </c>
      <c r="V245" s="28"/>
      <c r="W245" s="28"/>
      <c r="X245" s="28"/>
      <c r="Y245" s="28"/>
      <c r="AC245" s="27" t="s">
        <v>372</v>
      </c>
      <c r="AE245" s="27" t="s">
        <v>259</v>
      </c>
      <c r="AG245" s="28"/>
      <c r="AH245" s="28"/>
      <c r="AJ245" s="27" t="str">
        <f t="shared" si="31"/>
        <v/>
      </c>
      <c r="AK245" s="27" t="str">
        <f t="shared" si="29"/>
        <v/>
      </c>
      <c r="AS245" s="27"/>
      <c r="AT245" s="29"/>
      <c r="AU245" s="27"/>
      <c r="AV245" s="28"/>
      <c r="BD245" s="27"/>
      <c r="BE245" s="27"/>
      <c r="BH245" s="27" t="str">
        <f t="shared" si="30"/>
        <v/>
      </c>
    </row>
    <row r="246" spans="1:60" ht="16" customHeight="1">
      <c r="A246" s="27">
        <v>2138</v>
      </c>
      <c r="B246" s="27" t="s">
        <v>26</v>
      </c>
      <c r="C246" s="27" t="s">
        <v>1101</v>
      </c>
      <c r="D246" s="27" t="s">
        <v>27</v>
      </c>
      <c r="E246" s="32" t="s">
        <v>1288</v>
      </c>
      <c r="F246" s="31" t="str">
        <f>IF(ISBLANK(E246), "", Table2[[#This Row],[unique_id]])</f>
        <v>water_booster_energy_daily</v>
      </c>
      <c r="G246" s="27" t="s">
        <v>604</v>
      </c>
      <c r="H246" s="27" t="s">
        <v>229</v>
      </c>
      <c r="I246" s="27" t="s">
        <v>141</v>
      </c>
      <c r="M246" s="27" t="s">
        <v>136</v>
      </c>
      <c r="T246" s="27"/>
      <c r="U246" s="27" t="s">
        <v>590</v>
      </c>
      <c r="V246" s="28"/>
      <c r="W246" s="28"/>
      <c r="X246" s="28"/>
      <c r="Y246" s="28"/>
      <c r="AC246" s="27" t="s">
        <v>372</v>
      </c>
      <c r="AE246" s="27" t="s">
        <v>259</v>
      </c>
      <c r="AG246" s="28"/>
      <c r="AH246" s="28"/>
      <c r="AJ246" s="27" t="str">
        <f t="shared" si="31"/>
        <v/>
      </c>
      <c r="AK246" s="27" t="str">
        <f t="shared" si="29"/>
        <v/>
      </c>
      <c r="AS246" s="27"/>
      <c r="AT246" s="29"/>
      <c r="AU246" s="27"/>
      <c r="AV246" s="28"/>
      <c r="BD246" s="27"/>
      <c r="BE246" s="27"/>
      <c r="BH246" s="27" t="str">
        <f t="shared" si="30"/>
        <v/>
      </c>
    </row>
    <row r="247" spans="1:60" ht="16" customHeight="1">
      <c r="A247" s="27">
        <v>2139</v>
      </c>
      <c r="B247" s="27" t="s">
        <v>26</v>
      </c>
      <c r="C247" s="27" t="s">
        <v>1101</v>
      </c>
      <c r="D247" s="27" t="s">
        <v>27</v>
      </c>
      <c r="E247" s="27" t="s">
        <v>1116</v>
      </c>
      <c r="F247" s="31" t="str">
        <f>IF(ISBLANK(E247), "", Table2[[#This Row],[unique_id]])</f>
        <v>kitchen_dish_washer_energy_daily</v>
      </c>
      <c r="G247" s="27" t="s">
        <v>239</v>
      </c>
      <c r="H247" s="27" t="s">
        <v>229</v>
      </c>
      <c r="I247" s="27" t="s">
        <v>141</v>
      </c>
      <c r="M247" s="27" t="s">
        <v>136</v>
      </c>
      <c r="T247" s="27"/>
      <c r="U247" s="27" t="s">
        <v>590</v>
      </c>
      <c r="V247" s="28"/>
      <c r="W247" s="28"/>
      <c r="X247" s="28"/>
      <c r="Y247" s="28"/>
      <c r="AC247" s="27" t="s">
        <v>372</v>
      </c>
      <c r="AE247" s="27" t="s">
        <v>259</v>
      </c>
      <c r="AG247" s="28"/>
      <c r="AH247" s="28"/>
      <c r="AJ247" s="27" t="str">
        <f t="shared" si="31"/>
        <v/>
      </c>
      <c r="AK247" s="27" t="str">
        <f t="shared" si="29"/>
        <v/>
      </c>
      <c r="AS247" s="27"/>
      <c r="AT247" s="29"/>
      <c r="AU247" s="27"/>
      <c r="AV247" s="28"/>
      <c r="BD247" s="27"/>
      <c r="BE247" s="27"/>
      <c r="BH247" s="27" t="str">
        <f t="shared" si="30"/>
        <v/>
      </c>
    </row>
    <row r="248" spans="1:60" ht="16" customHeight="1">
      <c r="A248" s="27">
        <v>2140</v>
      </c>
      <c r="B248" s="27" t="s">
        <v>26</v>
      </c>
      <c r="C248" s="27" t="s">
        <v>1101</v>
      </c>
      <c r="D248" s="27" t="s">
        <v>27</v>
      </c>
      <c r="E248" s="27" t="s">
        <v>1117</v>
      </c>
      <c r="F248" s="31" t="str">
        <f>IF(ISBLANK(E248), "", Table2[[#This Row],[unique_id]])</f>
        <v>laundry_clothes_dryer_energy_daily</v>
      </c>
      <c r="G248" s="27" t="s">
        <v>240</v>
      </c>
      <c r="H248" s="27" t="s">
        <v>229</v>
      </c>
      <c r="I248" s="27" t="s">
        <v>141</v>
      </c>
      <c r="M248" s="27" t="s">
        <v>136</v>
      </c>
      <c r="T248" s="27"/>
      <c r="U248" s="27" t="s">
        <v>590</v>
      </c>
      <c r="V248" s="28"/>
      <c r="W248" s="28"/>
      <c r="X248" s="28"/>
      <c r="Y248" s="28"/>
      <c r="AC248" s="27" t="s">
        <v>372</v>
      </c>
      <c r="AE248" s="27" t="s">
        <v>259</v>
      </c>
      <c r="AG248" s="28"/>
      <c r="AH248" s="28"/>
      <c r="AJ248" s="27" t="str">
        <f t="shared" si="31"/>
        <v/>
      </c>
      <c r="AK248" s="27" t="str">
        <f t="shared" si="29"/>
        <v/>
      </c>
      <c r="AS248" s="27"/>
      <c r="AT248" s="29"/>
      <c r="AU248" s="27"/>
      <c r="AV248" s="28"/>
      <c r="BD248" s="27"/>
      <c r="BE248" s="27"/>
      <c r="BH248" s="27" t="str">
        <f t="shared" si="30"/>
        <v/>
      </c>
    </row>
    <row r="249" spans="1:60" ht="16" customHeight="1">
      <c r="A249" s="27">
        <v>2141</v>
      </c>
      <c r="B249" s="27" t="s">
        <v>26</v>
      </c>
      <c r="C249" s="27" t="s">
        <v>1101</v>
      </c>
      <c r="D249" s="27" t="s">
        <v>27</v>
      </c>
      <c r="E249" s="27" t="s">
        <v>1100</v>
      </c>
      <c r="F249" s="31" t="str">
        <f>IF(ISBLANK(E249), "", Table2[[#This Row],[unique_id]])</f>
        <v>laundry_washing_machine_energy_daily</v>
      </c>
      <c r="G249" s="27" t="s">
        <v>238</v>
      </c>
      <c r="H249" s="27" t="s">
        <v>229</v>
      </c>
      <c r="I249" s="27" t="s">
        <v>141</v>
      </c>
      <c r="M249" s="27" t="s">
        <v>136</v>
      </c>
      <c r="T249" s="27"/>
      <c r="U249" s="27" t="s">
        <v>590</v>
      </c>
      <c r="V249" s="28"/>
      <c r="W249" s="28"/>
      <c r="X249" s="28"/>
      <c r="Y249" s="28"/>
      <c r="AC249" s="27" t="s">
        <v>372</v>
      </c>
      <c r="AE249" s="27" t="s">
        <v>259</v>
      </c>
      <c r="AG249" s="28"/>
      <c r="AH249" s="28"/>
      <c r="AJ249" s="27" t="str">
        <f t="shared" si="31"/>
        <v/>
      </c>
      <c r="AK249" s="27" t="str">
        <f t="shared" si="29"/>
        <v/>
      </c>
      <c r="AS249" s="27"/>
      <c r="AT249" s="29"/>
      <c r="AU249" s="27"/>
      <c r="AV249" s="28"/>
      <c r="BD249" s="27"/>
      <c r="BE249" s="27"/>
      <c r="BH249" s="27" t="str">
        <f t="shared" si="30"/>
        <v/>
      </c>
    </row>
    <row r="250" spans="1:60" ht="16" customHeight="1">
      <c r="A250" s="27">
        <v>2142</v>
      </c>
      <c r="B250" s="27" t="s">
        <v>26</v>
      </c>
      <c r="C250" s="27" t="s">
        <v>1101</v>
      </c>
      <c r="D250" s="27" t="s">
        <v>27</v>
      </c>
      <c r="E250" s="27" t="s">
        <v>1118</v>
      </c>
      <c r="F250" s="31" t="str">
        <f>IF(ISBLANK(E250), "", Table2[[#This Row],[unique_id]])</f>
        <v>kitchen_fridge_energy_daily</v>
      </c>
      <c r="G250" s="27" t="s">
        <v>234</v>
      </c>
      <c r="H250" s="27" t="s">
        <v>229</v>
      </c>
      <c r="I250" s="27" t="s">
        <v>141</v>
      </c>
      <c r="M250" s="27" t="s">
        <v>136</v>
      </c>
      <c r="T250" s="27"/>
      <c r="U250" s="27" t="s">
        <v>590</v>
      </c>
      <c r="V250" s="28"/>
      <c r="W250" s="28"/>
      <c r="X250" s="28"/>
      <c r="Y250" s="28"/>
      <c r="AC250" s="27" t="s">
        <v>372</v>
      </c>
      <c r="AE250" s="27" t="s">
        <v>259</v>
      </c>
      <c r="AG250" s="28"/>
      <c r="AH250" s="28"/>
      <c r="AJ250" s="27" t="str">
        <f t="shared" si="31"/>
        <v/>
      </c>
      <c r="AK250" s="27" t="str">
        <f t="shared" si="29"/>
        <v/>
      </c>
      <c r="AS250" s="27"/>
      <c r="AT250" s="29"/>
      <c r="AU250" s="27"/>
      <c r="AV250" s="28"/>
      <c r="BD250" s="27"/>
      <c r="BE250" s="27"/>
      <c r="BH250" s="27" t="str">
        <f t="shared" si="30"/>
        <v/>
      </c>
    </row>
    <row r="251" spans="1:60" ht="16" customHeight="1">
      <c r="A251" s="27">
        <v>2143</v>
      </c>
      <c r="B251" s="27" t="s">
        <v>26</v>
      </c>
      <c r="C251" s="27" t="s">
        <v>1101</v>
      </c>
      <c r="D251" s="27" t="s">
        <v>27</v>
      </c>
      <c r="E251" s="27" t="s">
        <v>1119</v>
      </c>
      <c r="F251" s="31" t="str">
        <f>IF(ISBLANK(E251), "", Table2[[#This Row],[unique_id]])</f>
        <v>deck_freezer_energy_daily</v>
      </c>
      <c r="G251" s="27" t="s">
        <v>235</v>
      </c>
      <c r="H251" s="27" t="s">
        <v>229</v>
      </c>
      <c r="I251" s="27" t="s">
        <v>141</v>
      </c>
      <c r="M251" s="27" t="s">
        <v>136</v>
      </c>
      <c r="T251" s="27"/>
      <c r="U251" s="27" t="s">
        <v>590</v>
      </c>
      <c r="V251" s="28"/>
      <c r="W251" s="28"/>
      <c r="X251" s="28"/>
      <c r="Y251" s="28"/>
      <c r="AC251" s="27" t="s">
        <v>372</v>
      </c>
      <c r="AE251" s="27" t="s">
        <v>259</v>
      </c>
      <c r="AG251" s="28"/>
      <c r="AH251" s="28"/>
      <c r="AJ251" s="27" t="str">
        <f t="shared" si="31"/>
        <v/>
      </c>
      <c r="AK251" s="27" t="str">
        <f t="shared" si="29"/>
        <v/>
      </c>
      <c r="AS251" s="27"/>
      <c r="AT251" s="29"/>
      <c r="AU251" s="27"/>
      <c r="AV251" s="28"/>
      <c r="BD251" s="27"/>
      <c r="BE251" s="27"/>
      <c r="BH251" s="27" t="str">
        <f t="shared" si="30"/>
        <v/>
      </c>
    </row>
    <row r="252" spans="1:60" ht="16" customHeight="1">
      <c r="A252" s="27">
        <v>2144</v>
      </c>
      <c r="B252" s="27" t="s">
        <v>26</v>
      </c>
      <c r="C252" s="27" t="s">
        <v>1101</v>
      </c>
      <c r="D252" s="27" t="s">
        <v>27</v>
      </c>
      <c r="E252" s="27" t="s">
        <v>1126</v>
      </c>
      <c r="F252" s="31" t="str">
        <f>IF(ISBLANK(E252), "", Table2[[#This Row],[unique_id]])</f>
        <v>bathroom_towel_rails_energy_daily</v>
      </c>
      <c r="G252" s="27" t="s">
        <v>607</v>
      </c>
      <c r="H252" s="27" t="s">
        <v>229</v>
      </c>
      <c r="I252" s="27" t="s">
        <v>141</v>
      </c>
      <c r="M252" s="27" t="s">
        <v>136</v>
      </c>
      <c r="T252" s="27"/>
      <c r="U252" s="27" t="s">
        <v>590</v>
      </c>
      <c r="V252" s="28"/>
      <c r="W252" s="28"/>
      <c r="X252" s="28"/>
      <c r="Y252" s="28"/>
      <c r="AC252" s="27" t="s">
        <v>372</v>
      </c>
      <c r="AE252" s="27" t="s">
        <v>259</v>
      </c>
      <c r="AG252" s="28"/>
      <c r="AH252" s="28"/>
      <c r="AJ252" s="27" t="str">
        <f t="shared" si="31"/>
        <v/>
      </c>
      <c r="AK252" s="27" t="str">
        <f t="shared" si="29"/>
        <v/>
      </c>
      <c r="AS252" s="27"/>
      <c r="AT252" s="29"/>
      <c r="AU252" s="27"/>
      <c r="AV252" s="28"/>
      <c r="BD252" s="27"/>
      <c r="BE252" s="27"/>
      <c r="BH252" s="27" t="str">
        <f t="shared" si="30"/>
        <v/>
      </c>
    </row>
    <row r="253" spans="1:60" ht="16" customHeight="1">
      <c r="A253" s="27">
        <v>2145</v>
      </c>
      <c r="B253" s="27" t="s">
        <v>26</v>
      </c>
      <c r="C253" s="27" t="s">
        <v>1101</v>
      </c>
      <c r="D253" s="27" t="s">
        <v>27</v>
      </c>
      <c r="E253" s="27" t="s">
        <v>1120</v>
      </c>
      <c r="F253" s="31" t="str">
        <f>IF(ISBLANK(E253), "", Table2[[#This Row],[unique_id]])</f>
        <v>study_outlet_energy_daily</v>
      </c>
      <c r="G253" s="27" t="s">
        <v>237</v>
      </c>
      <c r="H253" s="27" t="s">
        <v>229</v>
      </c>
      <c r="I253" s="27" t="s">
        <v>141</v>
      </c>
      <c r="M253" s="27" t="s">
        <v>136</v>
      </c>
      <c r="T253" s="27"/>
      <c r="U253" s="27" t="s">
        <v>590</v>
      </c>
      <c r="V253" s="28"/>
      <c r="W253" s="28"/>
      <c r="X253" s="28"/>
      <c r="Y253" s="28"/>
      <c r="AC253" s="27" t="s">
        <v>372</v>
      </c>
      <c r="AE253" s="27" t="s">
        <v>259</v>
      </c>
      <c r="AG253" s="28"/>
      <c r="AH253" s="28"/>
      <c r="AJ253" s="27" t="str">
        <f t="shared" si="31"/>
        <v/>
      </c>
      <c r="AK253" s="27" t="str">
        <f t="shared" si="29"/>
        <v/>
      </c>
      <c r="AS253" s="27"/>
      <c r="AT253" s="29"/>
      <c r="AU253" s="27"/>
      <c r="AV253" s="28"/>
      <c r="BD253" s="27"/>
      <c r="BE253" s="27"/>
      <c r="BH253" s="27" t="str">
        <f t="shared" si="30"/>
        <v/>
      </c>
    </row>
    <row r="254" spans="1:60" ht="16" customHeight="1">
      <c r="A254" s="27">
        <v>2146</v>
      </c>
      <c r="B254" s="27" t="s">
        <v>26</v>
      </c>
      <c r="C254" s="27" t="s">
        <v>1101</v>
      </c>
      <c r="D254" s="27" t="s">
        <v>27</v>
      </c>
      <c r="E254" s="27" t="s">
        <v>1121</v>
      </c>
      <c r="F254" s="31" t="str">
        <f>IF(ISBLANK(E254), "", Table2[[#This Row],[unique_id]])</f>
        <v>office_outlet_energy_daily</v>
      </c>
      <c r="G254" s="27" t="s">
        <v>236</v>
      </c>
      <c r="H254" s="27" t="s">
        <v>229</v>
      </c>
      <c r="I254" s="27" t="s">
        <v>141</v>
      </c>
      <c r="M254" s="27" t="s">
        <v>136</v>
      </c>
      <c r="T254" s="27"/>
      <c r="U254" s="27" t="s">
        <v>590</v>
      </c>
      <c r="V254" s="28"/>
      <c r="W254" s="28"/>
      <c r="X254" s="28"/>
      <c r="Y254" s="28"/>
      <c r="AC254" s="27" t="s">
        <v>372</v>
      </c>
      <c r="AE254" s="27" t="s">
        <v>259</v>
      </c>
      <c r="AG254" s="28"/>
      <c r="AH254" s="28"/>
      <c r="AJ254" s="27" t="str">
        <f t="shared" si="31"/>
        <v/>
      </c>
      <c r="AK254" s="27" t="str">
        <f t="shared" si="29"/>
        <v/>
      </c>
      <c r="AS254" s="27"/>
      <c r="AT254" s="29"/>
      <c r="AU254" s="27"/>
      <c r="AV254" s="28"/>
      <c r="BD254" s="27"/>
      <c r="BE254" s="27"/>
      <c r="BH254" s="27" t="str">
        <f t="shared" si="30"/>
        <v/>
      </c>
    </row>
    <row r="255" spans="1:60" ht="16" customHeight="1">
      <c r="A255" s="27">
        <v>2147</v>
      </c>
      <c r="B255" s="27" t="s">
        <v>26</v>
      </c>
      <c r="C255" s="27" t="s">
        <v>1101</v>
      </c>
      <c r="D255" s="27" t="s">
        <v>27</v>
      </c>
      <c r="E255" s="27" t="s">
        <v>1122</v>
      </c>
      <c r="F255" s="31" t="str">
        <f>IF(ISBLANK(E255), "", Table2[[#This Row],[unique_id]])</f>
        <v>roof_network_switch_energy_daily</v>
      </c>
      <c r="G255" s="27" t="s">
        <v>230</v>
      </c>
      <c r="H255" s="27" t="s">
        <v>229</v>
      </c>
      <c r="I255" s="27" t="s">
        <v>141</v>
      </c>
      <c r="T255" s="27"/>
      <c r="U255" s="27" t="s">
        <v>590</v>
      </c>
      <c r="V255" s="28"/>
      <c r="W255" s="28"/>
      <c r="X255" s="28"/>
      <c r="Y255" s="28"/>
      <c r="AG255" s="28"/>
      <c r="AH255" s="28"/>
      <c r="AJ255" s="27" t="str">
        <f t="shared" si="31"/>
        <v/>
      </c>
      <c r="AK255" s="27" t="str">
        <f t="shared" si="29"/>
        <v/>
      </c>
      <c r="AS255" s="27"/>
      <c r="AT255" s="29"/>
      <c r="AU255" s="27"/>
      <c r="AV255" s="28"/>
      <c r="BD255" s="27"/>
      <c r="BE255" s="27"/>
      <c r="BH255" s="27" t="str">
        <f t="shared" si="30"/>
        <v/>
      </c>
    </row>
    <row r="256" spans="1:60" ht="16" customHeight="1">
      <c r="A256" s="27">
        <v>2148</v>
      </c>
      <c r="B256" s="27" t="s">
        <v>26</v>
      </c>
      <c r="C256" s="27" t="s">
        <v>1101</v>
      </c>
      <c r="D256" s="27" t="s">
        <v>27</v>
      </c>
      <c r="E256" s="27" t="s">
        <v>1123</v>
      </c>
      <c r="F256" s="31" t="str">
        <f>IF(ISBLANK(E256), "", Table2[[#This Row],[unique_id]])</f>
        <v>rack_modem_energy_daily</v>
      </c>
      <c r="G256" s="27" t="s">
        <v>232</v>
      </c>
      <c r="H256" s="27" t="s">
        <v>229</v>
      </c>
      <c r="I256" s="27" t="s">
        <v>141</v>
      </c>
      <c r="T256" s="27"/>
      <c r="U256" s="27" t="s">
        <v>590</v>
      </c>
      <c r="V256" s="28"/>
      <c r="W256" s="28"/>
      <c r="X256" s="28"/>
      <c r="Y256" s="28"/>
      <c r="AG256" s="28"/>
      <c r="AH256" s="28"/>
      <c r="AJ256" s="27" t="str">
        <f t="shared" si="31"/>
        <v/>
      </c>
      <c r="AK256" s="27" t="str">
        <f t="shared" si="29"/>
        <v/>
      </c>
      <c r="AS256" s="27"/>
      <c r="AT256" s="29"/>
      <c r="AU256" s="27"/>
      <c r="AV256" s="28"/>
      <c r="BD256" s="27"/>
      <c r="BE256" s="27"/>
      <c r="BH256" s="27" t="str">
        <f t="shared" si="30"/>
        <v/>
      </c>
    </row>
    <row r="257" spans="1:60" ht="16" customHeight="1">
      <c r="A257" s="27">
        <v>2149</v>
      </c>
      <c r="B257" s="27" t="s">
        <v>26</v>
      </c>
      <c r="C257" s="27" t="s">
        <v>1101</v>
      </c>
      <c r="D257" s="27" t="s">
        <v>27</v>
      </c>
      <c r="E257" s="27" t="s">
        <v>1141</v>
      </c>
      <c r="F257" s="31" t="str">
        <f>IF(ISBLANK(E257), "", Table2[[#This Row],[unique_id]])</f>
        <v>audio_visual_devices_energy_daily</v>
      </c>
      <c r="G257" s="27" t="s">
        <v>1140</v>
      </c>
      <c r="H257" s="27" t="s">
        <v>229</v>
      </c>
      <c r="I257" s="27" t="s">
        <v>141</v>
      </c>
      <c r="M257" s="27" t="s">
        <v>136</v>
      </c>
      <c r="T257" s="27"/>
      <c r="U257" s="27" t="s">
        <v>590</v>
      </c>
      <c r="V257" s="28"/>
      <c r="W257" s="28"/>
      <c r="X257" s="28"/>
      <c r="Y257" s="28"/>
      <c r="AC257" s="27" t="s">
        <v>372</v>
      </c>
      <c r="AE257" s="27" t="s">
        <v>259</v>
      </c>
      <c r="AG257" s="28"/>
      <c r="AH257" s="28"/>
      <c r="AJ257" s="27" t="str">
        <f t="shared" si="31"/>
        <v/>
      </c>
      <c r="AK257" s="27" t="str">
        <f t="shared" si="29"/>
        <v/>
      </c>
      <c r="AS257" s="27"/>
      <c r="AT257" s="29"/>
      <c r="AU257" s="27"/>
      <c r="AV257" s="28"/>
      <c r="BD257" s="27"/>
      <c r="BE257" s="27"/>
      <c r="BH257" s="27" t="str">
        <f t="shared" si="30"/>
        <v/>
      </c>
    </row>
    <row r="258" spans="1:60" ht="16" customHeight="1">
      <c r="A258" s="27">
        <v>2150</v>
      </c>
      <c r="B258" s="27" t="s">
        <v>26</v>
      </c>
      <c r="C258" s="27" t="s">
        <v>1101</v>
      </c>
      <c r="D258" s="27" t="s">
        <v>27</v>
      </c>
      <c r="E258" s="27" t="s">
        <v>1089</v>
      </c>
      <c r="F258" s="31" t="str">
        <f>IF(ISBLANK(E258), "", Table2[[#This Row],[unique_id]])</f>
        <v>servers_network_energy_daily</v>
      </c>
      <c r="G258" s="27" t="s">
        <v>1082</v>
      </c>
      <c r="H258" s="27" t="s">
        <v>229</v>
      </c>
      <c r="I258" s="27" t="s">
        <v>141</v>
      </c>
      <c r="M258" s="27" t="s">
        <v>136</v>
      </c>
      <c r="T258" s="27"/>
      <c r="U258" s="27" t="s">
        <v>590</v>
      </c>
      <c r="V258" s="28"/>
      <c r="W258" s="28"/>
      <c r="X258" s="28"/>
      <c r="Y258" s="28"/>
      <c r="AC258" s="27" t="s">
        <v>372</v>
      </c>
      <c r="AE258" s="27" t="s">
        <v>259</v>
      </c>
      <c r="AG258" s="28"/>
      <c r="AH258" s="28"/>
      <c r="AJ258" s="27" t="str">
        <f t="shared" si="31"/>
        <v/>
      </c>
      <c r="AK258" s="27" t="str">
        <f t="shared" si="29"/>
        <v/>
      </c>
      <c r="AS258" s="27"/>
      <c r="AT258" s="29"/>
      <c r="AU258" s="27"/>
      <c r="AV258" s="28"/>
      <c r="BD258" s="27"/>
      <c r="BE258" s="27"/>
      <c r="BH258" s="27" t="str">
        <f t="shared" si="30"/>
        <v/>
      </c>
    </row>
    <row r="259" spans="1:60" ht="16" customHeight="1">
      <c r="A259" s="27">
        <v>2151</v>
      </c>
      <c r="B259" s="27" t="s">
        <v>26</v>
      </c>
      <c r="C259" s="27" t="s">
        <v>1101</v>
      </c>
      <c r="D259" s="27" t="s">
        <v>27</v>
      </c>
      <c r="E259" s="27" t="s">
        <v>1124</v>
      </c>
      <c r="F259" s="31" t="str">
        <f>IF(ISBLANK(E259), "", Table2[[#This Row],[unique_id]])</f>
        <v>rack_outlet_energy_daily</v>
      </c>
      <c r="G259" s="27" t="s">
        <v>384</v>
      </c>
      <c r="H259" s="27" t="s">
        <v>229</v>
      </c>
      <c r="I259" s="27" t="s">
        <v>141</v>
      </c>
      <c r="T259" s="27"/>
      <c r="U259" s="27" t="s">
        <v>590</v>
      </c>
      <c r="V259" s="28"/>
      <c r="W259" s="28"/>
      <c r="X259" s="28"/>
      <c r="Y259" s="28"/>
      <c r="AG259" s="28"/>
      <c r="AH259" s="28"/>
      <c r="AJ259" s="27" t="str">
        <f t="shared" si="31"/>
        <v/>
      </c>
      <c r="AK259" s="27" t="str">
        <f t="shared" si="29"/>
        <v/>
      </c>
      <c r="AS259" s="27"/>
      <c r="AT259" s="29"/>
      <c r="AU259" s="27"/>
      <c r="AV259" s="28"/>
      <c r="BD259" s="27"/>
      <c r="BE259" s="27"/>
      <c r="BH259" s="27" t="str">
        <f t="shared" si="30"/>
        <v/>
      </c>
    </row>
    <row r="260" spans="1:60" ht="16" customHeight="1">
      <c r="A260" s="27">
        <v>2152</v>
      </c>
      <c r="B260" s="27" t="s">
        <v>26</v>
      </c>
      <c r="C260" s="27" t="s">
        <v>1101</v>
      </c>
      <c r="D260" s="27" t="s">
        <v>27</v>
      </c>
      <c r="E260" s="27" t="s">
        <v>1125</v>
      </c>
      <c r="F260" s="31" t="str">
        <f>IF(ISBLANK(E260), "", Table2[[#This Row],[unique_id]])</f>
        <v>kitchen_fan_energy_daily</v>
      </c>
      <c r="G260" s="27" t="s">
        <v>231</v>
      </c>
      <c r="H260" s="27" t="s">
        <v>229</v>
      </c>
      <c r="I260" s="27" t="s">
        <v>141</v>
      </c>
      <c r="T260" s="27"/>
      <c r="U260" s="27" t="s">
        <v>590</v>
      </c>
      <c r="V260" s="28"/>
      <c r="W260" s="28"/>
      <c r="X260" s="28"/>
      <c r="Y260" s="28"/>
      <c r="AG260" s="28"/>
      <c r="AH260" s="28"/>
      <c r="AJ260" s="27" t="str">
        <f t="shared" si="31"/>
        <v/>
      </c>
      <c r="AK260" s="27" t="str">
        <f t="shared" si="29"/>
        <v/>
      </c>
      <c r="AS260" s="27"/>
      <c r="AT260" s="29"/>
      <c r="AU260" s="27"/>
      <c r="AV260" s="28"/>
      <c r="BD260" s="27"/>
      <c r="BE260" s="27"/>
      <c r="BH260" s="27" t="str">
        <f t="shared" si="30"/>
        <v/>
      </c>
    </row>
    <row r="261" spans="1:60" ht="16" customHeight="1">
      <c r="A261" s="27">
        <v>2153</v>
      </c>
      <c r="B261" s="27" t="s">
        <v>26</v>
      </c>
      <c r="C261" s="27" t="s">
        <v>594</v>
      </c>
      <c r="D261" s="27" t="s">
        <v>377</v>
      </c>
      <c r="E261" s="27" t="s">
        <v>376</v>
      </c>
      <c r="F261" s="31" t="str">
        <f>IF(ISBLANK(E261), "", Table2[[#This Row],[unique_id]])</f>
        <v>column_break</v>
      </c>
      <c r="G261" s="27" t="s">
        <v>373</v>
      </c>
      <c r="H261" s="27" t="s">
        <v>229</v>
      </c>
      <c r="I261" s="27" t="s">
        <v>141</v>
      </c>
      <c r="M261" s="27" t="s">
        <v>374</v>
      </c>
      <c r="N261" s="27" t="s">
        <v>375</v>
      </c>
      <c r="T261" s="27"/>
      <c r="V261" s="28"/>
      <c r="W261" s="28"/>
      <c r="X261" s="28"/>
      <c r="Y261" s="28"/>
      <c r="AG261" s="28"/>
      <c r="AH261" s="28"/>
      <c r="AK261" s="27" t="str">
        <f t="shared" si="29"/>
        <v/>
      </c>
      <c r="AS261" s="27"/>
      <c r="AT261" s="29"/>
      <c r="AU261" s="27"/>
      <c r="AV261" s="28"/>
      <c r="BD261" s="27"/>
      <c r="BE261" s="27"/>
      <c r="BH261" s="27" t="str">
        <f t="shared" si="30"/>
        <v/>
      </c>
    </row>
    <row r="262" spans="1:60" ht="16" customHeight="1">
      <c r="A262" s="27">
        <v>2154</v>
      </c>
      <c r="B262" s="27" t="s">
        <v>228</v>
      </c>
      <c r="C262" s="27" t="s">
        <v>1101</v>
      </c>
      <c r="D262" s="27" t="s">
        <v>27</v>
      </c>
      <c r="E262" s="27" t="s">
        <v>252</v>
      </c>
      <c r="F262" s="31" t="str">
        <f>IF(ISBLANK(E262), "", Table2[[#This Row],[unique_id]])</f>
        <v>home_energy_weekly</v>
      </c>
      <c r="G262" s="27" t="s">
        <v>362</v>
      </c>
      <c r="H262" s="27" t="s">
        <v>251</v>
      </c>
      <c r="I262" s="27" t="s">
        <v>141</v>
      </c>
      <c r="M262" s="27" t="s">
        <v>90</v>
      </c>
      <c r="T262" s="27"/>
      <c r="U262" s="27" t="s">
        <v>590</v>
      </c>
      <c r="V262" s="28"/>
      <c r="W262" s="28"/>
      <c r="X262" s="28"/>
      <c r="Y262" s="28"/>
      <c r="AC262" s="27" t="s">
        <v>372</v>
      </c>
      <c r="AE262" s="27" t="s">
        <v>259</v>
      </c>
      <c r="AG262" s="28"/>
      <c r="AH262" s="28"/>
      <c r="AJ262" s="27" t="str">
        <f t="shared" ref="AJ262:AJ284" si="32">IF(ISBLANK(AI262),  "", _xlfn.CONCAT("haas/entity/sensor/", LOWER(C262), "/", E262, "/config"))</f>
        <v/>
      </c>
      <c r="AK262" s="27" t="str">
        <f t="shared" si="29"/>
        <v/>
      </c>
      <c r="AS262" s="27"/>
      <c r="AT262" s="29"/>
      <c r="AU262" s="27"/>
      <c r="AV262" s="28"/>
      <c r="BD262" s="27"/>
      <c r="BE262" s="27"/>
      <c r="BH262" s="27" t="str">
        <f t="shared" si="30"/>
        <v/>
      </c>
    </row>
    <row r="263" spans="1:60" ht="16" customHeight="1">
      <c r="A263" s="27">
        <v>2155</v>
      </c>
      <c r="B263" s="27" t="s">
        <v>228</v>
      </c>
      <c r="C263" s="27" t="s">
        <v>1101</v>
      </c>
      <c r="D263" s="27" t="s">
        <v>27</v>
      </c>
      <c r="E263" s="27" t="s">
        <v>369</v>
      </c>
      <c r="F263" s="31" t="str">
        <f>IF(ISBLANK(E263), "", Table2[[#This Row],[unique_id]])</f>
        <v>home_base_energy_weekly</v>
      </c>
      <c r="G263" s="27" t="s">
        <v>360</v>
      </c>
      <c r="H263" s="27" t="s">
        <v>251</v>
      </c>
      <c r="I263" s="27" t="s">
        <v>141</v>
      </c>
      <c r="M263" s="27" t="s">
        <v>90</v>
      </c>
      <c r="T263" s="27"/>
      <c r="U263" s="27" t="s">
        <v>590</v>
      </c>
      <c r="V263" s="28"/>
      <c r="W263" s="28"/>
      <c r="X263" s="28"/>
      <c r="Y263" s="28"/>
      <c r="AC263" s="27" t="s">
        <v>372</v>
      </c>
      <c r="AE263" s="27" t="s">
        <v>259</v>
      </c>
      <c r="AG263" s="28"/>
      <c r="AH263" s="28"/>
      <c r="AJ263" s="27" t="str">
        <f t="shared" si="32"/>
        <v/>
      </c>
      <c r="AK263" s="27" t="str">
        <f t="shared" si="29"/>
        <v/>
      </c>
      <c r="AS263" s="27"/>
      <c r="AT263" s="29"/>
      <c r="AU263" s="27"/>
      <c r="AV263" s="28"/>
      <c r="BD263" s="27"/>
      <c r="BE263" s="27"/>
      <c r="BH263" s="27" t="str">
        <f t="shared" si="30"/>
        <v/>
      </c>
    </row>
    <row r="264" spans="1:60" ht="16" customHeight="1">
      <c r="A264" s="27">
        <v>2156</v>
      </c>
      <c r="B264" s="27" t="s">
        <v>228</v>
      </c>
      <c r="C264" s="27" t="s">
        <v>1101</v>
      </c>
      <c r="D264" s="27" t="s">
        <v>27</v>
      </c>
      <c r="E264" s="27" t="s">
        <v>370</v>
      </c>
      <c r="F264" s="31" t="str">
        <f>IF(ISBLANK(E264), "", Table2[[#This Row],[unique_id]])</f>
        <v>home_peak_energy_weekly</v>
      </c>
      <c r="G264" s="27" t="s">
        <v>361</v>
      </c>
      <c r="H264" s="27" t="s">
        <v>251</v>
      </c>
      <c r="I264" s="27" t="s">
        <v>141</v>
      </c>
      <c r="M264" s="27" t="s">
        <v>90</v>
      </c>
      <c r="T264" s="27"/>
      <c r="U264" s="27" t="s">
        <v>590</v>
      </c>
      <c r="V264" s="28"/>
      <c r="W264" s="28"/>
      <c r="X264" s="28"/>
      <c r="Y264" s="28"/>
      <c r="AC264" s="27" t="s">
        <v>372</v>
      </c>
      <c r="AE264" s="27" t="s">
        <v>259</v>
      </c>
      <c r="AG264" s="28"/>
      <c r="AH264" s="28"/>
      <c r="AJ264" s="27" t="str">
        <f t="shared" si="32"/>
        <v/>
      </c>
      <c r="AK264" s="27" t="str">
        <f t="shared" si="29"/>
        <v/>
      </c>
      <c r="AS264" s="27"/>
      <c r="AT264" s="29"/>
      <c r="AU264" s="27"/>
      <c r="AV264" s="28"/>
      <c r="BD264" s="27"/>
      <c r="BE264" s="27"/>
      <c r="BH264" s="27" t="str">
        <f t="shared" si="30"/>
        <v/>
      </c>
    </row>
    <row r="265" spans="1:60" ht="16" customHeight="1">
      <c r="A265" s="27">
        <v>2157</v>
      </c>
      <c r="B265" s="27" t="s">
        <v>228</v>
      </c>
      <c r="C265" s="27" t="s">
        <v>1101</v>
      </c>
      <c r="D265" s="27" t="s">
        <v>27</v>
      </c>
      <c r="E265" s="27" t="s">
        <v>253</v>
      </c>
      <c r="F265" s="31" t="str">
        <f>IF(ISBLANK(E265), "", Table2[[#This Row],[unique_id]])</f>
        <v>home_energy_monthly</v>
      </c>
      <c r="G265" s="27" t="s">
        <v>362</v>
      </c>
      <c r="H265" s="27" t="s">
        <v>254</v>
      </c>
      <c r="I265" s="27" t="s">
        <v>141</v>
      </c>
      <c r="M265" s="27" t="s">
        <v>90</v>
      </c>
      <c r="T265" s="27"/>
      <c r="U265" s="27" t="s">
        <v>590</v>
      </c>
      <c r="V265" s="28"/>
      <c r="W265" s="28"/>
      <c r="X265" s="28"/>
      <c r="Y265" s="28"/>
      <c r="AC265" s="27" t="s">
        <v>372</v>
      </c>
      <c r="AE265" s="27" t="s">
        <v>259</v>
      </c>
      <c r="AG265" s="28"/>
      <c r="AH265" s="28"/>
      <c r="AJ265" s="27" t="str">
        <f t="shared" si="32"/>
        <v/>
      </c>
      <c r="AK265" s="27" t="str">
        <f t="shared" si="29"/>
        <v/>
      </c>
      <c r="AS265" s="27"/>
      <c r="AT265" s="29"/>
      <c r="AU265" s="27"/>
      <c r="AV265" s="28"/>
      <c r="BD265" s="27"/>
      <c r="BE265" s="27"/>
      <c r="BH265" s="27" t="str">
        <f t="shared" si="30"/>
        <v/>
      </c>
    </row>
    <row r="266" spans="1:60" ht="16" customHeight="1">
      <c r="A266" s="27">
        <v>2158</v>
      </c>
      <c r="B266" s="27" t="s">
        <v>228</v>
      </c>
      <c r="C266" s="27" t="s">
        <v>1101</v>
      </c>
      <c r="D266" s="27" t="s">
        <v>27</v>
      </c>
      <c r="E266" s="27" t="s">
        <v>367</v>
      </c>
      <c r="F266" s="31" t="str">
        <f>IF(ISBLANK(E266), "", Table2[[#This Row],[unique_id]])</f>
        <v>home_base_energy_monthly</v>
      </c>
      <c r="G266" s="27" t="s">
        <v>360</v>
      </c>
      <c r="H266" s="27" t="s">
        <v>254</v>
      </c>
      <c r="I266" s="27" t="s">
        <v>141</v>
      </c>
      <c r="M266" s="27" t="s">
        <v>90</v>
      </c>
      <c r="T266" s="27"/>
      <c r="U266" s="27" t="s">
        <v>590</v>
      </c>
      <c r="V266" s="28"/>
      <c r="W266" s="28"/>
      <c r="X266" s="28"/>
      <c r="Y266" s="28"/>
      <c r="AC266" s="27" t="s">
        <v>372</v>
      </c>
      <c r="AE266" s="27" t="s">
        <v>259</v>
      </c>
      <c r="AG266" s="28"/>
      <c r="AH266" s="28"/>
      <c r="AJ266" s="27" t="str">
        <f t="shared" si="32"/>
        <v/>
      </c>
      <c r="AK266" s="27" t="str">
        <f t="shared" si="29"/>
        <v/>
      </c>
      <c r="AS266" s="27"/>
      <c r="AT266" s="29"/>
      <c r="AU266" s="27"/>
      <c r="AV266" s="28"/>
      <c r="BD266" s="27"/>
      <c r="BE266" s="27"/>
      <c r="BH266" s="27" t="str">
        <f t="shared" si="30"/>
        <v/>
      </c>
    </row>
    <row r="267" spans="1:60" ht="16" customHeight="1">
      <c r="A267" s="27">
        <v>2159</v>
      </c>
      <c r="B267" s="27" t="s">
        <v>228</v>
      </c>
      <c r="C267" s="27" t="s">
        <v>1101</v>
      </c>
      <c r="D267" s="27" t="s">
        <v>27</v>
      </c>
      <c r="E267" s="27" t="s">
        <v>368</v>
      </c>
      <c r="F267" s="31" t="str">
        <f>IF(ISBLANK(E267), "", Table2[[#This Row],[unique_id]])</f>
        <v>home_peak_energy_monthly</v>
      </c>
      <c r="G267" s="27" t="s">
        <v>361</v>
      </c>
      <c r="H267" s="27" t="s">
        <v>254</v>
      </c>
      <c r="I267" s="27" t="s">
        <v>141</v>
      </c>
      <c r="M267" s="27" t="s">
        <v>90</v>
      </c>
      <c r="T267" s="27"/>
      <c r="U267" s="27" t="s">
        <v>590</v>
      </c>
      <c r="V267" s="28"/>
      <c r="W267" s="28"/>
      <c r="X267" s="28"/>
      <c r="Y267" s="28"/>
      <c r="AC267" s="27" t="s">
        <v>372</v>
      </c>
      <c r="AE267" s="27" t="s">
        <v>259</v>
      </c>
      <c r="AG267" s="28"/>
      <c r="AH267" s="28"/>
      <c r="AJ267" s="27" t="str">
        <f t="shared" si="32"/>
        <v/>
      </c>
      <c r="AK267" s="27" t="str">
        <f t="shared" si="29"/>
        <v/>
      </c>
      <c r="AS267" s="27"/>
      <c r="AT267" s="29"/>
      <c r="AU267" s="27"/>
      <c r="AV267" s="28"/>
      <c r="BD267" s="27"/>
      <c r="BE267" s="27"/>
      <c r="BH267" s="27" t="str">
        <f t="shared" si="30"/>
        <v/>
      </c>
    </row>
    <row r="268" spans="1:60" ht="16" customHeight="1">
      <c r="A268" s="27">
        <v>2160</v>
      </c>
      <c r="B268" s="27" t="s">
        <v>228</v>
      </c>
      <c r="C268" s="27" t="s">
        <v>1101</v>
      </c>
      <c r="D268" s="27" t="s">
        <v>27</v>
      </c>
      <c r="E268" s="27" t="s">
        <v>255</v>
      </c>
      <c r="F268" s="31" t="str">
        <f>IF(ISBLANK(E268), "", Table2[[#This Row],[unique_id]])</f>
        <v>home_energy_yearly</v>
      </c>
      <c r="G268" s="27" t="s">
        <v>362</v>
      </c>
      <c r="H268" s="27" t="s">
        <v>256</v>
      </c>
      <c r="I268" s="27" t="s">
        <v>141</v>
      </c>
      <c r="M268" s="27" t="s">
        <v>90</v>
      </c>
      <c r="T268" s="27"/>
      <c r="U268" s="27" t="s">
        <v>590</v>
      </c>
      <c r="V268" s="28"/>
      <c r="W268" s="28"/>
      <c r="X268" s="28"/>
      <c r="Y268" s="28"/>
      <c r="AC268" s="27" t="s">
        <v>372</v>
      </c>
      <c r="AE268" s="27" t="s">
        <v>259</v>
      </c>
      <c r="AG268" s="28"/>
      <c r="AH268" s="28"/>
      <c r="AJ268" s="27" t="str">
        <f t="shared" si="32"/>
        <v/>
      </c>
      <c r="AK268" s="27" t="str">
        <f t="shared" si="29"/>
        <v/>
      </c>
      <c r="AS268" s="27"/>
      <c r="AT268" s="29"/>
      <c r="AU268" s="27"/>
      <c r="AV268" s="28"/>
      <c r="BD268" s="27"/>
      <c r="BE268" s="27"/>
      <c r="BH268" s="27" t="str">
        <f t="shared" si="30"/>
        <v/>
      </c>
    </row>
    <row r="269" spans="1:60" ht="16" customHeight="1">
      <c r="A269" s="27">
        <v>2161</v>
      </c>
      <c r="B269" s="27" t="s">
        <v>228</v>
      </c>
      <c r="C269" s="27" t="s">
        <v>1101</v>
      </c>
      <c r="D269" s="27" t="s">
        <v>27</v>
      </c>
      <c r="E269" s="27" t="s">
        <v>365</v>
      </c>
      <c r="F269" s="31" t="str">
        <f>IF(ISBLANK(E269), "", Table2[[#This Row],[unique_id]])</f>
        <v>home_base_energy_yearly</v>
      </c>
      <c r="G269" s="27" t="s">
        <v>360</v>
      </c>
      <c r="H269" s="27" t="s">
        <v>256</v>
      </c>
      <c r="I269" s="27" t="s">
        <v>141</v>
      </c>
      <c r="M269" s="27" t="s">
        <v>90</v>
      </c>
      <c r="T269" s="27"/>
      <c r="U269" s="27" t="s">
        <v>590</v>
      </c>
      <c r="V269" s="28"/>
      <c r="W269" s="28"/>
      <c r="X269" s="28"/>
      <c r="Y269" s="28"/>
      <c r="AC269" s="27" t="s">
        <v>372</v>
      </c>
      <c r="AE269" s="27" t="s">
        <v>259</v>
      </c>
      <c r="AG269" s="28"/>
      <c r="AH269" s="28"/>
      <c r="AJ269" s="27" t="str">
        <f t="shared" si="32"/>
        <v/>
      </c>
      <c r="AK269" s="27" t="str">
        <f t="shared" si="29"/>
        <v/>
      </c>
      <c r="AS269" s="27"/>
      <c r="AT269" s="29"/>
      <c r="AU269" s="27"/>
      <c r="AV269" s="28"/>
      <c r="BD269" s="27"/>
      <c r="BE269" s="27"/>
      <c r="BH269" s="27" t="str">
        <f t="shared" si="30"/>
        <v/>
      </c>
    </row>
    <row r="270" spans="1:60" ht="16" customHeight="1">
      <c r="A270" s="27">
        <v>2162</v>
      </c>
      <c r="B270" s="27" t="s">
        <v>228</v>
      </c>
      <c r="C270" s="27" t="s">
        <v>1101</v>
      </c>
      <c r="D270" s="27" t="s">
        <v>27</v>
      </c>
      <c r="E270" s="27" t="s">
        <v>366</v>
      </c>
      <c r="F270" s="31" t="str">
        <f>IF(ISBLANK(E270), "", Table2[[#This Row],[unique_id]])</f>
        <v>home_peak_energy_yearly</v>
      </c>
      <c r="G270" s="27" t="s">
        <v>361</v>
      </c>
      <c r="H270" s="27" t="s">
        <v>256</v>
      </c>
      <c r="I270" s="27" t="s">
        <v>141</v>
      </c>
      <c r="M270" s="27" t="s">
        <v>90</v>
      </c>
      <c r="T270" s="27"/>
      <c r="U270" s="27" t="s">
        <v>590</v>
      </c>
      <c r="V270" s="28"/>
      <c r="W270" s="28"/>
      <c r="X270" s="28"/>
      <c r="Y270" s="28"/>
      <c r="AC270" s="27" t="s">
        <v>372</v>
      </c>
      <c r="AE270" s="27" t="s">
        <v>259</v>
      </c>
      <c r="AG270" s="28"/>
      <c r="AH270" s="28"/>
      <c r="AJ270" s="27" t="str">
        <f t="shared" si="32"/>
        <v/>
      </c>
      <c r="AK270" s="27" t="str">
        <f t="shared" si="29"/>
        <v/>
      </c>
      <c r="AS270" s="27"/>
      <c r="AT270" s="29"/>
      <c r="AU270" s="27"/>
      <c r="AV270" s="28"/>
      <c r="BD270" s="27"/>
      <c r="BE270" s="27"/>
      <c r="BH270" s="27" t="str">
        <f t="shared" si="30"/>
        <v/>
      </c>
    </row>
    <row r="271" spans="1:60" ht="16" customHeight="1">
      <c r="A271" s="27">
        <v>2400</v>
      </c>
      <c r="B271" s="27" t="s">
        <v>26</v>
      </c>
      <c r="C271" s="27" t="s">
        <v>188</v>
      </c>
      <c r="D271" s="27" t="s">
        <v>27</v>
      </c>
      <c r="E271" s="27" t="s">
        <v>142</v>
      </c>
      <c r="F271" s="31" t="str">
        <f>IF(ISBLANK(E271), "", Table2[[#This Row],[unique_id]])</f>
        <v>withings_weight_kg_graham</v>
      </c>
      <c r="G271" s="27" t="s">
        <v>316</v>
      </c>
      <c r="H271" s="27" t="s">
        <v>317</v>
      </c>
      <c r="I271" s="27" t="s">
        <v>143</v>
      </c>
      <c r="T271" s="27"/>
      <c r="V271" s="28"/>
      <c r="W271" s="28"/>
      <c r="X271" s="28"/>
      <c r="Y271" s="28"/>
      <c r="AG271" s="28"/>
      <c r="AH271" s="28"/>
      <c r="AJ271" s="27" t="str">
        <f t="shared" si="32"/>
        <v/>
      </c>
      <c r="AK271" s="27" t="str">
        <f t="shared" si="29"/>
        <v/>
      </c>
      <c r="AS271" s="27"/>
      <c r="AT271" s="29"/>
      <c r="AU271" s="27" t="s">
        <v>476</v>
      </c>
      <c r="AV271" s="28" t="s">
        <v>479</v>
      </c>
      <c r="AW271" s="27" t="s">
        <v>478</v>
      </c>
      <c r="AX271" s="27" t="s">
        <v>480</v>
      </c>
      <c r="AY271" s="27" t="s">
        <v>188</v>
      </c>
      <c r="BA271" s="27" t="s">
        <v>477</v>
      </c>
      <c r="BC271" s="27" t="s">
        <v>492</v>
      </c>
      <c r="BD271" s="36" t="s">
        <v>574</v>
      </c>
      <c r="BE271" s="27"/>
      <c r="BH271" s="27" t="str">
        <f t="shared" si="30"/>
        <v>[["mac", "00:24:e4:af:5a:e6"]]</v>
      </c>
    </row>
    <row r="272" spans="1:60" ht="16" customHeight="1">
      <c r="A272" s="27">
        <v>2500</v>
      </c>
      <c r="B272" s="27" t="s">
        <v>786</v>
      </c>
      <c r="C272" s="27" t="s">
        <v>306</v>
      </c>
      <c r="D272" s="27" t="s">
        <v>27</v>
      </c>
      <c r="E272" s="27" t="s">
        <v>297</v>
      </c>
      <c r="F272" s="31" t="str">
        <f>IF(ISBLANK(E272), "", Table2[[#This Row],[unique_id]])</f>
        <v>network_internet_uptime</v>
      </c>
      <c r="G272" s="27" t="s">
        <v>309</v>
      </c>
      <c r="H272" s="27" t="s">
        <v>1037</v>
      </c>
      <c r="I272" s="27" t="s">
        <v>314</v>
      </c>
      <c r="M272" s="27" t="s">
        <v>136</v>
      </c>
      <c r="T272" s="27"/>
      <c r="V272" s="28"/>
      <c r="W272" s="28"/>
      <c r="X272" s="28"/>
      <c r="Y272" s="28"/>
      <c r="AB272" s="27" t="s">
        <v>31</v>
      </c>
      <c r="AC272" s="27" t="s">
        <v>298</v>
      </c>
      <c r="AE272" s="27" t="s">
        <v>311</v>
      </c>
      <c r="AF272" s="27">
        <v>200</v>
      </c>
      <c r="AG272" s="28" t="s">
        <v>34</v>
      </c>
      <c r="AH272" s="28"/>
      <c r="AI272" s="27" t="s">
        <v>302</v>
      </c>
      <c r="AJ272" s="27" t="str">
        <f t="shared" si="32"/>
        <v>haas/entity/sensor/internet/network_internet_uptime/config</v>
      </c>
      <c r="AK272" s="27" t="s">
        <v>1026</v>
      </c>
      <c r="AS272" s="27">
        <v>1</v>
      </c>
      <c r="AT272" s="18"/>
      <c r="AU272" s="27" t="s">
        <v>1029</v>
      </c>
      <c r="AV272" s="28" t="s">
        <v>1027</v>
      </c>
      <c r="AW272" s="27" t="s">
        <v>1028</v>
      </c>
      <c r="AX272" s="27" t="s">
        <v>1030</v>
      </c>
      <c r="AY272" s="27" t="s">
        <v>301</v>
      </c>
      <c r="BA272" s="27" t="s">
        <v>172</v>
      </c>
      <c r="BD272" s="27"/>
      <c r="BE272" s="27"/>
      <c r="BH272" s="27" t="str">
        <f t="shared" ref="BH272:BH284" si="33">IF(AND(ISBLANK(BD272), ISBLANK(BE272)), "", _xlfn.CONCAT("[", IF(ISBLANK(BD272), "", _xlfn.CONCAT("[""mac"", """, BD272, """]")), IF(ISBLANK(BE272), "", _xlfn.CONCAT(", [""ip"", """, BE272, """]")), "]"))</f>
        <v/>
      </c>
    </row>
    <row r="273" spans="1:60" ht="16" customHeight="1">
      <c r="A273" s="27">
        <v>2501</v>
      </c>
      <c r="B273" s="27" t="s">
        <v>26</v>
      </c>
      <c r="C273" s="27" t="s">
        <v>306</v>
      </c>
      <c r="D273" s="27" t="s">
        <v>27</v>
      </c>
      <c r="E273" s="27" t="s">
        <v>293</v>
      </c>
      <c r="F273" s="31" t="str">
        <f>IF(ISBLANK(E273), "", Table2[[#This Row],[unique_id]])</f>
        <v>network_internet_ping</v>
      </c>
      <c r="G273" s="27" t="s">
        <v>294</v>
      </c>
      <c r="H273" s="27" t="s">
        <v>1037</v>
      </c>
      <c r="I273" s="27" t="s">
        <v>314</v>
      </c>
      <c r="M273" s="27" t="s">
        <v>136</v>
      </c>
      <c r="T273" s="27"/>
      <c r="V273" s="28"/>
      <c r="W273" s="28"/>
      <c r="X273" s="28"/>
      <c r="Y273" s="28"/>
      <c r="AB273" s="27" t="s">
        <v>31</v>
      </c>
      <c r="AC273" s="27" t="s">
        <v>299</v>
      </c>
      <c r="AD273" s="27" t="s">
        <v>1031</v>
      </c>
      <c r="AE273" s="27" t="s">
        <v>310</v>
      </c>
      <c r="AF273" s="27">
        <v>200</v>
      </c>
      <c r="AG273" s="28" t="s">
        <v>34</v>
      </c>
      <c r="AH273" s="28"/>
      <c r="AI273" s="27" t="s">
        <v>303</v>
      </c>
      <c r="AJ273" s="27" t="str">
        <f t="shared" si="32"/>
        <v>haas/entity/sensor/internet/network_internet_ping/config</v>
      </c>
      <c r="AK273" s="27" t="s">
        <v>1026</v>
      </c>
      <c r="AR273" s="41" t="s">
        <v>1033</v>
      </c>
      <c r="AS273" s="27">
        <v>1</v>
      </c>
      <c r="AT273" s="18"/>
      <c r="AU273" s="27" t="s">
        <v>1029</v>
      </c>
      <c r="AV273" s="28" t="s">
        <v>1027</v>
      </c>
      <c r="AW273" s="27" t="s">
        <v>1028</v>
      </c>
      <c r="AX273" s="27" t="s">
        <v>1030</v>
      </c>
      <c r="AY273" s="27" t="s">
        <v>301</v>
      </c>
      <c r="BA273" s="27" t="s">
        <v>172</v>
      </c>
      <c r="BD273" s="27"/>
      <c r="BE273" s="27"/>
      <c r="BH273" s="27" t="str">
        <f t="shared" si="33"/>
        <v/>
      </c>
    </row>
    <row r="274" spans="1:60" ht="16" customHeight="1">
      <c r="A274" s="27">
        <v>2502</v>
      </c>
      <c r="B274" s="27" t="s">
        <v>26</v>
      </c>
      <c r="C274" s="27" t="s">
        <v>306</v>
      </c>
      <c r="D274" s="27" t="s">
        <v>27</v>
      </c>
      <c r="E274" s="27" t="s">
        <v>291</v>
      </c>
      <c r="F274" s="31" t="str">
        <f>IF(ISBLANK(E274), "", Table2[[#This Row],[unique_id]])</f>
        <v>network_internet_upload</v>
      </c>
      <c r="G274" s="27" t="s">
        <v>295</v>
      </c>
      <c r="H274" s="27" t="s">
        <v>1037</v>
      </c>
      <c r="I274" s="27" t="s">
        <v>314</v>
      </c>
      <c r="M274" s="27" t="s">
        <v>136</v>
      </c>
      <c r="T274" s="27"/>
      <c r="V274" s="28"/>
      <c r="W274" s="28"/>
      <c r="X274" s="28"/>
      <c r="Y274" s="28"/>
      <c r="AB274" s="27" t="s">
        <v>31</v>
      </c>
      <c r="AC274" s="27" t="s">
        <v>300</v>
      </c>
      <c r="AD274" s="27" t="s">
        <v>1032</v>
      </c>
      <c r="AE274" s="27" t="s">
        <v>312</v>
      </c>
      <c r="AF274" s="27">
        <v>200</v>
      </c>
      <c r="AG274" s="28" t="s">
        <v>34</v>
      </c>
      <c r="AH274" s="28"/>
      <c r="AI274" s="27" t="s">
        <v>304</v>
      </c>
      <c r="AJ274" s="27" t="str">
        <f t="shared" si="32"/>
        <v>haas/entity/sensor/internet/network_internet_upload/config</v>
      </c>
      <c r="AK274" s="27" t="s">
        <v>1026</v>
      </c>
      <c r="AR274" s="41" t="s">
        <v>1034</v>
      </c>
      <c r="AS274" s="27">
        <v>1</v>
      </c>
      <c r="AT274" s="18"/>
      <c r="AU274" s="27" t="s">
        <v>1029</v>
      </c>
      <c r="AV274" s="28" t="s">
        <v>1027</v>
      </c>
      <c r="AW274" s="27" t="s">
        <v>1028</v>
      </c>
      <c r="AX274" s="27" t="s">
        <v>1030</v>
      </c>
      <c r="AY274" s="27" t="s">
        <v>301</v>
      </c>
      <c r="BA274" s="27" t="s">
        <v>172</v>
      </c>
      <c r="BD274" s="27"/>
      <c r="BE274" s="27"/>
      <c r="BH274" s="27" t="str">
        <f t="shared" si="33"/>
        <v/>
      </c>
    </row>
    <row r="275" spans="1:60" ht="16" customHeight="1">
      <c r="A275" s="27">
        <v>2503</v>
      </c>
      <c r="B275" s="27" t="s">
        <v>26</v>
      </c>
      <c r="C275" s="27" t="s">
        <v>306</v>
      </c>
      <c r="D275" s="27" t="s">
        <v>27</v>
      </c>
      <c r="E275" s="27" t="s">
        <v>292</v>
      </c>
      <c r="F275" s="31" t="str">
        <f>IF(ISBLANK(E275), "", Table2[[#This Row],[unique_id]])</f>
        <v>network_internet_download</v>
      </c>
      <c r="G275" s="27" t="s">
        <v>296</v>
      </c>
      <c r="H275" s="27" t="s">
        <v>1037</v>
      </c>
      <c r="I275" s="27" t="s">
        <v>314</v>
      </c>
      <c r="M275" s="27" t="s">
        <v>136</v>
      </c>
      <c r="T275" s="27"/>
      <c r="V275" s="28"/>
      <c r="W275" s="28"/>
      <c r="X275" s="28"/>
      <c r="Y275" s="28"/>
      <c r="AB275" s="27" t="s">
        <v>31</v>
      </c>
      <c r="AC275" s="27" t="s">
        <v>300</v>
      </c>
      <c r="AD275" s="27" t="s">
        <v>1032</v>
      </c>
      <c r="AE275" s="27" t="s">
        <v>313</v>
      </c>
      <c r="AF275" s="27">
        <v>200</v>
      </c>
      <c r="AG275" s="28" t="s">
        <v>34</v>
      </c>
      <c r="AH275" s="28"/>
      <c r="AI275" s="27" t="s">
        <v>305</v>
      </c>
      <c r="AJ275" s="27" t="str">
        <f t="shared" si="32"/>
        <v>haas/entity/sensor/internet/network_internet_download/config</v>
      </c>
      <c r="AK275" s="27" t="s">
        <v>1026</v>
      </c>
      <c r="AR275" s="41" t="s">
        <v>1035</v>
      </c>
      <c r="AS275" s="27">
        <v>1</v>
      </c>
      <c r="AT275" s="18"/>
      <c r="AU275" s="27" t="s">
        <v>1029</v>
      </c>
      <c r="AV275" s="28" t="s">
        <v>1027</v>
      </c>
      <c r="AW275" s="27" t="s">
        <v>1028</v>
      </c>
      <c r="AX275" s="27" t="s">
        <v>1030</v>
      </c>
      <c r="AY275" s="27" t="s">
        <v>301</v>
      </c>
      <c r="BA275" s="27" t="s">
        <v>172</v>
      </c>
      <c r="BD275" s="27"/>
      <c r="BE275" s="27"/>
      <c r="BH275" s="27" t="str">
        <f t="shared" si="33"/>
        <v/>
      </c>
    </row>
    <row r="276" spans="1:60" ht="16" customHeight="1">
      <c r="A276" s="27">
        <v>2504</v>
      </c>
      <c r="B276" s="27" t="s">
        <v>26</v>
      </c>
      <c r="C276" s="27" t="s">
        <v>306</v>
      </c>
      <c r="D276" s="27" t="s">
        <v>27</v>
      </c>
      <c r="E276" s="27" t="s">
        <v>1022</v>
      </c>
      <c r="F276" s="31" t="str">
        <f>IF(ISBLANK(E276), "", Table2[[#This Row],[unique_id]])</f>
        <v>network_certifcate_expiry</v>
      </c>
      <c r="G276" s="27" t="s">
        <v>1023</v>
      </c>
      <c r="H276" s="27" t="s">
        <v>1037</v>
      </c>
      <c r="I276" s="27" t="s">
        <v>314</v>
      </c>
      <c r="M276" s="27" t="s">
        <v>136</v>
      </c>
      <c r="T276" s="27"/>
      <c r="V276" s="28"/>
      <c r="W276" s="28"/>
      <c r="X276" s="28"/>
      <c r="Y276" s="28"/>
      <c r="AB276" s="27" t="s">
        <v>31</v>
      </c>
      <c r="AC276" s="27" t="s">
        <v>298</v>
      </c>
      <c r="AE276" s="27" t="s">
        <v>1024</v>
      </c>
      <c r="AF276" s="27">
        <v>200</v>
      </c>
      <c r="AG276" s="28" t="s">
        <v>34</v>
      </c>
      <c r="AH276" s="28"/>
      <c r="AI276" s="27" t="s">
        <v>1025</v>
      </c>
      <c r="AJ276" s="27" t="str">
        <f t="shared" si="32"/>
        <v>haas/entity/sensor/internet/network_certifcate_expiry/config</v>
      </c>
      <c r="AK276" s="27" t="s">
        <v>1026</v>
      </c>
      <c r="AR276" s="41" t="s">
        <v>1036</v>
      </c>
      <c r="AS276" s="27">
        <v>1</v>
      </c>
      <c r="AT276" s="18"/>
      <c r="AU276" s="27" t="s">
        <v>1029</v>
      </c>
      <c r="AV276" s="28" t="s">
        <v>1027</v>
      </c>
      <c r="AW276" s="27" t="s">
        <v>1028</v>
      </c>
      <c r="AX276" s="27" t="s">
        <v>1030</v>
      </c>
      <c r="AY276" s="27" t="s">
        <v>301</v>
      </c>
      <c r="BA276" s="27" t="s">
        <v>172</v>
      </c>
      <c r="BD276" s="27"/>
      <c r="BE276" s="27"/>
      <c r="BH276" s="27" t="str">
        <f t="shared" si="33"/>
        <v/>
      </c>
    </row>
    <row r="277" spans="1:60" ht="16" customHeight="1">
      <c r="A277" s="27">
        <v>2505</v>
      </c>
      <c r="B277" s="27" t="s">
        <v>786</v>
      </c>
      <c r="C277" s="27" t="s">
        <v>151</v>
      </c>
      <c r="D277" s="27" t="s">
        <v>337</v>
      </c>
      <c r="E277" s="27" t="s">
        <v>1019</v>
      </c>
      <c r="F277" s="31" t="str">
        <f>IF(ISBLANK(E277), "", Table2[[#This Row],[unique_id]])</f>
        <v>network_refresh_zigbee_router_lqi</v>
      </c>
      <c r="G277" s="27" t="s">
        <v>1020</v>
      </c>
      <c r="H277" s="27" t="s">
        <v>1017</v>
      </c>
      <c r="I277" s="27" t="s">
        <v>314</v>
      </c>
      <c r="M277" s="27" t="s">
        <v>275</v>
      </c>
      <c r="T277" s="27"/>
      <c r="V277" s="28"/>
      <c r="W277" s="28"/>
      <c r="X277" s="28"/>
      <c r="Y277" s="28"/>
      <c r="AE277" s="27" t="s">
        <v>1021</v>
      </c>
      <c r="AG277" s="28"/>
      <c r="AH277" s="28"/>
      <c r="AJ277" s="27" t="str">
        <f t="shared" si="32"/>
        <v/>
      </c>
      <c r="AK277" s="27" t="str">
        <f t="shared" ref="AK277:AK284" si="34">IF(ISBLANK(AI277),  "", _xlfn.CONCAT(LOWER(C277), "/", E277))</f>
        <v/>
      </c>
      <c r="AR277" s="30"/>
      <c r="AS277" s="27"/>
      <c r="AT277" s="19"/>
      <c r="AU277" s="27"/>
      <c r="AV277" s="28"/>
      <c r="BD277" s="27"/>
      <c r="BE277" s="27"/>
      <c r="BH277" s="27" t="str">
        <f t="shared" si="33"/>
        <v/>
      </c>
    </row>
    <row r="278" spans="1:60" ht="16" customHeight="1">
      <c r="A278" s="27">
        <v>2506</v>
      </c>
      <c r="B278" s="27" t="s">
        <v>26</v>
      </c>
      <c r="C278" s="27" t="s">
        <v>609</v>
      </c>
      <c r="D278" s="27" t="s">
        <v>27</v>
      </c>
      <c r="E278" s="27" t="s">
        <v>1011</v>
      </c>
      <c r="F278" s="31" t="str">
        <f>IF(ISBLANK(E278), "", Table2[[#This Row],[unique_id]])</f>
        <v>template_driveway_repeater_linkquality_percentage</v>
      </c>
      <c r="G278" s="27" t="s">
        <v>1002</v>
      </c>
      <c r="H278" s="27" t="s">
        <v>1017</v>
      </c>
      <c r="I278" s="27" t="s">
        <v>314</v>
      </c>
      <c r="M278" s="27" t="s">
        <v>275</v>
      </c>
      <c r="T278" s="27"/>
      <c r="V278" s="28"/>
      <c r="W278" s="28"/>
      <c r="X278" s="28"/>
      <c r="Y278" s="28"/>
      <c r="AG278" s="28"/>
      <c r="AH278" s="28"/>
      <c r="AJ278" s="27" t="str">
        <f t="shared" si="32"/>
        <v/>
      </c>
      <c r="AK278" s="27" t="str">
        <f t="shared" si="34"/>
        <v/>
      </c>
      <c r="AR278" s="30"/>
      <c r="AS278" s="27"/>
      <c r="AT278" s="19"/>
      <c r="AU278" s="27"/>
      <c r="AV278" s="28"/>
      <c r="BD278" s="27"/>
      <c r="BE278" s="27"/>
      <c r="BH278" s="27" t="str">
        <f t="shared" si="33"/>
        <v/>
      </c>
    </row>
    <row r="279" spans="1:60" ht="16" customHeight="1">
      <c r="A279" s="27">
        <v>2507</v>
      </c>
      <c r="B279" s="27" t="s">
        <v>26</v>
      </c>
      <c r="C279" s="27" t="s">
        <v>609</v>
      </c>
      <c r="D279" s="27" t="s">
        <v>27</v>
      </c>
      <c r="E279" s="27" t="s">
        <v>1012</v>
      </c>
      <c r="F279" s="31" t="str">
        <f>IF(ISBLANK(E279), "", Table2[[#This Row],[unique_id]])</f>
        <v>template_landing_repeater_linkquality_percentage</v>
      </c>
      <c r="G279" s="27" t="s">
        <v>1003</v>
      </c>
      <c r="H279" s="27" t="s">
        <v>1017</v>
      </c>
      <c r="I279" s="27" t="s">
        <v>314</v>
      </c>
      <c r="M279" s="27" t="s">
        <v>275</v>
      </c>
      <c r="T279" s="27"/>
      <c r="V279" s="28"/>
      <c r="W279" s="28"/>
      <c r="X279" s="28"/>
      <c r="Y279" s="28"/>
      <c r="AG279" s="28"/>
      <c r="AH279" s="28"/>
      <c r="AJ279" s="27" t="str">
        <f t="shared" si="32"/>
        <v/>
      </c>
      <c r="AK279" s="27" t="str">
        <f t="shared" si="34"/>
        <v/>
      </c>
      <c r="AR279" s="30"/>
      <c r="AS279" s="27"/>
      <c r="AT279" s="19"/>
      <c r="AU279" s="27"/>
      <c r="AV279" s="28"/>
      <c r="BD279" s="27"/>
      <c r="BE279" s="27"/>
      <c r="BH279" s="27" t="str">
        <f t="shared" si="33"/>
        <v/>
      </c>
    </row>
    <row r="280" spans="1:60" ht="16" customHeight="1">
      <c r="A280" s="27">
        <v>2508</v>
      </c>
      <c r="B280" s="27" t="s">
        <v>26</v>
      </c>
      <c r="C280" s="27" t="s">
        <v>609</v>
      </c>
      <c r="D280" s="27" t="s">
        <v>27</v>
      </c>
      <c r="E280" s="27" t="s">
        <v>1013</v>
      </c>
      <c r="F280" s="31" t="str">
        <f>IF(ISBLANK(E280), "", Table2[[#This Row],[unique_id]])</f>
        <v>template_garden_repeater_linkquality_percentage</v>
      </c>
      <c r="G280" s="27" t="s">
        <v>1000</v>
      </c>
      <c r="H280" s="27" t="s">
        <v>1017</v>
      </c>
      <c r="I280" s="27" t="s">
        <v>314</v>
      </c>
      <c r="M280" s="27" t="s">
        <v>275</v>
      </c>
      <c r="T280" s="27"/>
      <c r="V280" s="28"/>
      <c r="W280" s="28"/>
      <c r="X280" s="28"/>
      <c r="Y280" s="28"/>
      <c r="AG280" s="28"/>
      <c r="AH280" s="28"/>
      <c r="AJ280" s="27" t="str">
        <f t="shared" si="32"/>
        <v/>
      </c>
      <c r="AK280" s="27" t="str">
        <f t="shared" si="34"/>
        <v/>
      </c>
      <c r="AR280" s="30"/>
      <c r="AS280" s="27"/>
      <c r="AT280" s="19"/>
      <c r="AU280" s="27"/>
      <c r="AV280" s="28"/>
      <c r="BD280" s="27"/>
      <c r="BE280" s="27"/>
      <c r="BH280" s="27" t="str">
        <f t="shared" si="33"/>
        <v/>
      </c>
    </row>
    <row r="281" spans="1:60" ht="16" customHeight="1">
      <c r="A281" s="27">
        <v>2509</v>
      </c>
      <c r="B281" s="27" t="s">
        <v>26</v>
      </c>
      <c r="C281" s="27" t="s">
        <v>443</v>
      </c>
      <c r="D281" s="27" t="s">
        <v>27</v>
      </c>
      <c r="E281" s="27" t="s">
        <v>1015</v>
      </c>
      <c r="F281" s="31" t="str">
        <f>IF(ISBLANK(E281), "", Table2[[#This Row],[unique_id]])</f>
        <v>template_kitchen_fan_outlet_linkquality_percentage</v>
      </c>
      <c r="G281" s="27" t="s">
        <v>880</v>
      </c>
      <c r="H281" s="27" t="s">
        <v>1017</v>
      </c>
      <c r="I281" s="27" t="s">
        <v>314</v>
      </c>
      <c r="M281" s="27" t="s">
        <v>275</v>
      </c>
      <c r="T281" s="27"/>
      <c r="V281" s="28"/>
      <c r="W281" s="28"/>
      <c r="X281" s="28"/>
      <c r="Y281" s="28"/>
      <c r="AG281" s="28"/>
      <c r="AH281" s="28"/>
      <c r="AJ281" s="27" t="str">
        <f t="shared" si="32"/>
        <v/>
      </c>
      <c r="AK281" s="27" t="str">
        <f t="shared" si="34"/>
        <v/>
      </c>
      <c r="AR281" s="30"/>
      <c r="AS281" s="27"/>
      <c r="AT281" s="19"/>
      <c r="AU281" s="27"/>
      <c r="AV281" s="28"/>
      <c r="BD281" s="27"/>
      <c r="BE281" s="27"/>
      <c r="BH281" s="27" t="str">
        <f t="shared" si="33"/>
        <v/>
      </c>
    </row>
    <row r="282" spans="1:60" ht="16" customHeight="1">
      <c r="A282" s="27">
        <v>2510</v>
      </c>
      <c r="B282" s="27" t="s">
        <v>26</v>
      </c>
      <c r="C282" s="27" t="s">
        <v>443</v>
      </c>
      <c r="D282" s="27" t="s">
        <v>27</v>
      </c>
      <c r="E282" s="27" t="s">
        <v>1014</v>
      </c>
      <c r="F282" s="31" t="str">
        <f>IF(ISBLANK(E282), "", Table2[[#This Row],[unique_id]])</f>
        <v>template_deck_fans_outlet_linkquality_percentage</v>
      </c>
      <c r="G282" s="27" t="s">
        <v>881</v>
      </c>
      <c r="H282" s="27" t="s">
        <v>1017</v>
      </c>
      <c r="I282" s="27" t="s">
        <v>314</v>
      </c>
      <c r="M282" s="27" t="s">
        <v>275</v>
      </c>
      <c r="T282" s="27"/>
      <c r="V282" s="28"/>
      <c r="W282" s="28"/>
      <c r="X282" s="28"/>
      <c r="Y282" s="28"/>
      <c r="AG282" s="28"/>
      <c r="AH282" s="28"/>
      <c r="AJ282" s="27" t="str">
        <f t="shared" si="32"/>
        <v/>
      </c>
      <c r="AK282" s="27" t="str">
        <f t="shared" si="34"/>
        <v/>
      </c>
      <c r="AR282" s="30"/>
      <c r="AS282" s="27"/>
      <c r="AT282" s="19"/>
      <c r="AU282" s="27"/>
      <c r="AV282" s="28"/>
      <c r="BD282" s="27"/>
      <c r="BE282" s="27"/>
      <c r="BH282" s="27" t="str">
        <f t="shared" si="33"/>
        <v/>
      </c>
    </row>
    <row r="283" spans="1:60" ht="16" customHeight="1">
      <c r="A283" s="27">
        <v>2511</v>
      </c>
      <c r="B283" s="27" t="s">
        <v>26</v>
      </c>
      <c r="C283" s="27" t="s">
        <v>443</v>
      </c>
      <c r="D283" s="27" t="s">
        <v>27</v>
      </c>
      <c r="E283" s="27" t="s">
        <v>1016</v>
      </c>
      <c r="F283" s="31" t="str">
        <f>IF(ISBLANK(E283), "", Table2[[#This Row],[unique_id]])</f>
        <v>template_edwin_wardrobe_outlet_linkquality_percentage</v>
      </c>
      <c r="G283" s="27" t="s">
        <v>1009</v>
      </c>
      <c r="H283" s="27" t="s">
        <v>1017</v>
      </c>
      <c r="I283" s="27" t="s">
        <v>314</v>
      </c>
      <c r="M283" s="27" t="s">
        <v>275</v>
      </c>
      <c r="T283" s="27"/>
      <c r="V283" s="28"/>
      <c r="W283" s="28"/>
      <c r="X283" s="28"/>
      <c r="Y283" s="28"/>
      <c r="AG283" s="28"/>
      <c r="AH283" s="28"/>
      <c r="AJ283" s="27" t="str">
        <f t="shared" si="32"/>
        <v/>
      </c>
      <c r="AK283" s="27" t="str">
        <f t="shared" si="34"/>
        <v/>
      </c>
      <c r="AR283" s="30"/>
      <c r="AS283" s="27"/>
      <c r="AT283" s="19"/>
      <c r="AU283" s="27"/>
      <c r="AV283" s="28"/>
      <c r="BD283" s="27"/>
      <c r="BE283" s="27"/>
      <c r="BH283" s="27" t="str">
        <f t="shared" si="33"/>
        <v/>
      </c>
    </row>
    <row r="284" spans="1:60" ht="16" customHeight="1">
      <c r="A284" s="27">
        <v>2512</v>
      </c>
      <c r="B284" s="27" t="s">
        <v>26</v>
      </c>
      <c r="C284" s="27" t="s">
        <v>39</v>
      </c>
      <c r="D284" s="27" t="s">
        <v>27</v>
      </c>
      <c r="E284" s="27" t="s">
        <v>178</v>
      </c>
      <c r="F284" s="31" t="str">
        <f>IF(ISBLANK(E284), "", Table2[[#This Row],[unique_id]])</f>
        <v>weatherstation_coms_signal_quality</v>
      </c>
      <c r="G284" s="27" t="s">
        <v>943</v>
      </c>
      <c r="H284" s="27" t="s">
        <v>1018</v>
      </c>
      <c r="I284" s="27" t="s">
        <v>314</v>
      </c>
      <c r="T284" s="27"/>
      <c r="V284" s="28"/>
      <c r="W284" s="28"/>
      <c r="X284" s="28"/>
      <c r="Y284" s="28"/>
      <c r="AF284" s="27">
        <v>300</v>
      </c>
      <c r="AG284" s="28" t="s">
        <v>34</v>
      </c>
      <c r="AH284" s="28"/>
      <c r="AI284" s="27" t="s">
        <v>86</v>
      </c>
      <c r="AJ284" s="27" t="str">
        <f t="shared" si="32"/>
        <v>haas/entity/sensor/weewx/weatherstation_coms_signal_quality/config</v>
      </c>
      <c r="AK284" s="27" t="str">
        <f t="shared" si="34"/>
        <v>weewx/weatherstation_coms_signal_quality</v>
      </c>
      <c r="AR284" s="30" t="s">
        <v>319</v>
      </c>
      <c r="AS284" s="27">
        <v>1</v>
      </c>
      <c r="AT284" s="18"/>
      <c r="AU284" s="27" t="s">
        <v>435</v>
      </c>
      <c r="AV284" s="28">
        <v>3.15</v>
      </c>
      <c r="AW284" s="27" t="s">
        <v>410</v>
      </c>
      <c r="AX284" s="27" t="s">
        <v>36</v>
      </c>
      <c r="AY284" s="27" t="s">
        <v>37</v>
      </c>
      <c r="BA284" s="27" t="s">
        <v>28</v>
      </c>
      <c r="BD284" s="27"/>
      <c r="BE284" s="27"/>
      <c r="BH284" s="27" t="str">
        <f t="shared" si="33"/>
        <v/>
      </c>
    </row>
    <row r="285" spans="1:60" ht="16" customHeight="1">
      <c r="A285" s="27">
        <v>2513</v>
      </c>
      <c r="B285" s="27" t="s">
        <v>26</v>
      </c>
      <c r="C285" s="27" t="s">
        <v>39</v>
      </c>
      <c r="D285" s="27" t="s">
        <v>27</v>
      </c>
      <c r="E285" s="27" t="s">
        <v>1010</v>
      </c>
      <c r="F285" s="31" t="str">
        <f>IF(ISBLANK(E285), "", Table2[[#This Row],[unique_id]])</f>
        <v>template_weatherstation_coms_signal_quality_percentage</v>
      </c>
      <c r="G285" s="27" t="s">
        <v>943</v>
      </c>
      <c r="H285" s="27" t="s">
        <v>1018</v>
      </c>
      <c r="I285" s="27" t="s">
        <v>314</v>
      </c>
      <c r="M285" s="27" t="s">
        <v>136</v>
      </c>
      <c r="T285" s="27"/>
      <c r="V285" s="28"/>
      <c r="W285" s="28"/>
      <c r="X285" s="28"/>
      <c r="Y285" s="28"/>
      <c r="AG285" s="28"/>
      <c r="AH285" s="28"/>
      <c r="AR285" s="30"/>
      <c r="AS285" s="27"/>
      <c r="AT285" s="18"/>
      <c r="AU285" s="27"/>
      <c r="AV285" s="28"/>
      <c r="BD285" s="27"/>
      <c r="BE285" s="27"/>
    </row>
    <row r="286" spans="1:60" ht="16" customHeight="1">
      <c r="A286" s="27">
        <v>2514</v>
      </c>
      <c r="B286" s="27" t="s">
        <v>26</v>
      </c>
      <c r="C286" s="27" t="s">
        <v>594</v>
      </c>
      <c r="D286" s="27" t="s">
        <v>377</v>
      </c>
      <c r="E286" s="27" t="s">
        <v>376</v>
      </c>
      <c r="F286" s="31" t="str">
        <f>IF(ISBLANK(E286), "", Table2[[#This Row],[unique_id]])</f>
        <v>column_break</v>
      </c>
      <c r="G286" s="27" t="s">
        <v>373</v>
      </c>
      <c r="H286" s="27" t="s">
        <v>1018</v>
      </c>
      <c r="I286" s="27" t="s">
        <v>314</v>
      </c>
      <c r="M286" s="27" t="s">
        <v>374</v>
      </c>
      <c r="N286" s="27" t="s">
        <v>375</v>
      </c>
      <c r="T286" s="27"/>
      <c r="V286" s="28"/>
      <c r="W286" s="28"/>
      <c r="X286" s="28"/>
      <c r="Y286" s="28"/>
      <c r="AG286" s="28"/>
      <c r="AH286" s="28"/>
      <c r="AK286" s="27" t="str">
        <f t="shared" ref="AK286:AK291" si="35">IF(ISBLANK(AI286),  "", _xlfn.CONCAT(LOWER(C286), "/", E286))</f>
        <v/>
      </c>
      <c r="AR286" s="30"/>
      <c r="AS286" s="27"/>
      <c r="AT286" s="19"/>
      <c r="AU286" s="27"/>
      <c r="AV286" s="28"/>
      <c r="AX286" s="32"/>
      <c r="BD286" s="27"/>
      <c r="BE286" s="27"/>
      <c r="BH286" s="27" t="str">
        <f t="shared" ref="BH286:BH291" si="36">IF(AND(ISBLANK(BD286), ISBLANK(BE286)), "", _xlfn.CONCAT("[", IF(ISBLANK(BD286), "", _xlfn.CONCAT("[""mac"", """, BD286, """]")), IF(ISBLANK(BE286), "", _xlfn.CONCAT(", [""ip"", """, BE286, """]")), "]"))</f>
        <v/>
      </c>
    </row>
    <row r="287" spans="1:60" ht="16" customHeight="1">
      <c r="A287" s="27">
        <v>2520</v>
      </c>
      <c r="B287" s="27" t="s">
        <v>26</v>
      </c>
      <c r="C287" s="27" t="s">
        <v>898</v>
      </c>
      <c r="D287" s="27" t="s">
        <v>27</v>
      </c>
      <c r="E287" s="27" t="s">
        <v>948</v>
      </c>
      <c r="F287" s="31" t="str">
        <f>IF(ISBLANK(E287), "", Table2[[#This Row],[unique_id]])</f>
        <v>back_door_lock_battery</v>
      </c>
      <c r="G287" s="27" t="s">
        <v>934</v>
      </c>
      <c r="H287" s="27" t="s">
        <v>709</v>
      </c>
      <c r="I287" s="27" t="s">
        <v>314</v>
      </c>
      <c r="M287" s="27" t="s">
        <v>136</v>
      </c>
      <c r="T287" s="27"/>
      <c r="V287" s="28"/>
      <c r="W287" s="28"/>
      <c r="X287" s="28"/>
      <c r="Y287" s="28"/>
      <c r="AG287" s="28"/>
      <c r="AH287" s="28"/>
      <c r="AJ287" s="27" t="str">
        <f>IF(ISBLANK(AI287),  "", _xlfn.CONCAT("haas/entity/sensor/", LOWER(C287), "/", E287, "/config"))</f>
        <v/>
      </c>
      <c r="AK287" s="27" t="str">
        <f t="shared" si="35"/>
        <v/>
      </c>
      <c r="AS287" s="27"/>
      <c r="AT287" s="29"/>
      <c r="AU287" s="27"/>
      <c r="AV287" s="28"/>
      <c r="AX287" s="32"/>
      <c r="BD287" s="27"/>
      <c r="BE287" s="27"/>
      <c r="BH287" s="27" t="str">
        <f t="shared" si="36"/>
        <v/>
      </c>
    </row>
    <row r="288" spans="1:60" ht="16" customHeight="1">
      <c r="A288" s="27">
        <v>2521</v>
      </c>
      <c r="B288" s="27" t="s">
        <v>26</v>
      </c>
      <c r="C288" s="27" t="s">
        <v>898</v>
      </c>
      <c r="D288" s="27" t="s">
        <v>27</v>
      </c>
      <c r="E288" s="27" t="s">
        <v>949</v>
      </c>
      <c r="F288" s="31" t="str">
        <f>IF(ISBLANK(E288), "", Table2[[#This Row],[unique_id]])</f>
        <v>front_door_lock_battery</v>
      </c>
      <c r="G288" s="27" t="s">
        <v>933</v>
      </c>
      <c r="H288" s="27" t="s">
        <v>709</v>
      </c>
      <c r="I288" s="27" t="s">
        <v>314</v>
      </c>
      <c r="M288" s="27" t="s">
        <v>136</v>
      </c>
      <c r="T288" s="27"/>
      <c r="V288" s="28"/>
      <c r="W288" s="28"/>
      <c r="X288" s="28"/>
      <c r="Y288" s="28"/>
      <c r="AG288" s="28"/>
      <c r="AH288" s="28"/>
      <c r="AJ288" s="27" t="str">
        <f>IF(ISBLANK(AI288),  "", _xlfn.CONCAT("haas/entity/sensor/", LOWER(C288), "/", E288, "/config"))</f>
        <v/>
      </c>
      <c r="AK288" s="27" t="str">
        <f t="shared" si="35"/>
        <v/>
      </c>
      <c r="AS288" s="27"/>
      <c r="AT288" s="29"/>
      <c r="AU288" s="27"/>
      <c r="AV288" s="28"/>
      <c r="AX288" s="32"/>
      <c r="BD288" s="27"/>
      <c r="BE288" s="27"/>
      <c r="BH288" s="27" t="str">
        <f t="shared" si="36"/>
        <v/>
      </c>
    </row>
    <row r="289" spans="1:60" ht="16" customHeight="1">
      <c r="A289" s="27">
        <v>2522</v>
      </c>
      <c r="B289" s="27" t="s">
        <v>26</v>
      </c>
      <c r="C289" s="27" t="s">
        <v>378</v>
      </c>
      <c r="D289" s="27" t="s">
        <v>27</v>
      </c>
      <c r="E289" s="27" t="s">
        <v>951</v>
      </c>
      <c r="F289" s="31" t="str">
        <f>IF(ISBLANK(E289), "", Table2[[#This Row],[unique_id]])</f>
        <v>template_back_door_sensor_battery_last</v>
      </c>
      <c r="G289" s="27" t="s">
        <v>936</v>
      </c>
      <c r="H289" s="27" t="s">
        <v>709</v>
      </c>
      <c r="I289" s="27" t="s">
        <v>314</v>
      </c>
      <c r="M289" s="27" t="s">
        <v>136</v>
      </c>
      <c r="T289" s="27"/>
      <c r="V289" s="28"/>
      <c r="W289" s="28"/>
      <c r="X289" s="28"/>
      <c r="Y289" s="28"/>
      <c r="AG289" s="28"/>
      <c r="AH289" s="28"/>
      <c r="AJ289" s="27" t="str">
        <f>IF(ISBLANK(AI289),  "", _xlfn.CONCAT("haas/entity/sensor/", LOWER(C289), "/", E289, "/config"))</f>
        <v/>
      </c>
      <c r="AK289" s="27" t="str">
        <f t="shared" si="35"/>
        <v/>
      </c>
      <c r="AS289" s="27"/>
      <c r="AT289" s="29"/>
      <c r="AU289" s="27"/>
      <c r="AV289" s="28"/>
      <c r="AX289" s="32"/>
      <c r="BD289" s="27"/>
      <c r="BE289" s="27"/>
      <c r="BH289" s="27" t="str">
        <f t="shared" si="36"/>
        <v/>
      </c>
    </row>
    <row r="290" spans="1:60" ht="16" customHeight="1">
      <c r="A290" s="27">
        <v>2523</v>
      </c>
      <c r="B290" s="27" t="s">
        <v>26</v>
      </c>
      <c r="C290" s="27" t="s">
        <v>378</v>
      </c>
      <c r="D290" s="27" t="s">
        <v>27</v>
      </c>
      <c r="E290" s="27" t="s">
        <v>950</v>
      </c>
      <c r="F290" s="31" t="str">
        <f>IF(ISBLANK(E290), "", Table2[[#This Row],[unique_id]])</f>
        <v>template_front_door_sensor_battery_last</v>
      </c>
      <c r="G290" s="27" t="s">
        <v>935</v>
      </c>
      <c r="H290" s="27" t="s">
        <v>709</v>
      </c>
      <c r="I290" s="27" t="s">
        <v>314</v>
      </c>
      <c r="M290" s="27" t="s">
        <v>136</v>
      </c>
      <c r="T290" s="27"/>
      <c r="V290" s="28"/>
      <c r="W290" s="28"/>
      <c r="X290" s="28"/>
      <c r="Y290" s="28"/>
      <c r="AG290" s="28"/>
      <c r="AH290" s="28"/>
      <c r="AJ290" s="27" t="str">
        <f>IF(ISBLANK(AI290),  "", _xlfn.CONCAT("haas/entity/sensor/", LOWER(C290), "/", E290, "/config"))</f>
        <v/>
      </c>
      <c r="AK290" s="27" t="str">
        <f t="shared" si="35"/>
        <v/>
      </c>
      <c r="AS290" s="27"/>
      <c r="AT290" s="29"/>
      <c r="AU290" s="27"/>
      <c r="AV290" s="28"/>
      <c r="AX290" s="32"/>
      <c r="BD290" s="27"/>
      <c r="BE290" s="27"/>
      <c r="BH290" s="27" t="str">
        <f t="shared" si="36"/>
        <v/>
      </c>
    </row>
    <row r="291" spans="1:60" ht="16" customHeight="1">
      <c r="A291" s="27">
        <v>2524</v>
      </c>
      <c r="B291" s="27" t="s">
        <v>786</v>
      </c>
      <c r="C291" s="27" t="s">
        <v>616</v>
      </c>
      <c r="D291" s="27" t="s">
        <v>27</v>
      </c>
      <c r="E291" s="27" t="s">
        <v>657</v>
      </c>
      <c r="F291" s="31" t="str">
        <f>IF(ISBLANK(E291), "", Table2[[#This Row],[unique_id]])</f>
        <v>home_cube_remote_battery</v>
      </c>
      <c r="G291" s="27" t="s">
        <v>624</v>
      </c>
      <c r="H291" s="27" t="s">
        <v>709</v>
      </c>
      <c r="I291" s="27" t="s">
        <v>314</v>
      </c>
      <c r="M291" s="27" t="s">
        <v>136</v>
      </c>
      <c r="T291" s="27"/>
      <c r="V291" s="28"/>
      <c r="W291" s="28"/>
      <c r="X291" s="28"/>
      <c r="Y291" s="28"/>
      <c r="AG291" s="28"/>
      <c r="AH291" s="28"/>
      <c r="AJ291" s="27" t="str">
        <f>IF(ISBLANK(AI291),  "", _xlfn.CONCAT("haas/entity/sensor/", LOWER(C291), "/", E291, "/config"))</f>
        <v/>
      </c>
      <c r="AK291" s="27" t="str">
        <f t="shared" si="35"/>
        <v/>
      </c>
      <c r="AS291" s="27"/>
      <c r="AT291" s="29"/>
      <c r="AU291" s="27"/>
      <c r="AV291" s="28"/>
      <c r="AX291" s="32"/>
      <c r="BD291" s="27"/>
      <c r="BE291" s="27"/>
      <c r="BH291" s="27" t="str">
        <f t="shared" si="36"/>
        <v/>
      </c>
    </row>
    <row r="292" spans="1:60" ht="16" customHeight="1">
      <c r="A292" s="27">
        <v>2525</v>
      </c>
      <c r="B292" s="27" t="s">
        <v>26</v>
      </c>
      <c r="C292" s="27" t="s">
        <v>151</v>
      </c>
      <c r="D292" s="27" t="s">
        <v>27</v>
      </c>
      <c r="E292" s="27" t="s">
        <v>945</v>
      </c>
      <c r="F292" s="31" t="str">
        <f>IF(ISBLANK(E292), "", Table2[[#This Row],[unique_id]])</f>
        <v>template_weatherstation_console_battery_percent_int</v>
      </c>
      <c r="G292" s="27" t="s">
        <v>943</v>
      </c>
      <c r="H292" s="27" t="s">
        <v>709</v>
      </c>
      <c r="I292" s="27" t="s">
        <v>314</v>
      </c>
      <c r="M292" s="27" t="s">
        <v>136</v>
      </c>
      <c r="T292" s="27"/>
      <c r="V292" s="28"/>
      <c r="W292" s="28"/>
      <c r="X292" s="28"/>
      <c r="Y292" s="28"/>
      <c r="AB292" s="27" t="s">
        <v>31</v>
      </c>
      <c r="AC292" s="27" t="s">
        <v>32</v>
      </c>
      <c r="AD292" s="27" t="s">
        <v>944</v>
      </c>
      <c r="AG292" s="28"/>
      <c r="AH292" s="28"/>
      <c r="AR292" s="30"/>
      <c r="AS292" s="27"/>
      <c r="AT292" s="18"/>
      <c r="AU292" s="27"/>
      <c r="AV292" s="28"/>
      <c r="BD292" s="27"/>
      <c r="BE292" s="27"/>
    </row>
    <row r="293" spans="1:60" ht="16" customHeight="1">
      <c r="A293" s="27">
        <v>2526</v>
      </c>
      <c r="B293" s="27" t="s">
        <v>26</v>
      </c>
      <c r="C293" s="27" t="s">
        <v>39</v>
      </c>
      <c r="D293" s="27" t="s">
        <v>27</v>
      </c>
      <c r="E293" s="27" t="s">
        <v>177</v>
      </c>
      <c r="F293" s="31" t="str">
        <f>IF(ISBLANK(E293), "", Table2[[#This Row],[unique_id]])</f>
        <v>weatherstation_console_battery_voltage</v>
      </c>
      <c r="G293" s="27" t="s">
        <v>623</v>
      </c>
      <c r="H293" s="27" t="s">
        <v>709</v>
      </c>
      <c r="I293" s="27" t="s">
        <v>314</v>
      </c>
      <c r="T293" s="27"/>
      <c r="V293" s="28"/>
      <c r="W293" s="28"/>
      <c r="X293" s="28"/>
      <c r="Y293" s="28"/>
      <c r="AB293" s="27" t="s">
        <v>31</v>
      </c>
      <c r="AC293" s="27" t="s">
        <v>83</v>
      </c>
      <c r="AD293" s="27" t="s">
        <v>84</v>
      </c>
      <c r="AE293" s="27" t="s">
        <v>290</v>
      </c>
      <c r="AF293" s="27">
        <v>300</v>
      </c>
      <c r="AG293" s="28" t="s">
        <v>34</v>
      </c>
      <c r="AH293" s="28"/>
      <c r="AI293" s="27" t="s">
        <v>85</v>
      </c>
      <c r="AJ293" s="27" t="str">
        <f t="shared" ref="AJ293:AJ299" si="37">IF(ISBLANK(AI293),  "", _xlfn.CONCAT("haas/entity/sensor/", LOWER(C293), "/", E293, "/config"))</f>
        <v>haas/entity/sensor/weewx/weatherstation_console_battery_voltage/config</v>
      </c>
      <c r="AK293" s="27" t="str">
        <f t="shared" ref="AK293:AK313" si="38">IF(ISBLANK(AI293),  "", _xlfn.CONCAT(LOWER(C293), "/", E293))</f>
        <v>weewx/weatherstation_console_battery_voltage</v>
      </c>
      <c r="AR293" s="30" t="s">
        <v>318</v>
      </c>
      <c r="AS293" s="27">
        <v>1</v>
      </c>
      <c r="AT293" s="18"/>
      <c r="AU293" s="27" t="s">
        <v>435</v>
      </c>
      <c r="AV293" s="28">
        <v>3.15</v>
      </c>
      <c r="AW293" s="27" t="s">
        <v>410</v>
      </c>
      <c r="AX293" s="27" t="s">
        <v>36</v>
      </c>
      <c r="AY293" s="27" t="s">
        <v>37</v>
      </c>
      <c r="BA293" s="27" t="s">
        <v>28</v>
      </c>
      <c r="BD293" s="27"/>
      <c r="BE293" s="27"/>
      <c r="BH293" s="27" t="str">
        <f t="shared" ref="BH293:BH313" si="39">IF(AND(ISBLANK(BD293), ISBLANK(BE293)), "", _xlfn.CONCAT("[", IF(ISBLANK(BD293), "", _xlfn.CONCAT("[""mac"", """, BD293, """]")), IF(ISBLANK(BE293), "", _xlfn.CONCAT(", [""ip"", """, BE293, """]")), "]"))</f>
        <v/>
      </c>
    </row>
    <row r="294" spans="1:60" ht="16" customHeight="1">
      <c r="A294" s="27">
        <v>2527</v>
      </c>
      <c r="B294" s="27" t="s">
        <v>26</v>
      </c>
      <c r="C294" s="27" t="s">
        <v>128</v>
      </c>
      <c r="D294" s="27" t="s">
        <v>27</v>
      </c>
      <c r="E294" s="30" t="s">
        <v>846</v>
      </c>
      <c r="F294" s="31" t="str">
        <f>IF(ISBLANK(E294), "", Table2[[#This Row],[unique_id]])</f>
        <v>bertram_2_office_pantry_battery_percent</v>
      </c>
      <c r="G294" s="27" t="s">
        <v>617</v>
      </c>
      <c r="H294" s="27" t="s">
        <v>709</v>
      </c>
      <c r="I294" s="27" t="s">
        <v>314</v>
      </c>
      <c r="M294" s="27" t="s">
        <v>136</v>
      </c>
      <c r="T294" s="27"/>
      <c r="V294" s="28"/>
      <c r="W294" s="28"/>
      <c r="X294" s="28"/>
      <c r="Y294" s="28"/>
      <c r="AG294" s="28"/>
      <c r="AH294" s="28"/>
      <c r="AJ294" s="27" t="str">
        <f t="shared" si="37"/>
        <v/>
      </c>
      <c r="AK294" s="27" t="str">
        <f t="shared" si="38"/>
        <v/>
      </c>
      <c r="AS294" s="27"/>
      <c r="AT294" s="29"/>
      <c r="AU294" s="27" t="s">
        <v>644</v>
      </c>
      <c r="AV294" s="28" t="s">
        <v>566</v>
      </c>
      <c r="AW294" s="27" t="s">
        <v>567</v>
      </c>
      <c r="AX294" s="27" t="s">
        <v>564</v>
      </c>
      <c r="AY294" s="27" t="s">
        <v>128</v>
      </c>
      <c r="BA294" s="27" t="s">
        <v>221</v>
      </c>
      <c r="BD294" s="27"/>
      <c r="BE294" s="27"/>
      <c r="BH294" s="27" t="str">
        <f t="shared" si="39"/>
        <v/>
      </c>
    </row>
    <row r="295" spans="1:60" ht="16" customHeight="1">
      <c r="A295" s="27">
        <v>2528</v>
      </c>
      <c r="B295" s="27" t="s">
        <v>26</v>
      </c>
      <c r="C295" s="27" t="s">
        <v>128</v>
      </c>
      <c r="D295" s="27" t="s">
        <v>27</v>
      </c>
      <c r="E295" s="30" t="s">
        <v>847</v>
      </c>
      <c r="F295" s="31" t="str">
        <f>IF(ISBLANK(E295), "", Table2[[#This Row],[unique_id]])</f>
        <v>bertram_2_office_lounge_battery_percent</v>
      </c>
      <c r="G295" s="27" t="s">
        <v>618</v>
      </c>
      <c r="H295" s="27" t="s">
        <v>709</v>
      </c>
      <c r="I295" s="27" t="s">
        <v>314</v>
      </c>
      <c r="M295" s="27" t="s">
        <v>136</v>
      </c>
      <c r="T295" s="27"/>
      <c r="V295" s="28"/>
      <c r="W295" s="28"/>
      <c r="X295" s="28"/>
      <c r="Y295" s="28"/>
      <c r="AG295" s="28"/>
      <c r="AH295" s="28"/>
      <c r="AJ295" s="27" t="str">
        <f t="shared" si="37"/>
        <v/>
      </c>
      <c r="AK295" s="27" t="str">
        <f t="shared" si="38"/>
        <v/>
      </c>
      <c r="AS295" s="27"/>
      <c r="AT295" s="29"/>
      <c r="AU295" s="27" t="s">
        <v>643</v>
      </c>
      <c r="AV295" s="28" t="s">
        <v>566</v>
      </c>
      <c r="AW295" s="27" t="s">
        <v>567</v>
      </c>
      <c r="AX295" s="27" t="s">
        <v>564</v>
      </c>
      <c r="AY295" s="27" t="s">
        <v>128</v>
      </c>
      <c r="BA295" s="27" t="s">
        <v>203</v>
      </c>
      <c r="BD295" s="27"/>
      <c r="BE295" s="27"/>
      <c r="BH295" s="27" t="str">
        <f t="shared" si="39"/>
        <v/>
      </c>
    </row>
    <row r="296" spans="1:60" ht="16" customHeight="1">
      <c r="A296" s="27">
        <v>2529</v>
      </c>
      <c r="B296" s="27" t="s">
        <v>26</v>
      </c>
      <c r="C296" s="27" t="s">
        <v>128</v>
      </c>
      <c r="D296" s="27" t="s">
        <v>27</v>
      </c>
      <c r="E296" s="30" t="s">
        <v>848</v>
      </c>
      <c r="F296" s="31" t="str">
        <f>IF(ISBLANK(E296), "", Table2[[#This Row],[unique_id]])</f>
        <v>bertram_2_office_dining_battery_percent</v>
      </c>
      <c r="G296" s="27" t="s">
        <v>619</v>
      </c>
      <c r="H296" s="27" t="s">
        <v>709</v>
      </c>
      <c r="I296" s="27" t="s">
        <v>314</v>
      </c>
      <c r="M296" s="27" t="s">
        <v>136</v>
      </c>
      <c r="T296" s="27"/>
      <c r="V296" s="28"/>
      <c r="W296" s="28"/>
      <c r="X296" s="28"/>
      <c r="Y296" s="28"/>
      <c r="AG296" s="28"/>
      <c r="AH296" s="28"/>
      <c r="AJ296" s="27" t="str">
        <f t="shared" si="37"/>
        <v/>
      </c>
      <c r="AK296" s="27" t="str">
        <f t="shared" si="38"/>
        <v/>
      </c>
      <c r="AS296" s="27"/>
      <c r="AT296" s="29"/>
      <c r="AU296" s="27" t="s">
        <v>645</v>
      </c>
      <c r="AV296" s="28" t="s">
        <v>566</v>
      </c>
      <c r="AW296" s="27" t="s">
        <v>567</v>
      </c>
      <c r="AX296" s="27" t="s">
        <v>564</v>
      </c>
      <c r="AY296" s="27" t="s">
        <v>128</v>
      </c>
      <c r="BA296" s="27" t="s">
        <v>202</v>
      </c>
      <c r="BD296" s="27"/>
      <c r="BE296" s="27"/>
      <c r="BH296" s="27" t="str">
        <f t="shared" si="39"/>
        <v/>
      </c>
    </row>
    <row r="297" spans="1:60" ht="16" customHeight="1">
      <c r="A297" s="27">
        <v>2530</v>
      </c>
      <c r="B297" s="27" t="s">
        <v>26</v>
      </c>
      <c r="C297" s="27" t="s">
        <v>128</v>
      </c>
      <c r="D297" s="27" t="s">
        <v>27</v>
      </c>
      <c r="E297" s="30" t="s">
        <v>849</v>
      </c>
      <c r="F297" s="31" t="str">
        <f>IF(ISBLANK(E297), "", Table2[[#This Row],[unique_id]])</f>
        <v>bertram_2_office_basement_battery_percent</v>
      </c>
      <c r="G297" s="27" t="s">
        <v>620</v>
      </c>
      <c r="H297" s="27" t="s">
        <v>709</v>
      </c>
      <c r="I297" s="27" t="s">
        <v>314</v>
      </c>
      <c r="M297" s="27" t="s">
        <v>136</v>
      </c>
      <c r="T297" s="27"/>
      <c r="V297" s="28"/>
      <c r="W297" s="28"/>
      <c r="X297" s="28"/>
      <c r="Y297" s="28"/>
      <c r="AG297" s="28"/>
      <c r="AH297" s="28"/>
      <c r="AJ297" s="27" t="str">
        <f t="shared" si="37"/>
        <v/>
      </c>
      <c r="AK297" s="27" t="str">
        <f t="shared" si="38"/>
        <v/>
      </c>
      <c r="AS297" s="27"/>
      <c r="AT297" s="29"/>
      <c r="AU297" s="27" t="s">
        <v>646</v>
      </c>
      <c r="AV297" s="28" t="s">
        <v>566</v>
      </c>
      <c r="AW297" s="27" t="s">
        <v>567</v>
      </c>
      <c r="AX297" s="27" t="s">
        <v>564</v>
      </c>
      <c r="AY297" s="27" t="s">
        <v>128</v>
      </c>
      <c r="BA297" s="27" t="s">
        <v>220</v>
      </c>
      <c r="BD297" s="27"/>
      <c r="BE297" s="27"/>
      <c r="BH297" s="27" t="str">
        <f t="shared" si="39"/>
        <v/>
      </c>
    </row>
    <row r="298" spans="1:60" ht="16" customHeight="1">
      <c r="A298" s="27">
        <v>2531</v>
      </c>
      <c r="B298" s="27" t="s">
        <v>26</v>
      </c>
      <c r="C298" s="27" t="s">
        <v>189</v>
      </c>
      <c r="D298" s="27" t="s">
        <v>27</v>
      </c>
      <c r="E298" s="27" t="s">
        <v>1056</v>
      </c>
      <c r="F298" s="31" t="str">
        <f>IF(ISBLANK(E298), "", Table2[[#This Row],[unique_id]])</f>
        <v>parents_move_battery</v>
      </c>
      <c r="G298" s="27" t="s">
        <v>621</v>
      </c>
      <c r="H298" s="27" t="s">
        <v>709</v>
      </c>
      <c r="I298" s="27" t="s">
        <v>314</v>
      </c>
      <c r="M298" s="27" t="s">
        <v>136</v>
      </c>
      <c r="T298" s="27"/>
      <c r="V298" s="28"/>
      <c r="W298" s="28"/>
      <c r="X298" s="28"/>
      <c r="Y298" s="28"/>
      <c r="AG298" s="28"/>
      <c r="AH298" s="28"/>
      <c r="AJ298" s="27" t="str">
        <f t="shared" si="37"/>
        <v/>
      </c>
      <c r="AK298" s="27" t="str">
        <f t="shared" si="38"/>
        <v/>
      </c>
      <c r="AS298" s="27"/>
      <c r="AT298" s="29"/>
      <c r="AU298" s="27"/>
      <c r="AV298" s="28"/>
      <c r="BD298" s="27"/>
      <c r="BE298" s="27"/>
      <c r="BH298" s="27" t="str">
        <f t="shared" si="39"/>
        <v/>
      </c>
    </row>
    <row r="299" spans="1:60" ht="16" customHeight="1">
      <c r="A299" s="27">
        <v>2532</v>
      </c>
      <c r="B299" s="27" t="s">
        <v>26</v>
      </c>
      <c r="C299" s="27" t="s">
        <v>189</v>
      </c>
      <c r="D299" s="27" t="s">
        <v>27</v>
      </c>
      <c r="E299" s="27" t="s">
        <v>1055</v>
      </c>
      <c r="F299" s="31" t="str">
        <f>IF(ISBLANK(E299), "", Table2[[#This Row],[unique_id]])</f>
        <v>kitchen_move_battery</v>
      </c>
      <c r="G299" s="27" t="s">
        <v>622</v>
      </c>
      <c r="H299" s="27" t="s">
        <v>709</v>
      </c>
      <c r="I299" s="27" t="s">
        <v>314</v>
      </c>
      <c r="M299" s="27" t="s">
        <v>136</v>
      </c>
      <c r="T299" s="27"/>
      <c r="V299" s="28"/>
      <c r="W299" s="28"/>
      <c r="X299" s="28"/>
      <c r="Y299" s="28"/>
      <c r="AG299" s="28"/>
      <c r="AH299" s="28"/>
      <c r="AJ299" s="27" t="str">
        <f t="shared" si="37"/>
        <v/>
      </c>
      <c r="AK299" s="27" t="str">
        <f t="shared" si="38"/>
        <v/>
      </c>
      <c r="AS299" s="27"/>
      <c r="AT299" s="29"/>
      <c r="AU299" s="27"/>
      <c r="AV299" s="28"/>
      <c r="BD299" s="27"/>
      <c r="BE299" s="27"/>
      <c r="BH299" s="27" t="str">
        <f t="shared" si="39"/>
        <v/>
      </c>
    </row>
    <row r="300" spans="1:60" ht="16" customHeight="1">
      <c r="A300" s="27">
        <v>2533</v>
      </c>
      <c r="B300" s="27" t="s">
        <v>26</v>
      </c>
      <c r="C300" s="27" t="s">
        <v>594</v>
      </c>
      <c r="D300" s="27" t="s">
        <v>377</v>
      </c>
      <c r="E300" s="27" t="s">
        <v>376</v>
      </c>
      <c r="F300" s="31" t="str">
        <f>IF(ISBLANK(E300), "", Table2[[#This Row],[unique_id]])</f>
        <v>column_break</v>
      </c>
      <c r="G300" s="27" t="s">
        <v>373</v>
      </c>
      <c r="H300" s="27" t="s">
        <v>709</v>
      </c>
      <c r="I300" s="27" t="s">
        <v>314</v>
      </c>
      <c r="M300" s="27" t="s">
        <v>374</v>
      </c>
      <c r="N300" s="27" t="s">
        <v>375</v>
      </c>
      <c r="T300" s="27"/>
      <c r="V300" s="28"/>
      <c r="W300" s="28"/>
      <c r="X300" s="28"/>
      <c r="Y300" s="28"/>
      <c r="AG300" s="28"/>
      <c r="AH300" s="28"/>
      <c r="AK300" s="27" t="str">
        <f t="shared" si="38"/>
        <v/>
      </c>
      <c r="AR300" s="30"/>
      <c r="AS300" s="27"/>
      <c r="AT300" s="19"/>
      <c r="AU300" s="27"/>
      <c r="AV300" s="28"/>
      <c r="BD300" s="27"/>
      <c r="BE300" s="27"/>
      <c r="BH300" s="27" t="str">
        <f t="shared" si="39"/>
        <v/>
      </c>
    </row>
    <row r="301" spans="1:60" ht="16" customHeight="1">
      <c r="A301" s="27">
        <v>2550</v>
      </c>
      <c r="B301" s="27" t="s">
        <v>26</v>
      </c>
      <c r="C301" s="27" t="s">
        <v>1101</v>
      </c>
      <c r="D301" s="27" t="s">
        <v>27</v>
      </c>
      <c r="E301" s="27" t="s">
        <v>1187</v>
      </c>
      <c r="F301" s="31" t="str">
        <f>IF(ISBLANK(E301), "", Table2[[#This Row],[unique_id]])</f>
        <v>all_standby</v>
      </c>
      <c r="G301" s="27" t="s">
        <v>1188</v>
      </c>
      <c r="H301" s="27" t="s">
        <v>710</v>
      </c>
      <c r="I301" s="27" t="s">
        <v>314</v>
      </c>
      <c r="O301" s="28" t="s">
        <v>1130</v>
      </c>
      <c r="R301" s="42"/>
      <c r="T301" s="34" t="s">
        <v>1186</v>
      </c>
      <c r="V301" s="28"/>
      <c r="W301" s="28"/>
      <c r="X301" s="28"/>
      <c r="Y301" s="28"/>
      <c r="AG301" s="28"/>
      <c r="AH301" s="28"/>
      <c r="AJ301" s="27" t="str">
        <f t="shared" ref="AJ301:AJ313" si="40">IF(ISBLANK(AI301),  "", _xlfn.CONCAT("haas/entity/sensor/", LOWER(C301), "/", E301, "/config"))</f>
        <v/>
      </c>
      <c r="AK301" s="27" t="str">
        <f t="shared" si="38"/>
        <v/>
      </c>
      <c r="AS301" s="27"/>
      <c r="AT301" s="29"/>
      <c r="AU301" s="27"/>
      <c r="AV301" s="28"/>
      <c r="BD301" s="27"/>
      <c r="BE301" s="27"/>
      <c r="BH301" s="27" t="str">
        <f t="shared" si="39"/>
        <v/>
      </c>
    </row>
    <row r="302" spans="1:60" ht="16" customHeight="1">
      <c r="A302" s="27">
        <v>2551</v>
      </c>
      <c r="B302" s="27" t="s">
        <v>26</v>
      </c>
      <c r="C302" s="27" t="s">
        <v>1158</v>
      </c>
      <c r="D302" s="27" t="s">
        <v>149</v>
      </c>
      <c r="E302" s="34" t="str">
        <f>_xlfn.CONCAT("template_", E303, "_proxy")</f>
        <v>template_lounge_tv_outlet_plug_proxy</v>
      </c>
      <c r="F302" s="31" t="str">
        <f>IF(ISBLANK(E302), "", Table2[[#This Row],[unique_id]])</f>
        <v>template_lounge_tv_outlet_plug_proxy</v>
      </c>
      <c r="G302" s="27" t="s">
        <v>187</v>
      </c>
      <c r="H302" s="27" t="s">
        <v>710</v>
      </c>
      <c r="I302" s="27" t="s">
        <v>314</v>
      </c>
      <c r="O302" s="28" t="s">
        <v>1130</v>
      </c>
      <c r="P302" s="27" t="s">
        <v>172</v>
      </c>
      <c r="Q302" s="27" t="s">
        <v>1080</v>
      </c>
      <c r="R302" s="42" t="s">
        <v>1065</v>
      </c>
      <c r="S302" s="27" t="str">
        <f>S303</f>
        <v>Lounge TV</v>
      </c>
      <c r="T30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2" s="28"/>
      <c r="W302" s="28"/>
      <c r="X302" s="28"/>
      <c r="Y302" s="28"/>
      <c r="AG302" s="28"/>
      <c r="AH302" s="28"/>
      <c r="AJ302" s="27" t="str">
        <f t="shared" si="40"/>
        <v/>
      </c>
      <c r="AK302" s="27" t="str">
        <f t="shared" si="38"/>
        <v/>
      </c>
      <c r="AR302" s="30"/>
      <c r="AS302" s="27"/>
      <c r="AT302" s="19"/>
      <c r="AU302" s="27"/>
      <c r="AV302" s="28"/>
      <c r="AW302" s="27" t="s">
        <v>134</v>
      </c>
      <c r="AX302" s="27" t="s">
        <v>405</v>
      </c>
      <c r="AY302" s="27" t="s">
        <v>244</v>
      </c>
      <c r="BA302" s="27" t="s">
        <v>203</v>
      </c>
      <c r="BD302" s="27"/>
      <c r="BE302" s="27"/>
      <c r="BH302" s="27" t="str">
        <f t="shared" si="39"/>
        <v/>
      </c>
    </row>
    <row r="303" spans="1:60" ht="16" customHeight="1">
      <c r="A303" s="27">
        <v>2552</v>
      </c>
      <c r="B303" s="27" t="s">
        <v>26</v>
      </c>
      <c r="C303" s="27" t="s">
        <v>244</v>
      </c>
      <c r="D303" s="27" t="s">
        <v>134</v>
      </c>
      <c r="E303" s="27" t="s">
        <v>1196</v>
      </c>
      <c r="F303" s="31" t="str">
        <f>IF(ISBLANK(E303), "", Table2[[#This Row],[unique_id]])</f>
        <v>lounge_tv_outlet_plug</v>
      </c>
      <c r="G303" s="27" t="s">
        <v>187</v>
      </c>
      <c r="H303" s="27" t="s">
        <v>710</v>
      </c>
      <c r="I303" s="27" t="s">
        <v>314</v>
      </c>
      <c r="M303" s="27" t="s">
        <v>275</v>
      </c>
      <c r="O303" s="28" t="s">
        <v>1130</v>
      </c>
      <c r="P303" s="27" t="s">
        <v>172</v>
      </c>
      <c r="Q303" s="27" t="s">
        <v>1080</v>
      </c>
      <c r="R303" s="42" t="s">
        <v>1065</v>
      </c>
      <c r="S303" s="27" t="str">
        <f>_xlfn.CONCAT( "", "",Table2[[#This Row],[friendly_name]])</f>
        <v>Lounge TV</v>
      </c>
      <c r="T303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303" s="28"/>
      <c r="W303" s="28"/>
      <c r="X303" s="28"/>
      <c r="Y303" s="28"/>
      <c r="AE303" s="27" t="s">
        <v>268</v>
      </c>
      <c r="AG303" s="28"/>
      <c r="AH303" s="28"/>
      <c r="AJ303" s="27" t="str">
        <f t="shared" si="40"/>
        <v/>
      </c>
      <c r="AK303" s="27" t="str">
        <f t="shared" si="38"/>
        <v/>
      </c>
      <c r="AS303" s="27"/>
      <c r="AT303" s="29"/>
      <c r="AU303" s="27" t="str">
        <f>IF(OR(ISBLANK(BD303), ISBLANK(BE303)), "", LOWER(_xlfn.CONCAT(Table2[[#This Row],[device_manufacturer]], "-",Table2[[#This Row],[device_suggested_area]], "-", Table2[[#This Row],[device_identifiers]])))</f>
        <v>tplink-lounge-tv</v>
      </c>
      <c r="AV303" s="28" t="s">
        <v>408</v>
      </c>
      <c r="AW303" s="27" t="s">
        <v>415</v>
      </c>
      <c r="AX303" s="27" t="s">
        <v>405</v>
      </c>
      <c r="AY303" s="27" t="str">
        <f>IF(OR(ISBLANK(BD303), ISBLANK(BE303)), "", Table2[[#This Row],[device_via_device]])</f>
        <v>TPLink</v>
      </c>
      <c r="AZ303" s="27" t="s">
        <v>1145</v>
      </c>
      <c r="BA303" s="27" t="s">
        <v>203</v>
      </c>
      <c r="BC303" s="27" t="s">
        <v>534</v>
      </c>
      <c r="BD303" s="27" t="s">
        <v>395</v>
      </c>
      <c r="BE303" s="27" t="s">
        <v>526</v>
      </c>
      <c r="BH303" s="27" t="str">
        <f t="shared" si="39"/>
        <v>[["mac", "ac:84:c6:54:a3:a2"], ["ip", "10.0.6.80"]]</v>
      </c>
    </row>
    <row r="304" spans="1:60" ht="16" customHeight="1">
      <c r="A304" s="27">
        <v>2553</v>
      </c>
      <c r="B304" s="27" t="s">
        <v>26</v>
      </c>
      <c r="C304" s="27" t="s">
        <v>1158</v>
      </c>
      <c r="D304" s="27" t="s">
        <v>149</v>
      </c>
      <c r="E304" s="34" t="str">
        <f>_xlfn.CONCAT("template_", E305, "_proxy")</f>
        <v>template_lounge_sub_plug_proxy</v>
      </c>
      <c r="F304" s="31" t="str">
        <f>IF(ISBLANK(E304), "", Table2[[#This Row],[unique_id]])</f>
        <v>template_lounge_sub_plug_proxy</v>
      </c>
      <c r="G304" s="27" t="s">
        <v>1136</v>
      </c>
      <c r="H304" s="27" t="s">
        <v>710</v>
      </c>
      <c r="I304" s="27" t="s">
        <v>314</v>
      </c>
      <c r="O304" s="28" t="s">
        <v>1130</v>
      </c>
      <c r="P304" s="27" t="s">
        <v>172</v>
      </c>
      <c r="Q304" s="27" t="s">
        <v>1080</v>
      </c>
      <c r="R304" s="42" t="s">
        <v>1065</v>
      </c>
      <c r="S304" s="27" t="str">
        <f>S305</f>
        <v>Lounge Sub</v>
      </c>
      <c r="T304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4" s="28"/>
      <c r="W304" s="28"/>
      <c r="X304" s="28"/>
      <c r="Y304" s="28"/>
      <c r="AG304" s="28"/>
      <c r="AH304" s="28"/>
      <c r="AJ304" s="27" t="str">
        <f t="shared" si="40"/>
        <v/>
      </c>
      <c r="AK304" s="27" t="str">
        <f t="shared" si="38"/>
        <v/>
      </c>
      <c r="AR304" s="30"/>
      <c r="AS304" s="27"/>
      <c r="AT304" s="19"/>
      <c r="AU304" s="27"/>
      <c r="AV304" s="28"/>
      <c r="AW304" s="27" t="s">
        <v>134</v>
      </c>
      <c r="AX304" s="30" t="s">
        <v>406</v>
      </c>
      <c r="AY304" s="27" t="s">
        <v>244</v>
      </c>
      <c r="BA304" s="27" t="s">
        <v>203</v>
      </c>
      <c r="BD304" s="27"/>
      <c r="BE304" s="27"/>
      <c r="BH304" s="27" t="str">
        <f t="shared" si="39"/>
        <v/>
      </c>
    </row>
    <row r="305" spans="1:60" ht="16" customHeight="1">
      <c r="A305" s="27">
        <v>2554</v>
      </c>
      <c r="B305" s="27" t="s">
        <v>26</v>
      </c>
      <c r="C305" s="27" t="s">
        <v>244</v>
      </c>
      <c r="D305" s="27" t="s">
        <v>134</v>
      </c>
      <c r="E305" s="27" t="s">
        <v>1197</v>
      </c>
      <c r="F305" s="31" t="str">
        <f>IF(ISBLANK(E305), "", Table2[[#This Row],[unique_id]])</f>
        <v>lounge_sub_plug</v>
      </c>
      <c r="G305" s="27" t="s">
        <v>1136</v>
      </c>
      <c r="H305" s="27" t="s">
        <v>710</v>
      </c>
      <c r="I305" s="27" t="s">
        <v>314</v>
      </c>
      <c r="M305" s="27" t="s">
        <v>275</v>
      </c>
      <c r="O305" s="28" t="s">
        <v>1130</v>
      </c>
      <c r="P305" s="27" t="s">
        <v>172</v>
      </c>
      <c r="Q305" s="27" t="s">
        <v>1080</v>
      </c>
      <c r="R305" s="42" t="s">
        <v>1065</v>
      </c>
      <c r="S305" s="27" t="str">
        <f>_xlfn.CONCAT( "", "",Table2[[#This Row],[friendly_name]])</f>
        <v>Lounge Sub</v>
      </c>
      <c r="T305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305" s="28"/>
      <c r="W305" s="28"/>
      <c r="X305" s="28"/>
      <c r="Y305" s="28"/>
      <c r="AE305" s="27" t="s">
        <v>1137</v>
      </c>
      <c r="AG305" s="28"/>
      <c r="AH305" s="28"/>
      <c r="AJ305" s="27" t="str">
        <f t="shared" si="40"/>
        <v/>
      </c>
      <c r="AK305" s="27" t="str">
        <f t="shared" si="38"/>
        <v/>
      </c>
      <c r="AS305" s="27"/>
      <c r="AT305" s="29"/>
      <c r="AU305" s="27" t="str">
        <f>IF(OR(ISBLANK(BD305), ISBLANK(BE305)), "", LOWER(_xlfn.CONCAT(Table2[[#This Row],[device_manufacturer]], "-",Table2[[#This Row],[device_suggested_area]], "-", Table2[[#This Row],[device_identifiers]])))</f>
        <v>tplink-lounge-sub</v>
      </c>
      <c r="AV305" s="28" t="s">
        <v>407</v>
      </c>
      <c r="AW305" s="27" t="s">
        <v>1138</v>
      </c>
      <c r="AX305" s="30" t="s">
        <v>406</v>
      </c>
      <c r="AY305" s="27" t="str">
        <f>IF(OR(ISBLANK(BD305), ISBLANK(BE305)), "", Table2[[#This Row],[device_via_device]])</f>
        <v>TPLink</v>
      </c>
      <c r="AZ305" s="27" t="s">
        <v>1145</v>
      </c>
      <c r="BA305" s="27" t="s">
        <v>203</v>
      </c>
      <c r="BC305" s="27" t="s">
        <v>534</v>
      </c>
      <c r="BD305" s="27" t="s">
        <v>385</v>
      </c>
      <c r="BE305" s="27" t="s">
        <v>516</v>
      </c>
      <c r="BH305" s="27" t="str">
        <f t="shared" si="39"/>
        <v>[["mac", "10:27:f5:31:f2:2b"], ["ip", "10.0.6.70"]]</v>
      </c>
    </row>
    <row r="306" spans="1:60" ht="16" customHeight="1">
      <c r="A306" s="27">
        <v>2555</v>
      </c>
      <c r="B306" s="27" t="s">
        <v>26</v>
      </c>
      <c r="C306" s="27" t="s">
        <v>1158</v>
      </c>
      <c r="D306" s="27" t="s">
        <v>149</v>
      </c>
      <c r="E306" s="34" t="str">
        <f>_xlfn.CONCAT("template_", E307, "_proxy")</f>
        <v>template_study_outlet_plug_proxy</v>
      </c>
      <c r="F306" s="31" t="str">
        <f>IF(ISBLANK(E306), "", Table2[[#This Row],[unique_id]])</f>
        <v>template_study_outlet_plug_proxy</v>
      </c>
      <c r="G306" s="27" t="s">
        <v>237</v>
      </c>
      <c r="H306" s="27" t="s">
        <v>710</v>
      </c>
      <c r="I306" s="27" t="s">
        <v>314</v>
      </c>
      <c r="O306" s="28" t="s">
        <v>1130</v>
      </c>
      <c r="P306" s="27" t="s">
        <v>172</v>
      </c>
      <c r="Q306" s="27" t="s">
        <v>1080</v>
      </c>
      <c r="R306" s="27" t="s">
        <v>710</v>
      </c>
      <c r="S306" s="27" t="str">
        <f>S307</f>
        <v>Study Outlet</v>
      </c>
      <c r="T30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28"/>
      <c r="W306" s="28"/>
      <c r="X306" s="28"/>
      <c r="Y306" s="28"/>
      <c r="AG306" s="28"/>
      <c r="AH306" s="28"/>
      <c r="AJ306" s="27" t="str">
        <f t="shared" si="40"/>
        <v/>
      </c>
      <c r="AK306" s="27" t="str">
        <f t="shared" si="38"/>
        <v/>
      </c>
      <c r="AS306" s="27"/>
      <c r="AT306" s="29"/>
      <c r="AU306" s="27"/>
      <c r="AV306" s="28"/>
      <c r="AW306" s="27" t="s">
        <v>134</v>
      </c>
      <c r="AX306" s="30" t="s">
        <v>406</v>
      </c>
      <c r="AY306" s="27" t="s">
        <v>244</v>
      </c>
      <c r="BA306" s="27" t="s">
        <v>402</v>
      </c>
      <c r="BD306" s="27"/>
      <c r="BE306" s="27"/>
      <c r="BH306" s="27" t="str">
        <f t="shared" si="39"/>
        <v/>
      </c>
    </row>
    <row r="307" spans="1:60" ht="16" customHeight="1">
      <c r="A307" s="27">
        <v>2556</v>
      </c>
      <c r="B307" s="27" t="s">
        <v>26</v>
      </c>
      <c r="C307" s="27" t="s">
        <v>244</v>
      </c>
      <c r="D307" s="27" t="s">
        <v>134</v>
      </c>
      <c r="E307" s="27" t="s">
        <v>1198</v>
      </c>
      <c r="F307" s="31" t="str">
        <f>IF(ISBLANK(E307), "", Table2[[#This Row],[unique_id]])</f>
        <v>study_outlet_plug</v>
      </c>
      <c r="G307" s="27" t="s">
        <v>237</v>
      </c>
      <c r="H307" s="27" t="s">
        <v>710</v>
      </c>
      <c r="I307" s="27" t="s">
        <v>314</v>
      </c>
      <c r="M307" s="27" t="s">
        <v>275</v>
      </c>
      <c r="O307" s="28" t="s">
        <v>1130</v>
      </c>
      <c r="P307" s="27" t="s">
        <v>172</v>
      </c>
      <c r="Q307" s="27" t="s">
        <v>1080</v>
      </c>
      <c r="R307" s="27" t="s">
        <v>710</v>
      </c>
      <c r="S307" s="27" t="str">
        <f>_xlfn.CONCAT( "", "",Table2[[#This Row],[friendly_name]])</f>
        <v>Study Outlet</v>
      </c>
      <c r="T307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307" s="28"/>
      <c r="W307" s="28"/>
      <c r="X307" s="28"/>
      <c r="Y307" s="28"/>
      <c r="AE307" s="27" t="s">
        <v>269</v>
      </c>
      <c r="AG307" s="28"/>
      <c r="AH307" s="28"/>
      <c r="AJ307" s="27" t="str">
        <f t="shared" si="40"/>
        <v/>
      </c>
      <c r="AK307" s="27" t="str">
        <f t="shared" si="38"/>
        <v/>
      </c>
      <c r="AS307" s="27"/>
      <c r="AT307" s="29"/>
      <c r="AU307" s="27" t="str">
        <f>IF(OR(ISBLANK(BD307), ISBLANK(BE307)), "", LOWER(_xlfn.CONCAT(Table2[[#This Row],[device_manufacturer]], "-",Table2[[#This Row],[device_suggested_area]], "-", Table2[[#This Row],[device_identifiers]])))</f>
        <v>tplink-study-outlet</v>
      </c>
      <c r="AV307" s="28" t="s">
        <v>407</v>
      </c>
      <c r="AW307" s="27" t="s">
        <v>417</v>
      </c>
      <c r="AX307" s="30" t="s">
        <v>406</v>
      </c>
      <c r="AY307" s="27" t="str">
        <f>IF(OR(ISBLANK(BD307), ISBLANK(BE307)), "", Table2[[#This Row],[device_via_device]])</f>
        <v>TPLink</v>
      </c>
      <c r="AZ307" s="27" t="s">
        <v>1145</v>
      </c>
      <c r="BA307" s="27" t="s">
        <v>402</v>
      </c>
      <c r="BC307" s="27" t="s">
        <v>534</v>
      </c>
      <c r="BD307" s="27" t="s">
        <v>397</v>
      </c>
      <c r="BE307" s="27" t="s">
        <v>528</v>
      </c>
      <c r="BH307" s="27" t="str">
        <f t="shared" si="39"/>
        <v>[["mac", "60:a4:b7:1f:72:0a"], ["ip", "10.0.6.82"]]</v>
      </c>
    </row>
    <row r="308" spans="1:60" ht="16" customHeight="1">
      <c r="A308" s="27">
        <v>2557</v>
      </c>
      <c r="B308" s="27" t="s">
        <v>26</v>
      </c>
      <c r="C308" s="27" t="s">
        <v>1158</v>
      </c>
      <c r="D308" s="27" t="s">
        <v>149</v>
      </c>
      <c r="E308" s="34" t="str">
        <f>_xlfn.CONCAT("template_", E309, "_proxy")</f>
        <v>template_office_outlet_plug_proxy</v>
      </c>
      <c r="F308" s="31" t="str">
        <f>IF(ISBLANK(E308), "", Table2[[#This Row],[unique_id]])</f>
        <v>template_office_outlet_plug_proxy</v>
      </c>
      <c r="G308" s="27" t="s">
        <v>236</v>
      </c>
      <c r="H308" s="27" t="s">
        <v>710</v>
      </c>
      <c r="I308" s="27" t="s">
        <v>314</v>
      </c>
      <c r="O308" s="28" t="s">
        <v>1130</v>
      </c>
      <c r="P308" s="27" t="s">
        <v>172</v>
      </c>
      <c r="Q308" s="27" t="s">
        <v>1080</v>
      </c>
      <c r="R308" s="27" t="s">
        <v>710</v>
      </c>
      <c r="S308" s="27" t="str">
        <f>S309</f>
        <v>Office Outlet</v>
      </c>
      <c r="T30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28"/>
      <c r="W308" s="28"/>
      <c r="X308" s="28"/>
      <c r="Y308" s="28"/>
      <c r="AG308" s="28"/>
      <c r="AH308" s="28"/>
      <c r="AJ308" s="27" t="str">
        <f t="shared" si="40"/>
        <v/>
      </c>
      <c r="AK308" s="27" t="str">
        <f t="shared" si="38"/>
        <v/>
      </c>
      <c r="AS308" s="27"/>
      <c r="AT308" s="29"/>
      <c r="AU308" s="27"/>
      <c r="AV308" s="28"/>
      <c r="AW308" s="27" t="s">
        <v>134</v>
      </c>
      <c r="AX308" s="30" t="s">
        <v>406</v>
      </c>
      <c r="AY308" s="27" t="s">
        <v>244</v>
      </c>
      <c r="BA308" s="27" t="s">
        <v>222</v>
      </c>
      <c r="BD308" s="27"/>
      <c r="BE308" s="27"/>
      <c r="BH308" s="27" t="str">
        <f t="shared" si="39"/>
        <v/>
      </c>
    </row>
    <row r="309" spans="1:60" ht="16" customHeight="1">
      <c r="A309" s="27">
        <v>2558</v>
      </c>
      <c r="B309" s="27" t="s">
        <v>26</v>
      </c>
      <c r="C309" s="27" t="s">
        <v>244</v>
      </c>
      <c r="D309" s="27" t="s">
        <v>134</v>
      </c>
      <c r="E309" s="27" t="s">
        <v>1199</v>
      </c>
      <c r="F309" s="31" t="str">
        <f>IF(ISBLANK(E309), "", Table2[[#This Row],[unique_id]])</f>
        <v>office_outlet_plug</v>
      </c>
      <c r="G309" s="27" t="s">
        <v>236</v>
      </c>
      <c r="H309" s="27" t="s">
        <v>710</v>
      </c>
      <c r="I309" s="27" t="s">
        <v>314</v>
      </c>
      <c r="M309" s="27" t="s">
        <v>275</v>
      </c>
      <c r="O309" s="28" t="s">
        <v>1130</v>
      </c>
      <c r="P309" s="27" t="s">
        <v>172</v>
      </c>
      <c r="Q309" s="27" t="s">
        <v>1080</v>
      </c>
      <c r="R309" s="27" t="s">
        <v>710</v>
      </c>
      <c r="S309" s="27" t="str">
        <f>_xlfn.CONCAT( "", "",Table2[[#This Row],[friendly_name]])</f>
        <v>Office Outlet</v>
      </c>
      <c r="T309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9" s="28"/>
      <c r="W309" s="28"/>
      <c r="X309" s="28"/>
      <c r="Y309" s="28"/>
      <c r="AE309" s="27" t="s">
        <v>269</v>
      </c>
      <c r="AG309" s="28"/>
      <c r="AH309" s="28"/>
      <c r="AJ309" s="27" t="str">
        <f t="shared" si="40"/>
        <v/>
      </c>
      <c r="AK309" s="27" t="str">
        <f t="shared" si="38"/>
        <v/>
      </c>
      <c r="AS309" s="27"/>
      <c r="AT309" s="29"/>
      <c r="AU309" s="27" t="str">
        <f>IF(OR(ISBLANK(BD309), ISBLANK(BE309)), "", LOWER(_xlfn.CONCAT(Table2[[#This Row],[device_manufacturer]], "-",Table2[[#This Row],[device_suggested_area]], "-", Table2[[#This Row],[device_identifiers]])))</f>
        <v>tplink-office-outlet</v>
      </c>
      <c r="AV309" s="28" t="s">
        <v>407</v>
      </c>
      <c r="AW309" s="27" t="s">
        <v>417</v>
      </c>
      <c r="AX309" s="30" t="s">
        <v>406</v>
      </c>
      <c r="AY309" s="27" t="str">
        <f>IF(OR(ISBLANK(BD309), ISBLANK(BE309)), "", Table2[[#This Row],[device_via_device]])</f>
        <v>TPLink</v>
      </c>
      <c r="AZ309" s="27" t="s">
        <v>1146</v>
      </c>
      <c r="BA309" s="27" t="s">
        <v>222</v>
      </c>
      <c r="BC309" s="27" t="s">
        <v>534</v>
      </c>
      <c r="BD309" s="27" t="s">
        <v>398</v>
      </c>
      <c r="BE309" s="27" t="s">
        <v>529</v>
      </c>
      <c r="BH309" s="27" t="str">
        <f t="shared" si="39"/>
        <v>[["mac", "10:27:f5:31:ec:58"], ["ip", "10.0.6.83"]]</v>
      </c>
    </row>
    <row r="310" spans="1:60" ht="16" customHeight="1">
      <c r="A310" s="27">
        <v>2559</v>
      </c>
      <c r="B310" s="27" t="s">
        <v>26</v>
      </c>
      <c r="C310" s="27" t="s">
        <v>1158</v>
      </c>
      <c r="D310" s="27" t="s">
        <v>149</v>
      </c>
      <c r="E310" s="34" t="str">
        <f>_xlfn.CONCAT("template_", E311, "_proxy")</f>
        <v>template_kitchen_dish_washer_plug_proxy</v>
      </c>
      <c r="F310" s="31" t="str">
        <f>IF(ISBLANK(E310), "", Table2[[#This Row],[unique_id]])</f>
        <v>template_kitchen_dish_washer_plug_proxy</v>
      </c>
      <c r="G310" s="27" t="s">
        <v>239</v>
      </c>
      <c r="H310" s="27" t="s">
        <v>710</v>
      </c>
      <c r="I310" s="27" t="s">
        <v>314</v>
      </c>
      <c r="O310" s="28" t="s">
        <v>1130</v>
      </c>
      <c r="P310" s="27" t="s">
        <v>172</v>
      </c>
      <c r="Q310" s="27" t="s">
        <v>1081</v>
      </c>
      <c r="R310" s="27" t="s">
        <v>1091</v>
      </c>
      <c r="S310" s="27" t="str">
        <f>S311</f>
        <v>Kitchen Dish Washer</v>
      </c>
      <c r="T31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0" s="28"/>
      <c r="W310" s="28"/>
      <c r="X310" s="28"/>
      <c r="Y310" s="28"/>
      <c r="AG310" s="28"/>
      <c r="AH310" s="28"/>
      <c r="AJ310" s="27" t="str">
        <f t="shared" si="40"/>
        <v/>
      </c>
      <c r="AK310" s="27" t="str">
        <f t="shared" si="38"/>
        <v/>
      </c>
      <c r="AS310" s="27"/>
      <c r="AT310" s="29"/>
      <c r="AU310" s="27"/>
      <c r="AV310" s="28"/>
      <c r="AW310" s="27" t="s">
        <v>134</v>
      </c>
      <c r="AX310" s="30" t="s">
        <v>406</v>
      </c>
      <c r="AY310" s="27" t="s">
        <v>244</v>
      </c>
      <c r="BA310" s="27" t="s">
        <v>215</v>
      </c>
      <c r="BD310" s="27"/>
      <c r="BE310" s="27"/>
      <c r="BH310" s="27" t="str">
        <f t="shared" si="39"/>
        <v/>
      </c>
    </row>
    <row r="311" spans="1:60" ht="16" customHeight="1">
      <c r="A311" s="27">
        <v>2560</v>
      </c>
      <c r="B311" s="27" t="s">
        <v>26</v>
      </c>
      <c r="C311" s="27" t="s">
        <v>244</v>
      </c>
      <c r="D311" s="27" t="s">
        <v>134</v>
      </c>
      <c r="E311" s="27" t="s">
        <v>1200</v>
      </c>
      <c r="F311" s="31" t="str">
        <f>IF(ISBLANK(E311), "", Table2[[#This Row],[unique_id]])</f>
        <v>kitchen_dish_washer_plug</v>
      </c>
      <c r="G311" s="27" t="s">
        <v>239</v>
      </c>
      <c r="H311" s="27" t="s">
        <v>710</v>
      </c>
      <c r="I311" s="27" t="s">
        <v>314</v>
      </c>
      <c r="M311" s="27" t="s">
        <v>275</v>
      </c>
      <c r="O311" s="28" t="s">
        <v>1130</v>
      </c>
      <c r="P311" s="27" t="s">
        <v>172</v>
      </c>
      <c r="Q311" s="27" t="s">
        <v>1081</v>
      </c>
      <c r="R311" s="27" t="s">
        <v>1091</v>
      </c>
      <c r="S311" s="27" t="str">
        <f>_xlfn.CONCAT( Table2[[#This Row],[device_suggested_area]], " ",Table2[[#This Row],[friendly_name]])</f>
        <v>Kitchen Dish Washer</v>
      </c>
      <c r="T311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11" s="28"/>
      <c r="W311" s="28"/>
      <c r="X311" s="28"/>
      <c r="Y311" s="28"/>
      <c r="AE311" s="27" t="s">
        <v>262</v>
      </c>
      <c r="AG311" s="28"/>
      <c r="AH311" s="28"/>
      <c r="AJ311" s="27" t="str">
        <f t="shared" si="40"/>
        <v/>
      </c>
      <c r="AK311" s="27" t="str">
        <f t="shared" si="38"/>
        <v/>
      </c>
      <c r="AS311" s="27"/>
      <c r="AT311" s="29"/>
      <c r="AU311" s="27" t="str">
        <f>IF(OR(ISBLANK(BD311), ISBLANK(BE311)), "", LOWER(_xlfn.CONCAT(Table2[[#This Row],[device_manufacturer]], "-",Table2[[#This Row],[device_suggested_area]], "-", Table2[[#This Row],[device_identifiers]])))</f>
        <v>tplink-kitchen-dish_washer</v>
      </c>
      <c r="AV311" s="28" t="s">
        <v>407</v>
      </c>
      <c r="AW311" s="27" t="s">
        <v>419</v>
      </c>
      <c r="AX311" s="35" t="s">
        <v>406</v>
      </c>
      <c r="AY311" s="27" t="str">
        <f>IF(OR(ISBLANK(BD311), ISBLANK(BE311)), "", Table2[[#This Row],[device_via_device]])</f>
        <v>TPLink</v>
      </c>
      <c r="AZ311" s="27" t="s">
        <v>1145</v>
      </c>
      <c r="BA311" s="27" t="s">
        <v>215</v>
      </c>
      <c r="BC311" s="27" t="s">
        <v>534</v>
      </c>
      <c r="BD311" s="27" t="s">
        <v>388</v>
      </c>
      <c r="BE311" s="27" t="s">
        <v>519</v>
      </c>
      <c r="BH311" s="27" t="str">
        <f t="shared" si="39"/>
        <v>[["mac", "5c:a6:e6:25:55:f7"], ["ip", "10.0.6.73"]]</v>
      </c>
    </row>
    <row r="312" spans="1:60" ht="16" customHeight="1">
      <c r="A312" s="27">
        <v>2561</v>
      </c>
      <c r="B312" s="27" t="s">
        <v>26</v>
      </c>
      <c r="C312" s="27" t="s">
        <v>1158</v>
      </c>
      <c r="D312" s="27" t="s">
        <v>149</v>
      </c>
      <c r="E312" s="34" t="str">
        <f>_xlfn.CONCAT("template_", E313, "_proxy")</f>
        <v>template_laundry_clothes_dryer_plug_proxy</v>
      </c>
      <c r="F312" s="31" t="str">
        <f>IF(ISBLANK(E312), "", Table2[[#This Row],[unique_id]])</f>
        <v>template_laundry_clothes_dryer_plug_proxy</v>
      </c>
      <c r="G312" s="27" t="s">
        <v>240</v>
      </c>
      <c r="H312" s="27" t="s">
        <v>710</v>
      </c>
      <c r="I312" s="27" t="s">
        <v>314</v>
      </c>
      <c r="O312" s="28" t="s">
        <v>1130</v>
      </c>
      <c r="P312" s="27" t="s">
        <v>172</v>
      </c>
      <c r="Q312" s="27" t="s">
        <v>1081</v>
      </c>
      <c r="R312" s="27" t="s">
        <v>1091</v>
      </c>
      <c r="S312" s="27" t="str">
        <f>S313</f>
        <v>Laundry Clothes Dryer</v>
      </c>
      <c r="T31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2" s="28"/>
      <c r="W312" s="28"/>
      <c r="X312" s="28"/>
      <c r="Y312" s="28"/>
      <c r="AG312" s="28"/>
      <c r="AH312" s="28"/>
      <c r="AJ312" s="27" t="str">
        <f t="shared" si="40"/>
        <v/>
      </c>
      <c r="AK312" s="27" t="str">
        <f t="shared" si="38"/>
        <v/>
      </c>
      <c r="AS312" s="27"/>
      <c r="AT312" s="29"/>
      <c r="AU312" s="27"/>
      <c r="AV312" s="28"/>
      <c r="AW312" s="27" t="s">
        <v>134</v>
      </c>
      <c r="AX312" s="30" t="s">
        <v>406</v>
      </c>
      <c r="AY312" s="27" t="s">
        <v>244</v>
      </c>
      <c r="BA312" s="27" t="s">
        <v>223</v>
      </c>
      <c r="BD312" s="27"/>
      <c r="BE312" s="27"/>
      <c r="BH312" s="27" t="str">
        <f t="shared" si="39"/>
        <v/>
      </c>
    </row>
    <row r="313" spans="1:60" ht="16" customHeight="1">
      <c r="A313" s="27">
        <v>2562</v>
      </c>
      <c r="B313" s="27" t="s">
        <v>26</v>
      </c>
      <c r="C313" s="27" t="s">
        <v>244</v>
      </c>
      <c r="D313" s="27" t="s">
        <v>134</v>
      </c>
      <c r="E313" s="27" t="s">
        <v>1201</v>
      </c>
      <c r="F313" s="31" t="str">
        <f>IF(ISBLANK(E313), "", Table2[[#This Row],[unique_id]])</f>
        <v>laundry_clothes_dryer_plug</v>
      </c>
      <c r="G313" s="27" t="s">
        <v>240</v>
      </c>
      <c r="H313" s="27" t="s">
        <v>710</v>
      </c>
      <c r="I313" s="27" t="s">
        <v>314</v>
      </c>
      <c r="M313" s="27" t="s">
        <v>275</v>
      </c>
      <c r="O313" s="28" t="s">
        <v>1130</v>
      </c>
      <c r="P313" s="27" t="s">
        <v>172</v>
      </c>
      <c r="Q313" s="27" t="s">
        <v>1081</v>
      </c>
      <c r="R313" s="27" t="s">
        <v>1091</v>
      </c>
      <c r="S313" s="27" t="str">
        <f>_xlfn.CONCAT( Table2[[#This Row],[device_suggested_area]], " ",Table2[[#This Row],[friendly_name]])</f>
        <v>Laundry Clothes Dryer</v>
      </c>
      <c r="T313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13" s="28"/>
      <c r="W313" s="28"/>
      <c r="X313" s="28"/>
      <c r="Y313" s="28"/>
      <c r="AE313" s="27" t="s">
        <v>263</v>
      </c>
      <c r="AG313" s="28"/>
      <c r="AH313" s="28"/>
      <c r="AJ313" s="27" t="str">
        <f t="shared" si="40"/>
        <v/>
      </c>
      <c r="AK313" s="27" t="str">
        <f t="shared" si="38"/>
        <v/>
      </c>
      <c r="AS313" s="27"/>
      <c r="AT313" s="29"/>
      <c r="AU313" s="27" t="str">
        <f>IF(OR(ISBLANK(BD313), ISBLANK(BE313)), "", LOWER(_xlfn.CONCAT(Table2[[#This Row],[device_manufacturer]], "-",Table2[[#This Row],[device_suggested_area]], "-", Table2[[#This Row],[device_identifiers]])))</f>
        <v>tplink-laundry-clothes-dryer</v>
      </c>
      <c r="AV313" s="28" t="s">
        <v>407</v>
      </c>
      <c r="AW313" s="27" t="s">
        <v>440</v>
      </c>
      <c r="AX313" s="30" t="s">
        <v>406</v>
      </c>
      <c r="AY313" s="27" t="str">
        <f>IF(OR(ISBLANK(BD313), ISBLANK(BE313)), "", Table2[[#This Row],[device_via_device]])</f>
        <v>TPLink</v>
      </c>
      <c r="AZ313" s="27" t="s">
        <v>1145</v>
      </c>
      <c r="BA313" s="27" t="s">
        <v>223</v>
      </c>
      <c r="BC313" s="27" t="s">
        <v>534</v>
      </c>
      <c r="BD313" s="27" t="s">
        <v>389</v>
      </c>
      <c r="BE313" s="27" t="s">
        <v>520</v>
      </c>
      <c r="BH313" s="27" t="str">
        <f t="shared" si="39"/>
        <v>[["mac", "5c:a6:e6:25:55:f0"], ["ip", "10.0.6.74"]]</v>
      </c>
    </row>
    <row r="314" spans="1:60" ht="16" customHeight="1">
      <c r="A314" s="27">
        <v>2563</v>
      </c>
      <c r="B314" s="27" t="s">
        <v>26</v>
      </c>
      <c r="C314" s="27" t="s">
        <v>1158</v>
      </c>
      <c r="D314" s="27" t="s">
        <v>149</v>
      </c>
      <c r="E314" s="34" t="str">
        <f>_xlfn.CONCAT("template_", E315, "_proxy")</f>
        <v>template_laundry_washing_machine_plug_proxy</v>
      </c>
      <c r="F314" s="31" t="str">
        <f>IF(ISBLANK(E314), "", Table2[[#This Row],[unique_id]])</f>
        <v>template_laundry_washing_machine_plug_proxy</v>
      </c>
      <c r="G314" s="27" t="s">
        <v>238</v>
      </c>
      <c r="H314" s="27" t="s">
        <v>710</v>
      </c>
      <c r="I314" s="27" t="s">
        <v>314</v>
      </c>
      <c r="O314" s="28" t="s">
        <v>1130</v>
      </c>
      <c r="P314" s="27" t="s">
        <v>172</v>
      </c>
      <c r="Q314" s="27" t="s">
        <v>1081</v>
      </c>
      <c r="R314" s="27" t="s">
        <v>1091</v>
      </c>
      <c r="S314" s="27" t="str">
        <f>S315</f>
        <v>Laundry Washing Machine</v>
      </c>
      <c r="T31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28"/>
      <c r="W314" s="28"/>
      <c r="X314" s="28"/>
      <c r="Y314" s="28"/>
      <c r="AG314" s="28"/>
      <c r="AH314" s="28"/>
      <c r="AS314" s="27"/>
      <c r="AT314" s="29"/>
      <c r="AU314" s="27"/>
      <c r="AV314" s="28"/>
      <c r="AW314" s="27" t="s">
        <v>134</v>
      </c>
      <c r="AX314" s="30" t="s">
        <v>406</v>
      </c>
      <c r="AY314" s="27" t="s">
        <v>244</v>
      </c>
      <c r="BA314" s="27" t="s">
        <v>223</v>
      </c>
      <c r="BD314" s="27"/>
      <c r="BE314" s="27"/>
    </row>
    <row r="315" spans="1:60" ht="16" customHeight="1">
      <c r="A315" s="27">
        <v>2564</v>
      </c>
      <c r="B315" s="27" t="s">
        <v>26</v>
      </c>
      <c r="C315" s="27" t="s">
        <v>244</v>
      </c>
      <c r="D315" s="27" t="s">
        <v>134</v>
      </c>
      <c r="E315" s="27" t="s">
        <v>1202</v>
      </c>
      <c r="F315" s="31" t="str">
        <f>IF(ISBLANK(E315), "", Table2[[#This Row],[unique_id]])</f>
        <v>laundry_washing_machine_plug</v>
      </c>
      <c r="G315" s="27" t="s">
        <v>238</v>
      </c>
      <c r="H315" s="27" t="s">
        <v>710</v>
      </c>
      <c r="I315" s="27" t="s">
        <v>314</v>
      </c>
      <c r="M315" s="27" t="s">
        <v>275</v>
      </c>
      <c r="O315" s="28" t="s">
        <v>1130</v>
      </c>
      <c r="P315" s="27" t="s">
        <v>172</v>
      </c>
      <c r="Q315" s="27" t="s">
        <v>1081</v>
      </c>
      <c r="R315" s="27" t="s">
        <v>1091</v>
      </c>
      <c r="S315" s="27" t="str">
        <f>_xlfn.CONCAT( Table2[[#This Row],[device_suggested_area]], " ",Table2[[#This Row],[friendly_name]])</f>
        <v>Laundry Washing Machine</v>
      </c>
      <c r="T315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15" s="28"/>
      <c r="W315" s="28"/>
      <c r="X315" s="28"/>
      <c r="Y315" s="28"/>
      <c r="AE315" s="27" t="s">
        <v>264</v>
      </c>
      <c r="AG315" s="28"/>
      <c r="AH315" s="28"/>
      <c r="AJ315" s="27" t="str">
        <f t="shared" ref="AJ315:AJ340" si="41">IF(ISBLANK(AI315),  "", _xlfn.CONCAT("haas/entity/sensor/", LOWER(C315), "/", E315, "/config"))</f>
        <v/>
      </c>
      <c r="AK315" s="27" t="str">
        <f t="shared" ref="AK315:AK340" si="42">IF(ISBLANK(AI315),  "", _xlfn.CONCAT(LOWER(C315), "/", E315))</f>
        <v/>
      </c>
      <c r="AS315" s="27"/>
      <c r="AT315" s="29"/>
      <c r="AU315" s="27" t="str">
        <f>IF(OR(ISBLANK(BD315), ISBLANK(BE315)), "", LOWER(_xlfn.CONCAT(Table2[[#This Row],[device_manufacturer]], "-",Table2[[#This Row],[device_suggested_area]], "-", Table2[[#This Row],[device_identifiers]])))</f>
        <v>tplink-laundry-washing-machine</v>
      </c>
      <c r="AV315" s="28" t="s">
        <v>407</v>
      </c>
      <c r="AW315" s="27" t="s">
        <v>441</v>
      </c>
      <c r="AX315" s="30" t="s">
        <v>406</v>
      </c>
      <c r="AY315" s="27" t="str">
        <f>IF(OR(ISBLANK(BD315), ISBLANK(BE315)), "", Table2[[#This Row],[device_via_device]])</f>
        <v>TPLink</v>
      </c>
      <c r="AZ315" s="27" t="s">
        <v>1145</v>
      </c>
      <c r="BA315" s="27" t="s">
        <v>223</v>
      </c>
      <c r="BC315" s="27" t="s">
        <v>534</v>
      </c>
      <c r="BD315" s="27" t="s">
        <v>390</v>
      </c>
      <c r="BE315" s="27" t="s">
        <v>521</v>
      </c>
      <c r="BH315" s="27" t="str">
        <f t="shared" ref="BH315:BH325" si="43">IF(AND(ISBLANK(BD315), ISBLANK(BE315)), "", _xlfn.CONCAT("[", IF(ISBLANK(BD315), "", _xlfn.CONCAT("[""mac"", """, BD315, """]")), IF(ISBLANK(BE315), "", _xlfn.CONCAT(", [""ip"", """, BE315, """]")), "]"))</f>
        <v>[["mac", "5c:a6:e6:25:5a:a3"], ["ip", "10.0.6.75"]]</v>
      </c>
    </row>
    <row r="316" spans="1:60" ht="16" customHeight="1">
      <c r="A316" s="27">
        <v>2565</v>
      </c>
      <c r="B316" s="27" t="s">
        <v>26</v>
      </c>
      <c r="C316" s="27" t="s">
        <v>1158</v>
      </c>
      <c r="D316" s="27" t="s">
        <v>149</v>
      </c>
      <c r="E316" s="34" t="str">
        <f>_xlfn.CONCAT("template_", E317, "_proxy")</f>
        <v>template_kitchen_coffee_machine_plug_proxy</v>
      </c>
      <c r="F316" s="31" t="str">
        <f>IF(ISBLANK(E316), "", Table2[[#This Row],[unique_id]])</f>
        <v>template_kitchen_coffee_machine_plug_proxy</v>
      </c>
      <c r="G316" s="27" t="s">
        <v>135</v>
      </c>
      <c r="H316" s="27" t="s">
        <v>710</v>
      </c>
      <c r="I316" s="27" t="s">
        <v>314</v>
      </c>
      <c r="O316" s="28" t="s">
        <v>1130</v>
      </c>
      <c r="P316" s="27" t="s">
        <v>172</v>
      </c>
      <c r="Q316" s="27" t="s">
        <v>1081</v>
      </c>
      <c r="R316" s="27" t="s">
        <v>1091</v>
      </c>
      <c r="S316" s="27" t="str">
        <f>S317</f>
        <v>Kitchen Coffee Machine</v>
      </c>
      <c r="T31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28"/>
      <c r="W316" s="28"/>
      <c r="X316" s="28"/>
      <c r="Y316" s="28"/>
      <c r="AG316" s="28"/>
      <c r="AH316" s="28"/>
      <c r="AJ316" s="27" t="str">
        <f t="shared" si="41"/>
        <v/>
      </c>
      <c r="AK316" s="27" t="str">
        <f t="shared" si="42"/>
        <v/>
      </c>
      <c r="AS316" s="27"/>
      <c r="AT316" s="29"/>
      <c r="AU316" s="27"/>
      <c r="AV316" s="28"/>
      <c r="AW316" s="27" t="s">
        <v>134</v>
      </c>
      <c r="AX316" s="30" t="s">
        <v>406</v>
      </c>
      <c r="AY316" s="27" t="s">
        <v>244</v>
      </c>
      <c r="BA316" s="27" t="s">
        <v>215</v>
      </c>
      <c r="BD316" s="27"/>
      <c r="BE316" s="27"/>
      <c r="BH316" s="27" t="str">
        <f t="shared" si="43"/>
        <v/>
      </c>
    </row>
    <row r="317" spans="1:60" ht="16" customHeight="1">
      <c r="A317" s="27">
        <v>2566</v>
      </c>
      <c r="B317" s="27" t="s">
        <v>26</v>
      </c>
      <c r="C317" s="27" t="s">
        <v>244</v>
      </c>
      <c r="D317" s="27" t="s">
        <v>134</v>
      </c>
      <c r="E317" s="27" t="s">
        <v>1203</v>
      </c>
      <c r="F317" s="31" t="str">
        <f>IF(ISBLANK(E317), "", Table2[[#This Row],[unique_id]])</f>
        <v>kitchen_coffee_machine_plug</v>
      </c>
      <c r="G317" s="27" t="s">
        <v>135</v>
      </c>
      <c r="H317" s="27" t="s">
        <v>710</v>
      </c>
      <c r="I317" s="27" t="s">
        <v>314</v>
      </c>
      <c r="M317" s="27" t="s">
        <v>275</v>
      </c>
      <c r="O317" s="28" t="s">
        <v>1130</v>
      </c>
      <c r="P317" s="27" t="s">
        <v>172</v>
      </c>
      <c r="Q317" s="27" t="s">
        <v>1081</v>
      </c>
      <c r="R317" s="27" t="s">
        <v>1091</v>
      </c>
      <c r="S317" s="27" t="str">
        <f>_xlfn.CONCAT( Table2[[#This Row],[device_suggested_area]], " ",Table2[[#This Row],[friendly_name]])</f>
        <v>Kitchen Coffee Machine</v>
      </c>
      <c r="T317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17" s="28"/>
      <c r="W317" s="28"/>
      <c r="X317" s="28"/>
      <c r="Y317" s="28"/>
      <c r="AE317" s="27" t="s">
        <v>265</v>
      </c>
      <c r="AG317" s="28"/>
      <c r="AH317" s="28"/>
      <c r="AJ317" s="27" t="str">
        <f t="shared" si="41"/>
        <v/>
      </c>
      <c r="AK317" s="27" t="str">
        <f t="shared" si="42"/>
        <v/>
      </c>
      <c r="AS317" s="27"/>
      <c r="AT317" s="29"/>
      <c r="AU317" s="27" t="str">
        <f>IF(OR(ISBLANK(BD317), ISBLANK(BE317)), "", LOWER(_xlfn.CONCAT(Table2[[#This Row],[device_manufacturer]], "-",Table2[[#This Row],[device_suggested_area]], "-", Table2[[#This Row],[device_identifiers]])))</f>
        <v>tplink-kitchen-coffee-machine</v>
      </c>
      <c r="AV317" s="28" t="s">
        <v>407</v>
      </c>
      <c r="AW317" s="27" t="s">
        <v>442</v>
      </c>
      <c r="AX317" s="27" t="s">
        <v>406</v>
      </c>
      <c r="AY317" s="27" t="str">
        <f>IF(OR(ISBLANK(BD317), ISBLANK(BE317)), "", Table2[[#This Row],[device_via_device]])</f>
        <v>TPLink</v>
      </c>
      <c r="AZ317" s="27" t="s">
        <v>1145</v>
      </c>
      <c r="BA317" s="27" t="s">
        <v>215</v>
      </c>
      <c r="BC317" s="27" t="s">
        <v>534</v>
      </c>
      <c r="BD317" s="27" t="s">
        <v>391</v>
      </c>
      <c r="BE317" s="27" t="s">
        <v>522</v>
      </c>
      <c r="BH317" s="27" t="str">
        <f t="shared" si="43"/>
        <v>[["mac", "60:a4:b7:1f:71:0a"], ["ip", "10.0.6.76"]]</v>
      </c>
    </row>
    <row r="318" spans="1:60" ht="16" customHeight="1">
      <c r="A318" s="27">
        <v>2567</v>
      </c>
      <c r="B318" s="27" t="s">
        <v>26</v>
      </c>
      <c r="C318" s="27" t="s">
        <v>1158</v>
      </c>
      <c r="D318" s="27" t="s">
        <v>149</v>
      </c>
      <c r="E318" s="34" t="str">
        <f>_xlfn.CONCAT("template_", E319, "_proxy")</f>
        <v>template_kitchen_fridge_plug_proxy</v>
      </c>
      <c r="F318" s="31" t="str">
        <f>IF(ISBLANK(E318), "", Table2[[#This Row],[unique_id]])</f>
        <v>template_kitchen_fridge_plug_proxy</v>
      </c>
      <c r="G318" s="27" t="s">
        <v>234</v>
      </c>
      <c r="H318" s="27" t="s">
        <v>710</v>
      </c>
      <c r="I318" s="27" t="s">
        <v>314</v>
      </c>
      <c r="O318" s="28" t="s">
        <v>1130</v>
      </c>
      <c r="P318" s="27" t="s">
        <v>172</v>
      </c>
      <c r="Q318" s="27" t="s">
        <v>1080</v>
      </c>
      <c r="R318" s="27" t="s">
        <v>1092</v>
      </c>
      <c r="S318" s="27" t="str">
        <f>S319</f>
        <v>Kitchen Fridge</v>
      </c>
      <c r="T318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8" s="28"/>
      <c r="W318" s="28"/>
      <c r="X318" s="28"/>
      <c r="Y318" s="28"/>
      <c r="AG318" s="28"/>
      <c r="AH318" s="28"/>
      <c r="AJ318" s="27" t="str">
        <f t="shared" si="41"/>
        <v/>
      </c>
      <c r="AK318" s="27" t="str">
        <f t="shared" si="42"/>
        <v/>
      </c>
      <c r="AS318" s="27"/>
      <c r="AT318" s="29"/>
      <c r="AU318" s="27"/>
      <c r="AV318" s="28"/>
      <c r="AW318" s="27" t="s">
        <v>134</v>
      </c>
      <c r="AX318" s="27" t="s">
        <v>405</v>
      </c>
      <c r="AY318" s="27" t="s">
        <v>244</v>
      </c>
      <c r="BA318" s="27" t="s">
        <v>215</v>
      </c>
      <c r="BD318" s="27"/>
      <c r="BE318" s="27"/>
      <c r="BH318" s="27" t="str">
        <f t="shared" si="43"/>
        <v/>
      </c>
    </row>
    <row r="319" spans="1:60" ht="16" customHeight="1">
      <c r="A319" s="27">
        <v>2568</v>
      </c>
      <c r="B319" s="27" t="s">
        <v>26</v>
      </c>
      <c r="C319" s="27" t="s">
        <v>244</v>
      </c>
      <c r="D319" s="27" t="s">
        <v>134</v>
      </c>
      <c r="E319" s="27" t="s">
        <v>1204</v>
      </c>
      <c r="F319" s="31" t="str">
        <f>IF(ISBLANK(E319), "", Table2[[#This Row],[unique_id]])</f>
        <v>kitchen_fridge_plug</v>
      </c>
      <c r="G319" s="27" t="s">
        <v>234</v>
      </c>
      <c r="H319" s="27" t="s">
        <v>710</v>
      </c>
      <c r="I319" s="27" t="s">
        <v>314</v>
      </c>
      <c r="M319" s="27" t="s">
        <v>275</v>
      </c>
      <c r="O319" s="28" t="s">
        <v>1130</v>
      </c>
      <c r="P319" s="27" t="s">
        <v>172</v>
      </c>
      <c r="Q319" s="27" t="s">
        <v>1080</v>
      </c>
      <c r="R319" s="27" t="s">
        <v>1092</v>
      </c>
      <c r="S319" s="27" t="str">
        <f>Table2[[#This Row],[friendly_name]]</f>
        <v>Kitchen Fridge</v>
      </c>
      <c r="T319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9" s="28"/>
      <c r="W319" s="28"/>
      <c r="X319" s="28"/>
      <c r="Y319" s="28"/>
      <c r="AE319" s="27" t="s">
        <v>266</v>
      </c>
      <c r="AG319" s="28"/>
      <c r="AH319" s="28"/>
      <c r="AJ319" s="27" t="str">
        <f t="shared" si="41"/>
        <v/>
      </c>
      <c r="AK319" s="27" t="str">
        <f t="shared" si="42"/>
        <v/>
      </c>
      <c r="AS319" s="27"/>
      <c r="AT319" s="29"/>
      <c r="AU319" s="27" t="str">
        <f>IF(OR(ISBLANK(BD319), ISBLANK(BE319)), "", LOWER(_xlfn.CONCAT(Table2[[#This Row],[device_manufacturer]], "-",Table2[[#This Row],[device_suggested_area]], "-", Table2[[#This Row],[device_identifiers]])))</f>
        <v>tplink-kitchen-fridge</v>
      </c>
      <c r="AV319" s="28" t="s">
        <v>408</v>
      </c>
      <c r="AW319" s="27" t="s">
        <v>412</v>
      </c>
      <c r="AX319" s="27" t="s">
        <v>405</v>
      </c>
      <c r="AY319" s="27" t="str">
        <f>IF(OR(ISBLANK(BD319), ISBLANK(BE319)), "", Table2[[#This Row],[device_via_device]])</f>
        <v>TPLink</v>
      </c>
      <c r="AZ319" s="27" t="s">
        <v>1145</v>
      </c>
      <c r="BA319" s="27" t="s">
        <v>215</v>
      </c>
      <c r="BC319" s="27" t="s">
        <v>534</v>
      </c>
      <c r="BD319" s="27" t="s">
        <v>392</v>
      </c>
      <c r="BE319" s="27" t="s">
        <v>523</v>
      </c>
      <c r="BH319" s="27" t="str">
        <f t="shared" si="43"/>
        <v>[["mac", "ac:84:c6:54:96:50"], ["ip", "10.0.6.77"]]</v>
      </c>
    </row>
    <row r="320" spans="1:60" ht="16" customHeight="1">
      <c r="A320" s="27">
        <v>2569</v>
      </c>
      <c r="B320" s="27" t="s">
        <v>26</v>
      </c>
      <c r="C320" s="27" t="s">
        <v>1158</v>
      </c>
      <c r="D320" s="27" t="s">
        <v>149</v>
      </c>
      <c r="E320" s="34" t="str">
        <f>_xlfn.CONCAT("template_", E321, "_proxy")</f>
        <v>template_deck_freezer_plug_proxy</v>
      </c>
      <c r="F320" s="31" t="str">
        <f>IF(ISBLANK(E320), "", Table2[[#This Row],[unique_id]])</f>
        <v>template_deck_freezer_plug_proxy</v>
      </c>
      <c r="G320" s="27" t="s">
        <v>235</v>
      </c>
      <c r="H320" s="27" t="s">
        <v>710</v>
      </c>
      <c r="I320" s="27" t="s">
        <v>314</v>
      </c>
      <c r="O320" s="28" t="s">
        <v>1130</v>
      </c>
      <c r="P320" s="27" t="s">
        <v>172</v>
      </c>
      <c r="Q320" s="27" t="s">
        <v>1080</v>
      </c>
      <c r="R320" s="27" t="s">
        <v>1092</v>
      </c>
      <c r="S320" s="27" t="str">
        <f>S321</f>
        <v>Deck Freezer</v>
      </c>
      <c r="T320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0" s="28"/>
      <c r="W320" s="28"/>
      <c r="X320" s="28"/>
      <c r="Y320" s="28"/>
      <c r="AG320" s="28"/>
      <c r="AH320" s="28"/>
      <c r="AJ320" s="27" t="str">
        <f t="shared" si="41"/>
        <v/>
      </c>
      <c r="AK320" s="27" t="str">
        <f t="shared" si="42"/>
        <v/>
      </c>
      <c r="AS320" s="27"/>
      <c r="AT320" s="29"/>
      <c r="AU320" s="27"/>
      <c r="AV320" s="28"/>
      <c r="AW320" s="27" t="s">
        <v>134</v>
      </c>
      <c r="AX320" s="27" t="s">
        <v>405</v>
      </c>
      <c r="AY320" s="27" t="s">
        <v>244</v>
      </c>
      <c r="BA320" s="27" t="s">
        <v>403</v>
      </c>
      <c r="BD320" s="27"/>
      <c r="BE320" s="32"/>
      <c r="BH320" s="27" t="str">
        <f t="shared" si="43"/>
        <v/>
      </c>
    </row>
    <row r="321" spans="1:60" ht="16" customHeight="1">
      <c r="A321" s="27">
        <v>2570</v>
      </c>
      <c r="B321" s="27" t="s">
        <v>26</v>
      </c>
      <c r="C321" s="27" t="s">
        <v>244</v>
      </c>
      <c r="D321" s="27" t="s">
        <v>134</v>
      </c>
      <c r="E321" s="27" t="s">
        <v>1205</v>
      </c>
      <c r="F321" s="31" t="str">
        <f>IF(ISBLANK(E321), "", Table2[[#This Row],[unique_id]])</f>
        <v>deck_freezer_plug</v>
      </c>
      <c r="G321" s="27" t="s">
        <v>235</v>
      </c>
      <c r="H321" s="27" t="s">
        <v>710</v>
      </c>
      <c r="I321" s="27" t="s">
        <v>314</v>
      </c>
      <c r="M321" s="27" t="s">
        <v>275</v>
      </c>
      <c r="O321" s="28" t="s">
        <v>1130</v>
      </c>
      <c r="P321" s="27" t="s">
        <v>172</v>
      </c>
      <c r="Q321" s="27" t="s">
        <v>1080</v>
      </c>
      <c r="R321" s="27" t="s">
        <v>1092</v>
      </c>
      <c r="S321" s="27" t="str">
        <f>Table2[[#This Row],[friendly_name]]</f>
        <v>Deck Freezer</v>
      </c>
      <c r="T321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21" s="28"/>
      <c r="W321" s="28"/>
      <c r="X321" s="28"/>
      <c r="Y321" s="28"/>
      <c r="AE321" s="27" t="s">
        <v>267</v>
      </c>
      <c r="AG321" s="28"/>
      <c r="AH321" s="28"/>
      <c r="AJ321" s="27" t="str">
        <f t="shared" si="41"/>
        <v/>
      </c>
      <c r="AK321" s="27" t="str">
        <f t="shared" si="42"/>
        <v/>
      </c>
      <c r="AS321" s="27"/>
      <c r="AT321" s="29"/>
      <c r="AU321" s="27" t="str">
        <f>IF(OR(ISBLANK(BD321), ISBLANK(BE321)), "", LOWER(_xlfn.CONCAT(Table2[[#This Row],[device_manufacturer]], "-",Table2[[#This Row],[device_suggested_area]], "-", Table2[[#This Row],[device_identifiers]])))</f>
        <v>tplink-deck-freezer</v>
      </c>
      <c r="AV321" s="28" t="s">
        <v>408</v>
      </c>
      <c r="AW321" s="27" t="s">
        <v>413</v>
      </c>
      <c r="AX321" s="27" t="s">
        <v>405</v>
      </c>
      <c r="AY321" s="27" t="str">
        <f>IF(OR(ISBLANK(BD321), ISBLANK(BE321)), "", Table2[[#This Row],[device_via_device]])</f>
        <v>TPLink</v>
      </c>
      <c r="AZ321" s="27" t="s">
        <v>1145</v>
      </c>
      <c r="BA321" s="27" t="s">
        <v>403</v>
      </c>
      <c r="BC321" s="27" t="s">
        <v>534</v>
      </c>
      <c r="BD321" s="27" t="s">
        <v>393</v>
      </c>
      <c r="BE321" s="27" t="s">
        <v>524</v>
      </c>
      <c r="BH321" s="27" t="str">
        <f t="shared" si="43"/>
        <v>[["mac", "ac:84:c6:54:9e:cf"], ["ip", "10.0.6.78"]]</v>
      </c>
    </row>
    <row r="322" spans="1:60" ht="16" customHeight="1">
      <c r="A322" s="27">
        <v>2571</v>
      </c>
      <c r="B322" s="27" t="s">
        <v>26</v>
      </c>
      <c r="C322" s="27" t="s">
        <v>1158</v>
      </c>
      <c r="D322" s="27" t="s">
        <v>149</v>
      </c>
      <c r="E322" s="34" t="str">
        <f>_xlfn.CONCAT("template_", E323, "_proxy")</f>
        <v>template_study_battery_charger_plug_proxy</v>
      </c>
      <c r="F322" s="31" t="str">
        <f>IF(ISBLANK(E322), "", Table2[[#This Row],[unique_id]])</f>
        <v>template_study_battery_charger_plug_proxy</v>
      </c>
      <c r="G322" s="27" t="s">
        <v>242</v>
      </c>
      <c r="H322" s="27" t="s">
        <v>710</v>
      </c>
      <c r="I322" s="27" t="s">
        <v>314</v>
      </c>
      <c r="O322" s="28" t="s">
        <v>1130</v>
      </c>
      <c r="P322" s="27" t="s">
        <v>172</v>
      </c>
      <c r="Q322" s="27" t="s">
        <v>1080</v>
      </c>
      <c r="R322" s="27" t="s">
        <v>710</v>
      </c>
      <c r="S322" s="27" t="str">
        <f>S323</f>
        <v>Study Battery Charger</v>
      </c>
      <c r="T32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2" s="28"/>
      <c r="W322" s="28"/>
      <c r="X322" s="28"/>
      <c r="Y322" s="28"/>
      <c r="AG322" s="28"/>
      <c r="AH322" s="28"/>
      <c r="AJ322" s="27" t="str">
        <f t="shared" si="41"/>
        <v/>
      </c>
      <c r="AK322" s="27" t="str">
        <f t="shared" si="42"/>
        <v/>
      </c>
      <c r="AS322" s="27"/>
      <c r="AT322" s="29"/>
      <c r="AU322" s="27"/>
      <c r="AV322" s="28"/>
      <c r="AW322" s="27" t="s">
        <v>134</v>
      </c>
      <c r="AX322" s="30" t="s">
        <v>406</v>
      </c>
      <c r="AY322" s="27" t="s">
        <v>244</v>
      </c>
      <c r="BA322" s="27" t="s">
        <v>402</v>
      </c>
      <c r="BD322" s="27"/>
      <c r="BE322" s="32"/>
      <c r="BH322" s="27" t="str">
        <f t="shared" si="43"/>
        <v/>
      </c>
    </row>
    <row r="323" spans="1:60" ht="16" customHeight="1">
      <c r="A323" s="27">
        <v>2572</v>
      </c>
      <c r="B323" s="27" t="s">
        <v>26</v>
      </c>
      <c r="C323" s="27" t="s">
        <v>244</v>
      </c>
      <c r="D323" s="27" t="s">
        <v>134</v>
      </c>
      <c r="E323" s="27" t="s">
        <v>1206</v>
      </c>
      <c r="F323" s="31" t="str">
        <f>IF(ISBLANK(E323), "", Table2[[#This Row],[unique_id]])</f>
        <v>study_battery_charger_plug</v>
      </c>
      <c r="G323" s="27" t="s">
        <v>242</v>
      </c>
      <c r="H323" s="27" t="s">
        <v>710</v>
      </c>
      <c r="I323" s="27" t="s">
        <v>314</v>
      </c>
      <c r="M323" s="27" t="s">
        <v>275</v>
      </c>
      <c r="O323" s="28" t="s">
        <v>1130</v>
      </c>
      <c r="P323" s="27" t="s">
        <v>172</v>
      </c>
      <c r="Q323" s="27" t="s">
        <v>1080</v>
      </c>
      <c r="R323" s="27" t="s">
        <v>710</v>
      </c>
      <c r="S323" s="27" t="str">
        <f>_xlfn.CONCAT( Table2[[#This Row],[device_suggested_area]], " ",Table2[[#This Row],[friendly_name]])</f>
        <v>Study Battery Charger</v>
      </c>
      <c r="T323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23" s="28"/>
      <c r="W323" s="28"/>
      <c r="X323" s="28"/>
      <c r="Y323" s="28"/>
      <c r="AE323" s="27" t="s">
        <v>273</v>
      </c>
      <c r="AG323" s="28"/>
      <c r="AH323" s="28"/>
      <c r="AJ323" s="27" t="str">
        <f t="shared" si="41"/>
        <v/>
      </c>
      <c r="AK323" s="27" t="str">
        <f t="shared" si="42"/>
        <v/>
      </c>
      <c r="AS323" s="27"/>
      <c r="AT323" s="29"/>
      <c r="AU323" s="27" t="str">
        <f>IF(OR(ISBLANK(BD323), ISBLANK(BE323)), "", LOWER(_xlfn.CONCAT(Table2[[#This Row],[device_manufacturer]], "-",Table2[[#This Row],[device_suggested_area]], "-", Table2[[#This Row],[device_identifiers]])))</f>
        <v>tplink-study-battery-charger</v>
      </c>
      <c r="AV323" s="28" t="s">
        <v>407</v>
      </c>
      <c r="AW323" s="27" t="s">
        <v>438</v>
      </c>
      <c r="AX323" s="30" t="s">
        <v>406</v>
      </c>
      <c r="AY323" s="27" t="str">
        <f>IF(OR(ISBLANK(BD323), ISBLANK(BE323)), "", Table2[[#This Row],[device_via_device]])</f>
        <v>TPLink</v>
      </c>
      <c r="AZ323" s="27" t="s">
        <v>1145</v>
      </c>
      <c r="BA323" s="27" t="s">
        <v>402</v>
      </c>
      <c r="BC323" s="27" t="s">
        <v>534</v>
      </c>
      <c r="BD323" s="27" t="s">
        <v>386</v>
      </c>
      <c r="BE323" s="27" t="s">
        <v>517</v>
      </c>
      <c r="BH323" s="27" t="str">
        <f t="shared" si="43"/>
        <v>[["mac", "5c:a6:e6:25:64:e9"], ["ip", "10.0.6.71"]]</v>
      </c>
    </row>
    <row r="324" spans="1:60" ht="16" customHeight="1">
      <c r="A324" s="27">
        <v>2573</v>
      </c>
      <c r="B324" s="27" t="s">
        <v>26</v>
      </c>
      <c r="C324" s="27" t="s">
        <v>1158</v>
      </c>
      <c r="D324" s="27" t="s">
        <v>149</v>
      </c>
      <c r="E324" s="34" t="str">
        <f>_xlfn.CONCAT("template_", E325, "_proxy")</f>
        <v>template_laundry_vacuum_charger_plug_proxy</v>
      </c>
      <c r="F324" s="31" t="str">
        <f>IF(ISBLANK(E324), "", Table2[[#This Row],[unique_id]])</f>
        <v>template_laundry_vacuum_charger_plug_proxy</v>
      </c>
      <c r="G324" s="27" t="s">
        <v>241</v>
      </c>
      <c r="H324" s="27" t="s">
        <v>710</v>
      </c>
      <c r="I324" s="27" t="s">
        <v>314</v>
      </c>
      <c r="O324" s="28" t="s">
        <v>1130</v>
      </c>
      <c r="P324" s="27" t="s">
        <v>172</v>
      </c>
      <c r="Q324" s="27" t="s">
        <v>1080</v>
      </c>
      <c r="R324" s="27" t="s">
        <v>710</v>
      </c>
      <c r="S324" s="27" t="str">
        <f>S325</f>
        <v>Laundry Vacuum Charger</v>
      </c>
      <c r="T32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4" s="28"/>
      <c r="W324" s="28"/>
      <c r="X324" s="28"/>
      <c r="Y324" s="28"/>
      <c r="AG324" s="28"/>
      <c r="AH324" s="28"/>
      <c r="AJ324" s="27" t="str">
        <f t="shared" si="41"/>
        <v/>
      </c>
      <c r="AK324" s="27" t="str">
        <f t="shared" si="42"/>
        <v/>
      </c>
      <c r="AS324" s="27"/>
      <c r="AT324" s="29"/>
      <c r="AU324" s="27"/>
      <c r="AV324" s="28"/>
      <c r="AW324" s="27" t="s">
        <v>134</v>
      </c>
      <c r="AX324" s="30" t="s">
        <v>406</v>
      </c>
      <c r="AY324" s="27" t="s">
        <v>244</v>
      </c>
      <c r="BA324" s="27" t="s">
        <v>223</v>
      </c>
      <c r="BD324" s="27"/>
      <c r="BE324" s="27"/>
      <c r="BH324" s="27" t="str">
        <f t="shared" si="43"/>
        <v/>
      </c>
    </row>
    <row r="325" spans="1:60" ht="16" customHeight="1">
      <c r="A325" s="27">
        <v>2574</v>
      </c>
      <c r="B325" s="27" t="s">
        <v>26</v>
      </c>
      <c r="C325" s="27" t="s">
        <v>244</v>
      </c>
      <c r="D325" s="27" t="s">
        <v>134</v>
      </c>
      <c r="E325" s="27" t="s">
        <v>1207</v>
      </c>
      <c r="F325" s="31" t="str">
        <f>IF(ISBLANK(E325), "", Table2[[#This Row],[unique_id]])</f>
        <v>laundry_vacuum_charger_plug</v>
      </c>
      <c r="G325" s="27" t="s">
        <v>241</v>
      </c>
      <c r="H325" s="27" t="s">
        <v>710</v>
      </c>
      <c r="I325" s="27" t="s">
        <v>314</v>
      </c>
      <c r="M325" s="27" t="s">
        <v>275</v>
      </c>
      <c r="O325" s="28" t="s">
        <v>1130</v>
      </c>
      <c r="P325" s="27" t="s">
        <v>172</v>
      </c>
      <c r="Q325" s="27" t="s">
        <v>1080</v>
      </c>
      <c r="R325" s="27" t="s">
        <v>710</v>
      </c>
      <c r="S325" s="27" t="str">
        <f>_xlfn.CONCAT( Table2[[#This Row],[device_suggested_area]], " ",Table2[[#This Row],[friendly_name]])</f>
        <v>Laundry Vacuum Charger</v>
      </c>
      <c r="T325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25" s="28"/>
      <c r="W325" s="28"/>
      <c r="X325" s="28"/>
      <c r="Y325" s="28"/>
      <c r="AE325" s="27" t="s">
        <v>273</v>
      </c>
      <c r="AG325" s="28"/>
      <c r="AH325" s="28"/>
      <c r="AJ325" s="27" t="str">
        <f t="shared" si="41"/>
        <v/>
      </c>
      <c r="AK325" s="27" t="str">
        <f t="shared" si="42"/>
        <v/>
      </c>
      <c r="AS325" s="27"/>
      <c r="AT325" s="29"/>
      <c r="AU325" s="27" t="str">
        <f>IF(OR(ISBLANK(BD325), ISBLANK(BE325)), "", LOWER(_xlfn.CONCAT(Table2[[#This Row],[device_manufacturer]], "-",Table2[[#This Row],[device_suggested_area]], "-", Table2[[#This Row],[device_identifiers]])))</f>
        <v>tplink-laundry-vacuum-charger</v>
      </c>
      <c r="AV325" s="28" t="s">
        <v>407</v>
      </c>
      <c r="AW325" s="27" t="s">
        <v>439</v>
      </c>
      <c r="AX325" s="30" t="s">
        <v>406</v>
      </c>
      <c r="AY325" s="27" t="str">
        <f>IF(OR(ISBLANK(BD325), ISBLANK(BE325)), "", Table2[[#This Row],[device_via_device]])</f>
        <v>TPLink</v>
      </c>
      <c r="AZ325" s="27" t="s">
        <v>1146</v>
      </c>
      <c r="BA325" s="27" t="s">
        <v>223</v>
      </c>
      <c r="BC325" s="27" t="s">
        <v>534</v>
      </c>
      <c r="BD325" s="27" t="s">
        <v>387</v>
      </c>
      <c r="BE325" s="27" t="s">
        <v>518</v>
      </c>
      <c r="BH325" s="27" t="str">
        <f t="shared" si="43"/>
        <v>[["mac", "5c:a6:e6:25:57:fd"], ["ip", "10.0.6.72"]]</v>
      </c>
    </row>
    <row r="326" spans="1:60" ht="16" customHeight="1">
      <c r="A326" s="27">
        <v>2575</v>
      </c>
      <c r="B326" s="27" t="s">
        <v>26</v>
      </c>
      <c r="C326" s="27" t="s">
        <v>1158</v>
      </c>
      <c r="D326" s="27" t="s">
        <v>149</v>
      </c>
      <c r="E326" s="34" t="str">
        <f>_xlfn.CONCAT("template_", E327, "_proxy")</f>
        <v>template_ada_tablet_outlet_plug_proxy</v>
      </c>
      <c r="F326" s="31" t="str">
        <f>IF(ISBLANK(E326), "", Table2[[#This Row],[unique_id]])</f>
        <v>template_ada_tablet_outlet_plug_proxy</v>
      </c>
      <c r="G326" s="27" t="s">
        <v>1174</v>
      </c>
      <c r="H326" s="27" t="s">
        <v>710</v>
      </c>
      <c r="I326" s="27" t="s">
        <v>314</v>
      </c>
      <c r="O326" s="28" t="s">
        <v>1130</v>
      </c>
      <c r="P326" s="27" t="s">
        <v>172</v>
      </c>
      <c r="Q326" s="27" t="s">
        <v>1080</v>
      </c>
      <c r="R326" s="42" t="s">
        <v>1065</v>
      </c>
      <c r="S326" s="27" t="str">
        <f>_xlfn.CONCAT( "", "",Table2[[#This Row],[friendly_name]])</f>
        <v>Ada Tablet</v>
      </c>
      <c r="T32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6" s="28"/>
      <c r="W326" s="28"/>
      <c r="X326" s="28"/>
      <c r="Y326" s="28"/>
      <c r="AG326" s="28"/>
      <c r="AH326" s="28"/>
      <c r="AJ326" s="27" t="str">
        <f t="shared" si="41"/>
        <v/>
      </c>
      <c r="AK326" s="27" t="str">
        <f t="shared" si="42"/>
        <v/>
      </c>
      <c r="AR326" s="30"/>
      <c r="AS326" s="27"/>
      <c r="AT326" s="19"/>
      <c r="AU326" s="27"/>
      <c r="AV326" s="28"/>
      <c r="AW326" s="27" t="s">
        <v>134</v>
      </c>
      <c r="AX326" s="30" t="s">
        <v>406</v>
      </c>
      <c r="AY326" s="27" t="s">
        <v>244</v>
      </c>
      <c r="BA326" s="27" t="s">
        <v>203</v>
      </c>
      <c r="BD326" s="27"/>
      <c r="BE326" s="27"/>
    </row>
    <row r="327" spans="1:60" ht="16" customHeight="1">
      <c r="A327" s="27">
        <v>2576</v>
      </c>
      <c r="B327" s="27" t="s">
        <v>26</v>
      </c>
      <c r="C327" s="27" t="s">
        <v>244</v>
      </c>
      <c r="D327" s="27" t="s">
        <v>134</v>
      </c>
      <c r="E327" s="27" t="s">
        <v>1208</v>
      </c>
      <c r="F327" s="31" t="str">
        <f>IF(ISBLANK(E327), "", Table2[[#This Row],[unique_id]])</f>
        <v>ada_tablet_outlet_plug</v>
      </c>
      <c r="G327" s="27" t="s">
        <v>1174</v>
      </c>
      <c r="H327" s="27" t="s">
        <v>710</v>
      </c>
      <c r="I327" s="27" t="s">
        <v>314</v>
      </c>
      <c r="M327" s="27" t="s">
        <v>275</v>
      </c>
      <c r="O327" s="28" t="s">
        <v>1130</v>
      </c>
      <c r="P327" s="27" t="s">
        <v>172</v>
      </c>
      <c r="Q327" s="27" t="s">
        <v>1080</v>
      </c>
      <c r="R327" s="42" t="s">
        <v>1065</v>
      </c>
      <c r="S327" s="27" t="str">
        <f>_xlfn.CONCAT( "", "",Table2[[#This Row],[friendly_name]])</f>
        <v>Ada Tablet</v>
      </c>
      <c r="T327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27" s="28"/>
      <c r="W327" s="28"/>
      <c r="X327" s="28"/>
      <c r="Y327" s="28"/>
      <c r="AE327" s="27" t="s">
        <v>1176</v>
      </c>
      <c r="AG327" s="28"/>
      <c r="AH327" s="28"/>
      <c r="AJ327" s="27" t="str">
        <f t="shared" si="41"/>
        <v/>
      </c>
      <c r="AK327" s="27" t="str">
        <f t="shared" si="42"/>
        <v/>
      </c>
      <c r="AR327" s="30"/>
      <c r="AS327" s="27"/>
      <c r="AT327" s="19"/>
      <c r="AU327" s="27" t="str">
        <f>IF(OR(ISBLANK(BD327), ISBLANK(BE327)), "", LOWER(_xlfn.CONCAT(Table2[[#This Row],[device_manufacturer]], "-",Table2[[#This Row],[device_suggested_area]], "-", Table2[[#This Row],[device_identifiers]])))</f>
        <v>tplink-lounge-ada-tablet</v>
      </c>
      <c r="AV327" s="28" t="s">
        <v>407</v>
      </c>
      <c r="AW327" s="27" t="s">
        <v>1175</v>
      </c>
      <c r="AX327" s="30" t="s">
        <v>406</v>
      </c>
      <c r="AY327" s="27" t="str">
        <f>IF(OR(ISBLANK(BD327), ISBLANK(BE327)), "", Table2[[#This Row],[device_via_device]])</f>
        <v>TPLink</v>
      </c>
      <c r="AZ327" s="27" t="s">
        <v>1145</v>
      </c>
      <c r="BA327" s="27" t="s">
        <v>203</v>
      </c>
      <c r="BC327" s="27" t="s">
        <v>534</v>
      </c>
      <c r="BD327" s="27" t="s">
        <v>1147</v>
      </c>
      <c r="BE327" s="27" t="s">
        <v>807</v>
      </c>
      <c r="BH327" s="27" t="str">
        <f t="shared" ref="BH327:BH358" si="44">IF(AND(ISBLANK(BD327), ISBLANK(BE327)), "", _xlfn.CONCAT("[", IF(ISBLANK(BD327), "", _xlfn.CONCAT("[""mac"", """, BD327, """]")), IF(ISBLANK(BE327), "", _xlfn.CONCAT(", [""ip"", """, BE327, """]")), "]"))</f>
        <v>[["mac", "5c:a6:e6:25:59:03"], ["ip", "10.0.6.90"]]</v>
      </c>
    </row>
    <row r="328" spans="1:60" ht="16" customHeight="1">
      <c r="A328" s="27">
        <v>2577</v>
      </c>
      <c r="B328" s="27" t="s">
        <v>26</v>
      </c>
      <c r="C328" s="27" t="s">
        <v>1158</v>
      </c>
      <c r="D328" s="27" t="s">
        <v>149</v>
      </c>
      <c r="E328" s="34" t="str">
        <f>_xlfn.CONCAT("template_", E329, "_proxy")</f>
        <v>template_server_flo_outlet_plug_proxy</v>
      </c>
      <c r="F328" s="31" t="str">
        <f>IF(ISBLANK(E328), "", Table2[[#This Row],[unique_id]])</f>
        <v>template_server_flo_outlet_plug_proxy</v>
      </c>
      <c r="G328" s="27" t="s">
        <v>1155</v>
      </c>
      <c r="H328" s="27" t="s">
        <v>710</v>
      </c>
      <c r="I328" s="27" t="s">
        <v>314</v>
      </c>
      <c r="O328" s="28" t="s">
        <v>1130</v>
      </c>
      <c r="R328" s="27" t="s">
        <v>1150</v>
      </c>
      <c r="S328" s="27" t="str">
        <f>_xlfn.CONCAT( "", "",Table2[[#This Row],[friendly_name]])</f>
        <v>Server Flo</v>
      </c>
      <c r="T32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8" s="28"/>
      <c r="W328" s="28"/>
      <c r="X328" s="28"/>
      <c r="Y328" s="28"/>
      <c r="AG328" s="28"/>
      <c r="AH328" s="28"/>
      <c r="AJ328" s="27" t="str">
        <f t="shared" si="41"/>
        <v/>
      </c>
      <c r="AK328" s="27" t="str">
        <f t="shared" si="42"/>
        <v/>
      </c>
      <c r="AR328" s="30"/>
      <c r="AS328" s="27"/>
      <c r="AT328" s="19"/>
      <c r="AU328" s="27"/>
      <c r="AV328" s="28"/>
      <c r="AW328" s="27" t="s">
        <v>134</v>
      </c>
      <c r="AX328" s="30" t="s">
        <v>406</v>
      </c>
      <c r="AY328" s="27" t="s">
        <v>244</v>
      </c>
      <c r="BA328" s="27" t="s">
        <v>28</v>
      </c>
      <c r="BD328" s="27"/>
      <c r="BE328" s="27"/>
      <c r="BH328" s="27" t="str">
        <f t="shared" si="44"/>
        <v/>
      </c>
    </row>
    <row r="329" spans="1:60" ht="16" customHeight="1">
      <c r="A329" s="27">
        <v>2578</v>
      </c>
      <c r="B329" s="27" t="s">
        <v>26</v>
      </c>
      <c r="C329" s="27" t="s">
        <v>244</v>
      </c>
      <c r="D329" s="27" t="s">
        <v>134</v>
      </c>
      <c r="E329" s="27" t="s">
        <v>1209</v>
      </c>
      <c r="F329" s="31" t="str">
        <f>IF(ISBLANK(E329), "", Table2[[#This Row],[unique_id]])</f>
        <v>server_flo_outlet_plug</v>
      </c>
      <c r="G329" s="27" t="s">
        <v>1155</v>
      </c>
      <c r="H329" s="27" t="s">
        <v>710</v>
      </c>
      <c r="I329" s="27" t="s">
        <v>314</v>
      </c>
      <c r="M329" s="27" t="s">
        <v>275</v>
      </c>
      <c r="O329" s="28" t="s">
        <v>1130</v>
      </c>
      <c r="R329" s="27" t="s">
        <v>1150</v>
      </c>
      <c r="S329" s="27" t="str">
        <f>_xlfn.CONCAT( "", "",Table2[[#This Row],[friendly_name]])</f>
        <v>Server Flo</v>
      </c>
      <c r="T329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9" s="28"/>
      <c r="W329" s="28"/>
      <c r="X329" s="28"/>
      <c r="Y329" s="28"/>
      <c r="AE329" s="27" t="s">
        <v>270</v>
      </c>
      <c r="AG329" s="28"/>
      <c r="AH329" s="28"/>
      <c r="AJ329" s="27" t="str">
        <f t="shared" si="41"/>
        <v/>
      </c>
      <c r="AK329" s="27" t="str">
        <f t="shared" si="42"/>
        <v/>
      </c>
      <c r="AR329" s="30"/>
      <c r="AS329" s="27"/>
      <c r="AT329" s="19"/>
      <c r="AU329" s="27" t="str">
        <f>IF(OR(ISBLANK(BD329), ISBLANK(BE329)), "", LOWER(_xlfn.CONCAT(Table2[[#This Row],[device_manufacturer]], "-",Table2[[#This Row],[device_suggested_area]], "-", Table2[[#This Row],[device_identifiers]])))</f>
        <v>tplink-rack-macbook-flo</v>
      </c>
      <c r="AV329" s="28" t="s">
        <v>407</v>
      </c>
      <c r="AW329" s="27" t="s">
        <v>444</v>
      </c>
      <c r="AX329" s="30" t="s">
        <v>406</v>
      </c>
      <c r="AY329" s="27" t="str">
        <f>IF(OR(ISBLANK(BD329), ISBLANK(BE329)), "", Table2[[#This Row],[device_via_device]])</f>
        <v>TPLink</v>
      </c>
      <c r="AZ329" s="27" t="s">
        <v>1146</v>
      </c>
      <c r="BA329" s="27" t="s">
        <v>28</v>
      </c>
      <c r="BC329" s="27" t="s">
        <v>534</v>
      </c>
      <c r="BD329" s="27" t="s">
        <v>1153</v>
      </c>
      <c r="BE329" s="27" t="s">
        <v>1148</v>
      </c>
      <c r="BH329" s="27" t="str">
        <f t="shared" si="44"/>
        <v>[["mac", "5c:a6:e6:25:56:a7"], ["ip", "10.0.6.91"]]</v>
      </c>
    </row>
    <row r="330" spans="1:60" ht="16" customHeight="1">
      <c r="A330" s="27">
        <v>2579</v>
      </c>
      <c r="B330" s="27" t="s">
        <v>26</v>
      </c>
      <c r="C330" s="27" t="s">
        <v>1158</v>
      </c>
      <c r="D330" s="27" t="s">
        <v>149</v>
      </c>
      <c r="E330" s="34" t="str">
        <f>_xlfn.CONCAT("template_", E331, "_proxy")</f>
        <v>template_server_meg_outlet_plug_proxy</v>
      </c>
      <c r="F330" s="31" t="str">
        <f>IF(ISBLANK(E330), "", Table2[[#This Row],[unique_id]])</f>
        <v>template_server_meg_outlet_plug_proxy</v>
      </c>
      <c r="G330" s="35" t="s">
        <v>1154</v>
      </c>
      <c r="H330" s="27" t="s">
        <v>710</v>
      </c>
      <c r="I330" s="27" t="s">
        <v>314</v>
      </c>
      <c r="O330" s="28" t="s">
        <v>1130</v>
      </c>
      <c r="R330" s="27" t="s">
        <v>1150</v>
      </c>
      <c r="S330" s="27" t="str">
        <f>_xlfn.CONCAT( "", "",Table2[[#This Row],[friendly_name]])</f>
        <v>Server Meg</v>
      </c>
      <c r="T33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30" s="28"/>
      <c r="W330" s="28"/>
      <c r="X330" s="28"/>
      <c r="Y330" s="28"/>
      <c r="AG330" s="28"/>
      <c r="AH330" s="28"/>
      <c r="AJ330" s="27" t="str">
        <f t="shared" si="41"/>
        <v/>
      </c>
      <c r="AK330" s="27" t="str">
        <f t="shared" si="42"/>
        <v/>
      </c>
      <c r="AR330" s="30"/>
      <c r="AS330" s="27"/>
      <c r="AT330" s="19"/>
      <c r="AU330" s="27"/>
      <c r="AV330" s="28"/>
      <c r="AW330" s="27" t="s">
        <v>134</v>
      </c>
      <c r="AX330" s="30" t="s">
        <v>406</v>
      </c>
      <c r="AY330" s="27" t="s">
        <v>244</v>
      </c>
      <c r="BA330" s="27" t="s">
        <v>28</v>
      </c>
      <c r="BD330" s="27"/>
      <c r="BE330" s="27"/>
      <c r="BH330" s="27" t="str">
        <f t="shared" si="44"/>
        <v/>
      </c>
    </row>
    <row r="331" spans="1:60" ht="16" customHeight="1">
      <c r="A331" s="27">
        <v>2580</v>
      </c>
      <c r="B331" s="27" t="s">
        <v>26</v>
      </c>
      <c r="C331" s="27" t="s">
        <v>244</v>
      </c>
      <c r="D331" s="27" t="s">
        <v>134</v>
      </c>
      <c r="E331" s="27" t="s">
        <v>1210</v>
      </c>
      <c r="F331" s="31" t="str">
        <f>IF(ISBLANK(E331), "", Table2[[#This Row],[unique_id]])</f>
        <v>server_meg_outlet_plug</v>
      </c>
      <c r="G331" s="35" t="s">
        <v>1154</v>
      </c>
      <c r="H331" s="27" t="s">
        <v>710</v>
      </c>
      <c r="I331" s="27" t="s">
        <v>314</v>
      </c>
      <c r="M331" s="27" t="s">
        <v>275</v>
      </c>
      <c r="O331" s="28" t="s">
        <v>1130</v>
      </c>
      <c r="R331" s="27" t="s">
        <v>1150</v>
      </c>
      <c r="S331" s="27" t="str">
        <f>_xlfn.CONCAT( "", "",Table2[[#This Row],[friendly_name]])</f>
        <v>Server Meg</v>
      </c>
      <c r="T331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31" s="28"/>
      <c r="W331" s="28"/>
      <c r="X331" s="28"/>
      <c r="Y331" s="28"/>
      <c r="AE331" s="27" t="s">
        <v>270</v>
      </c>
      <c r="AG331" s="28"/>
      <c r="AH331" s="28"/>
      <c r="AJ331" s="27" t="str">
        <f t="shared" si="41"/>
        <v/>
      </c>
      <c r="AK331" s="27" t="str">
        <f t="shared" si="42"/>
        <v/>
      </c>
      <c r="AR331" s="30"/>
      <c r="AS331" s="27"/>
      <c r="AT331" s="19"/>
      <c r="AU331" s="27" t="str">
        <f>IF(OR(ISBLANK(BD331), ISBLANK(BE331)), "", LOWER(_xlfn.CONCAT(Table2[[#This Row],[device_manufacturer]], "-",Table2[[#This Row],[device_suggested_area]], "-", Table2[[#This Row],[device_identifiers]])))</f>
        <v>tplink-rack-macmini-meg</v>
      </c>
      <c r="AV331" s="28" t="s">
        <v>407</v>
      </c>
      <c r="AW331" s="27" t="s">
        <v>797</v>
      </c>
      <c r="AX331" s="30" t="s">
        <v>406</v>
      </c>
      <c r="AY331" s="27" t="str">
        <f>IF(OR(ISBLANK(BD331), ISBLANK(BE331)), "", Table2[[#This Row],[device_via_device]])</f>
        <v>TPLink</v>
      </c>
      <c r="AZ331" s="27" t="s">
        <v>1146</v>
      </c>
      <c r="BA331" s="27" t="s">
        <v>28</v>
      </c>
      <c r="BC331" s="27" t="s">
        <v>534</v>
      </c>
      <c r="BD331" s="27" t="s">
        <v>1152</v>
      </c>
      <c r="BE331" s="27" t="s">
        <v>1149</v>
      </c>
      <c r="BH331" s="27" t="str">
        <f t="shared" si="44"/>
        <v>[["mac", "5c:a6:e6:25:59:c0"], ["ip", "10.0.6.92"]]</v>
      </c>
    </row>
    <row r="332" spans="1:60" ht="16" customHeight="1">
      <c r="A332" s="27">
        <v>2581</v>
      </c>
      <c r="B332" s="27" t="s">
        <v>26</v>
      </c>
      <c r="C332" s="27" t="s">
        <v>1158</v>
      </c>
      <c r="D332" s="27" t="s">
        <v>149</v>
      </c>
      <c r="E332" s="34" t="str">
        <f>_xlfn.CONCAT("template_", E333, "_proxy")</f>
        <v>template_rack_outlet_plug_proxy</v>
      </c>
      <c r="F332" s="31" t="str">
        <f>IF(ISBLANK(E332), "", Table2[[#This Row],[unique_id]])</f>
        <v>template_rack_outlet_plug_proxy</v>
      </c>
      <c r="G332" s="27" t="s">
        <v>233</v>
      </c>
      <c r="H332" s="27" t="s">
        <v>710</v>
      </c>
      <c r="I332" s="27" t="s">
        <v>314</v>
      </c>
      <c r="O332" s="28" t="s">
        <v>1130</v>
      </c>
      <c r="P332" s="27" t="s">
        <v>172</v>
      </c>
      <c r="Q332" s="27" t="s">
        <v>1080</v>
      </c>
      <c r="R332" s="27" t="s">
        <v>1082</v>
      </c>
      <c r="S332" s="27" t="str">
        <f>S333</f>
        <v>Server Rack</v>
      </c>
      <c r="T33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32" s="28"/>
      <c r="W332" s="28"/>
      <c r="X332" s="28"/>
      <c r="Y332" s="28"/>
      <c r="AG332" s="28"/>
      <c r="AH332" s="28"/>
      <c r="AJ332" s="27" t="str">
        <f t="shared" si="41"/>
        <v/>
      </c>
      <c r="AK332" s="27" t="str">
        <f t="shared" si="42"/>
        <v/>
      </c>
      <c r="AS332" s="27"/>
      <c r="AT332" s="29"/>
      <c r="AU332" s="27"/>
      <c r="AV332" s="28"/>
      <c r="AW332" s="27" t="s">
        <v>134</v>
      </c>
      <c r="AX332" s="27" t="s">
        <v>405</v>
      </c>
      <c r="AY332" s="27" t="s">
        <v>244</v>
      </c>
      <c r="BA332" s="27" t="s">
        <v>28</v>
      </c>
      <c r="BD332" s="27"/>
      <c r="BE332" s="27"/>
      <c r="BH332" s="27" t="str">
        <f t="shared" si="44"/>
        <v/>
      </c>
    </row>
    <row r="333" spans="1:60" ht="16" customHeight="1">
      <c r="A333" s="27">
        <v>2582</v>
      </c>
      <c r="B333" s="27" t="s">
        <v>26</v>
      </c>
      <c r="C333" s="27" t="s">
        <v>244</v>
      </c>
      <c r="D333" s="27" t="s">
        <v>134</v>
      </c>
      <c r="E333" s="27" t="s">
        <v>1211</v>
      </c>
      <c r="F333" s="31" t="str">
        <f>IF(ISBLANK(E333), "", Table2[[#This Row],[unique_id]])</f>
        <v>rack_outlet_plug</v>
      </c>
      <c r="G333" s="27" t="s">
        <v>233</v>
      </c>
      <c r="H333" s="27" t="s">
        <v>710</v>
      </c>
      <c r="I333" s="27" t="s">
        <v>314</v>
      </c>
      <c r="M333" s="27" t="s">
        <v>275</v>
      </c>
      <c r="O333" s="28" t="s">
        <v>1130</v>
      </c>
      <c r="P333" s="27" t="s">
        <v>172</v>
      </c>
      <c r="Q333" s="27" t="s">
        <v>1080</v>
      </c>
      <c r="R333" s="27" t="s">
        <v>1082</v>
      </c>
      <c r="S333" s="27" t="str">
        <f>_xlfn.CONCAT( "", "",Table2[[#This Row],[friendly_name]])</f>
        <v>Server Rack</v>
      </c>
      <c r="T333" s="34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33" s="28"/>
      <c r="W333" s="28"/>
      <c r="X333" s="28"/>
      <c r="Y333" s="28"/>
      <c r="AE333" s="27" t="s">
        <v>270</v>
      </c>
      <c r="AG333" s="28"/>
      <c r="AH333" s="28"/>
      <c r="AJ333" s="27" t="str">
        <f t="shared" si="41"/>
        <v/>
      </c>
      <c r="AK333" s="27" t="str">
        <f t="shared" si="42"/>
        <v/>
      </c>
      <c r="AS333" s="27"/>
      <c r="AT333" s="29"/>
      <c r="AU333" s="27" t="str">
        <f>IF(OR(ISBLANK(BD333), ISBLANK(BE333)), "", LOWER(_xlfn.CONCAT(Table2[[#This Row],[device_manufacturer]], "-",Table2[[#This Row],[device_suggested_area]], "-", Table2[[#This Row],[device_identifiers]])))</f>
        <v>tplink-rack-outlet</v>
      </c>
      <c r="AV333" s="28" t="s">
        <v>408</v>
      </c>
      <c r="AW333" s="27" t="s">
        <v>417</v>
      </c>
      <c r="AX333" s="27" t="s">
        <v>405</v>
      </c>
      <c r="AY333" s="27" t="str">
        <f>IF(OR(ISBLANK(BD333), ISBLANK(BE333)), "", Table2[[#This Row],[device_via_device]])</f>
        <v>TPLink</v>
      </c>
      <c r="AZ333" s="27" t="s">
        <v>1145</v>
      </c>
      <c r="BA333" s="27" t="s">
        <v>28</v>
      </c>
      <c r="BC333" s="27" t="s">
        <v>534</v>
      </c>
      <c r="BD333" s="27" t="s">
        <v>401</v>
      </c>
      <c r="BE333" s="27" t="s">
        <v>532</v>
      </c>
      <c r="BH333" s="27" t="str">
        <f t="shared" si="44"/>
        <v>[["mac", "ac:84:c6:54:95:8b"], ["ip", "10.0.6.86"]]</v>
      </c>
    </row>
    <row r="334" spans="1:60" ht="16" customHeight="1">
      <c r="A334" s="27">
        <v>2583</v>
      </c>
      <c r="B334" s="27" t="s">
        <v>26</v>
      </c>
      <c r="C334" s="27" t="s">
        <v>1158</v>
      </c>
      <c r="D334" s="27" t="s">
        <v>149</v>
      </c>
      <c r="E334" s="34" t="str">
        <f>_xlfn.CONCAT("template_", E335, "_proxy")</f>
        <v>template_roof_network_switch_plug_proxy</v>
      </c>
      <c r="F334" s="31" t="str">
        <f>IF(ISBLANK(E334), "", Table2[[#This Row],[unique_id]])</f>
        <v>template_roof_network_switch_plug_proxy</v>
      </c>
      <c r="G334" s="27" t="s">
        <v>230</v>
      </c>
      <c r="H334" s="27" t="s">
        <v>710</v>
      </c>
      <c r="I334" s="27" t="s">
        <v>314</v>
      </c>
      <c r="O334" s="28" t="s">
        <v>1130</v>
      </c>
      <c r="P334" s="27" t="s">
        <v>172</v>
      </c>
      <c r="Q334" s="27" t="s">
        <v>1080</v>
      </c>
      <c r="R334" s="27" t="s">
        <v>1082</v>
      </c>
      <c r="S334" s="27" t="str">
        <f>S335</f>
        <v>Network Switch</v>
      </c>
      <c r="T334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28"/>
      <c r="W334" s="28"/>
      <c r="X334" s="28"/>
      <c r="Y334" s="28"/>
      <c r="AG334" s="28"/>
      <c r="AH334" s="28"/>
      <c r="AJ334" s="27" t="str">
        <f t="shared" si="41"/>
        <v/>
      </c>
      <c r="AK334" s="27" t="str">
        <f t="shared" si="42"/>
        <v/>
      </c>
      <c r="AS334" s="27"/>
      <c r="AT334" s="29"/>
      <c r="AU334" s="27"/>
      <c r="AV334" s="28"/>
      <c r="AW334" s="27" t="s">
        <v>134</v>
      </c>
      <c r="AX334" s="27" t="s">
        <v>405</v>
      </c>
      <c r="AY334" s="27" t="s">
        <v>244</v>
      </c>
      <c r="BA334" s="27" t="s">
        <v>38</v>
      </c>
      <c r="BD334" s="27"/>
      <c r="BE334" s="27"/>
      <c r="BH334" s="27" t="str">
        <f t="shared" si="44"/>
        <v/>
      </c>
    </row>
    <row r="335" spans="1:60" ht="16" customHeight="1">
      <c r="A335" s="27">
        <v>2584</v>
      </c>
      <c r="B335" s="27" t="s">
        <v>26</v>
      </c>
      <c r="C335" s="27" t="s">
        <v>244</v>
      </c>
      <c r="D335" s="27" t="s">
        <v>134</v>
      </c>
      <c r="E335" s="27" t="s">
        <v>1212</v>
      </c>
      <c r="F335" s="31" t="str">
        <f>IF(ISBLANK(E335), "", Table2[[#This Row],[unique_id]])</f>
        <v>roof_network_switch_plug</v>
      </c>
      <c r="G335" s="27" t="s">
        <v>230</v>
      </c>
      <c r="H335" s="27" t="s">
        <v>710</v>
      </c>
      <c r="I335" s="27" t="s">
        <v>314</v>
      </c>
      <c r="M335" s="27" t="s">
        <v>275</v>
      </c>
      <c r="O335" s="28" t="s">
        <v>1130</v>
      </c>
      <c r="P335" s="27" t="s">
        <v>172</v>
      </c>
      <c r="Q335" s="27" t="s">
        <v>1080</v>
      </c>
      <c r="R335" s="27" t="s">
        <v>1082</v>
      </c>
      <c r="S335" s="27" t="str">
        <f>_xlfn.CONCAT( "", "",Table2[[#This Row],[friendly_name]])</f>
        <v>Network Switch</v>
      </c>
      <c r="T335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35" s="28"/>
      <c r="W335" s="28"/>
      <c r="X335" s="28"/>
      <c r="Y335" s="28"/>
      <c r="AE335" s="27" t="s">
        <v>271</v>
      </c>
      <c r="AG335" s="28"/>
      <c r="AH335" s="28"/>
      <c r="AJ335" s="27" t="str">
        <f t="shared" si="41"/>
        <v/>
      </c>
      <c r="AK335" s="27" t="str">
        <f t="shared" si="42"/>
        <v/>
      </c>
      <c r="AS335" s="27"/>
      <c r="AT335" s="29"/>
      <c r="AU335" s="27" t="str">
        <f>IF(OR(ISBLANK(BD335), ISBLANK(BE335)), "", LOWER(_xlfn.CONCAT(Table2[[#This Row],[device_manufacturer]], "-",Table2[[#This Row],[device_suggested_area]], "-", Table2[[#This Row],[device_identifiers]])))</f>
        <v>tplink-roof-network-switch</v>
      </c>
      <c r="AV335" s="28" t="s">
        <v>408</v>
      </c>
      <c r="AW335" s="27" t="s">
        <v>543</v>
      </c>
      <c r="AX335" s="27" t="s">
        <v>405</v>
      </c>
      <c r="AY335" s="27" t="str">
        <f>IF(OR(ISBLANK(BD335), ISBLANK(BE335)), "", Table2[[#This Row],[device_via_device]])</f>
        <v>TPLink</v>
      </c>
      <c r="AZ335" s="27" t="s">
        <v>1145</v>
      </c>
      <c r="BA335" s="27" t="s">
        <v>38</v>
      </c>
      <c r="BC335" s="27" t="s">
        <v>534</v>
      </c>
      <c r="BD335" s="27" t="s">
        <v>399</v>
      </c>
      <c r="BE335" s="27" t="s">
        <v>530</v>
      </c>
      <c r="BH335" s="27" t="str">
        <f t="shared" si="44"/>
        <v>[["mac", "ac:84:c6:0d:20:9e"], ["ip", "10.0.6.84"]]</v>
      </c>
    </row>
    <row r="336" spans="1:60" ht="16" customHeight="1">
      <c r="A336" s="27">
        <v>2585</v>
      </c>
      <c r="B336" s="27" t="s">
        <v>26</v>
      </c>
      <c r="C336" s="27" t="s">
        <v>1158</v>
      </c>
      <c r="D336" s="27" t="s">
        <v>149</v>
      </c>
      <c r="E336" s="34" t="str">
        <f>_xlfn.CONCAT("template_", E337, "_proxy")</f>
        <v>template_rack_internet_modem_plug_proxy</v>
      </c>
      <c r="F336" s="31" t="str">
        <f>IF(ISBLANK(E336), "", Table2[[#This Row],[unique_id]])</f>
        <v>template_rack_internet_modem_plug_proxy</v>
      </c>
      <c r="G336" s="27" t="s">
        <v>232</v>
      </c>
      <c r="H336" s="27" t="s">
        <v>710</v>
      </c>
      <c r="I336" s="27" t="s">
        <v>314</v>
      </c>
      <c r="O336" s="28" t="s">
        <v>1130</v>
      </c>
      <c r="R336" s="27" t="s">
        <v>1151</v>
      </c>
      <c r="S336" s="27" t="str">
        <f>_xlfn.CONCAT( "", "",Table2[[#This Row],[friendly_name]])</f>
        <v>Internet Modem</v>
      </c>
      <c r="T33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36" s="28"/>
      <c r="W336" s="28"/>
      <c r="X336" s="28"/>
      <c r="Y336" s="28"/>
      <c r="AG336" s="28"/>
      <c r="AH336" s="28"/>
      <c r="AJ336" s="27" t="str">
        <f t="shared" si="41"/>
        <v/>
      </c>
      <c r="AK336" s="27" t="str">
        <f t="shared" si="42"/>
        <v/>
      </c>
      <c r="AS336" s="27"/>
      <c r="AT336" s="29"/>
      <c r="AU336" s="27"/>
      <c r="AV336" s="28"/>
      <c r="AW336" s="27" t="s">
        <v>134</v>
      </c>
      <c r="AX336" s="30" t="s">
        <v>406</v>
      </c>
      <c r="AY336" s="27" t="s">
        <v>244</v>
      </c>
      <c r="BA336" s="27" t="s">
        <v>28</v>
      </c>
      <c r="BD336" s="27"/>
      <c r="BE336" s="27"/>
      <c r="BH336" s="27" t="str">
        <f t="shared" si="44"/>
        <v/>
      </c>
    </row>
    <row r="337" spans="1:60" ht="16" customHeight="1">
      <c r="A337" s="27">
        <v>2586</v>
      </c>
      <c r="B337" s="27" t="s">
        <v>26</v>
      </c>
      <c r="C337" s="27" t="s">
        <v>244</v>
      </c>
      <c r="D337" s="27" t="s">
        <v>134</v>
      </c>
      <c r="E337" s="27" t="s">
        <v>1213</v>
      </c>
      <c r="F337" s="31" t="str">
        <f>IF(ISBLANK(E337), "", Table2[[#This Row],[unique_id]])</f>
        <v>rack_internet_modem_plug</v>
      </c>
      <c r="G337" s="27" t="s">
        <v>232</v>
      </c>
      <c r="H337" s="27" t="s">
        <v>710</v>
      </c>
      <c r="I337" s="27" t="s">
        <v>314</v>
      </c>
      <c r="M337" s="27" t="s">
        <v>275</v>
      </c>
      <c r="O337" s="28" t="s">
        <v>1130</v>
      </c>
      <c r="R337" s="27" t="s">
        <v>1151</v>
      </c>
      <c r="S337" s="27" t="str">
        <f>_xlfn.CONCAT( "", "",Table2[[#This Row],[friendly_name]])</f>
        <v>Internet Modem</v>
      </c>
      <c r="T337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37" s="28"/>
      <c r="W337" s="28"/>
      <c r="X337" s="28"/>
      <c r="Y337" s="28"/>
      <c r="AE337" s="27" t="s">
        <v>272</v>
      </c>
      <c r="AG337" s="28"/>
      <c r="AH337" s="28"/>
      <c r="AJ337" s="27" t="str">
        <f t="shared" si="41"/>
        <v/>
      </c>
      <c r="AK337" s="27" t="str">
        <f t="shared" si="42"/>
        <v/>
      </c>
      <c r="AS337" s="27"/>
      <c r="AT337" s="29"/>
      <c r="AU337" s="27" t="str">
        <f>IF(OR(ISBLANK(BD337), ISBLANK(BE337)), "", LOWER(_xlfn.CONCAT(Table2[[#This Row],[device_manufacturer]], "-",Table2[[#This Row],[device_suggested_area]], "-", Table2[[#This Row],[device_identifiers]])))</f>
        <v>tplink-rack-modem</v>
      </c>
      <c r="AV337" s="28" t="s">
        <v>407</v>
      </c>
      <c r="AW337" s="27" t="s">
        <v>418</v>
      </c>
      <c r="AX337" s="30" t="s">
        <v>406</v>
      </c>
      <c r="AY337" s="27" t="str">
        <f>IF(OR(ISBLANK(BD337), ISBLANK(BE337)), "", Table2[[#This Row],[device_via_device]])</f>
        <v>TPLink</v>
      </c>
      <c r="AZ337" s="27" t="s">
        <v>1145</v>
      </c>
      <c r="BA337" s="27" t="s">
        <v>28</v>
      </c>
      <c r="BC337" s="27" t="s">
        <v>534</v>
      </c>
      <c r="BD337" s="27" t="s">
        <v>400</v>
      </c>
      <c r="BE337" s="27" t="s">
        <v>531</v>
      </c>
      <c r="BH337" s="27" t="str">
        <f t="shared" si="44"/>
        <v>[["mac", "10:27:f5:31:f6:7e"], ["ip", "10.0.6.85"]]</v>
      </c>
    </row>
    <row r="338" spans="1:60" ht="16" customHeight="1">
      <c r="A338" s="27">
        <v>2587</v>
      </c>
      <c r="B338" s="27" t="s">
        <v>26</v>
      </c>
      <c r="C338" s="27" t="s">
        <v>443</v>
      </c>
      <c r="D338" s="27" t="s">
        <v>134</v>
      </c>
      <c r="E338" s="30" t="s">
        <v>878</v>
      </c>
      <c r="F338" s="31" t="str">
        <f>IF(ISBLANK(E338), "", Table2[[#This Row],[unique_id]])</f>
        <v>deck_fans_outlet</v>
      </c>
      <c r="G338" s="27" t="s">
        <v>881</v>
      </c>
      <c r="H338" s="27" t="s">
        <v>710</v>
      </c>
      <c r="I338" s="27" t="s">
        <v>314</v>
      </c>
      <c r="M338" s="27" t="s">
        <v>275</v>
      </c>
      <c r="O338" s="28" t="s">
        <v>1130</v>
      </c>
      <c r="P338" s="27" t="s">
        <v>172</v>
      </c>
      <c r="Q338" s="27" t="s">
        <v>1080</v>
      </c>
      <c r="R338" s="27" t="s">
        <v>1082</v>
      </c>
      <c r="S338" s="27" t="s">
        <v>1172</v>
      </c>
      <c r="T338" s="34" t="s">
        <v>1171</v>
      </c>
      <c r="V338" s="28"/>
      <c r="W338" s="28" t="s">
        <v>663</v>
      </c>
      <c r="X338" s="28"/>
      <c r="Y338" s="38" t="s">
        <v>1077</v>
      </c>
      <c r="AE338" s="27" t="s">
        <v>269</v>
      </c>
      <c r="AG338" s="28"/>
      <c r="AH338" s="28"/>
      <c r="AJ338" s="27" t="str">
        <f t="shared" si="41"/>
        <v/>
      </c>
      <c r="AK338" s="27" t="str">
        <f t="shared" si="42"/>
        <v/>
      </c>
      <c r="AS338" s="27"/>
      <c r="AT3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38" s="27" t="str">
        <f>LOWER(_xlfn.CONCAT(Table2[[#This Row],[device_suggested_area]], "-",Table2[[#This Row],[device_identifiers]]))</f>
        <v>deck-fans-outlet</v>
      </c>
      <c r="AV338" s="38" t="s">
        <v>885</v>
      </c>
      <c r="AW338" s="34" t="s">
        <v>887</v>
      </c>
      <c r="AX338" s="34" t="s">
        <v>883</v>
      </c>
      <c r="AY338" s="27" t="s">
        <v>443</v>
      </c>
      <c r="BA338" s="27" t="s">
        <v>403</v>
      </c>
      <c r="BD338" s="27" t="s">
        <v>888</v>
      </c>
      <c r="BE338" s="27"/>
      <c r="BH338" s="27" t="str">
        <f t="shared" si="44"/>
        <v>[["mac", "0x00178801086168ac"]]</v>
      </c>
    </row>
    <row r="339" spans="1:60" ht="16" customHeight="1">
      <c r="A339" s="27">
        <v>2588</v>
      </c>
      <c r="B339" s="27" t="s">
        <v>26</v>
      </c>
      <c r="C339" s="27" t="s">
        <v>443</v>
      </c>
      <c r="D339" s="27" t="s">
        <v>134</v>
      </c>
      <c r="E339" s="30" t="s">
        <v>879</v>
      </c>
      <c r="F339" s="31" t="str">
        <f>IF(ISBLANK(E339), "", Table2[[#This Row],[unique_id]])</f>
        <v>kitchen_fan_outlet</v>
      </c>
      <c r="G339" s="27" t="s">
        <v>880</v>
      </c>
      <c r="H339" s="27" t="s">
        <v>710</v>
      </c>
      <c r="I339" s="27" t="s">
        <v>314</v>
      </c>
      <c r="M339" s="27" t="s">
        <v>275</v>
      </c>
      <c r="O339" s="28" t="s">
        <v>1130</v>
      </c>
      <c r="P339" s="27" t="s">
        <v>172</v>
      </c>
      <c r="Q339" s="27" t="s">
        <v>1080</v>
      </c>
      <c r="R339" s="27" t="s">
        <v>1082</v>
      </c>
      <c r="S339" s="27" t="s">
        <v>1172</v>
      </c>
      <c r="T339" s="34" t="s">
        <v>1171</v>
      </c>
      <c r="V339" s="28"/>
      <c r="W339" s="28" t="s">
        <v>663</v>
      </c>
      <c r="X339" s="28"/>
      <c r="Y339" s="38" t="s">
        <v>1077</v>
      </c>
      <c r="AE339" s="27" t="s">
        <v>269</v>
      </c>
      <c r="AG339" s="28"/>
      <c r="AH339" s="28"/>
      <c r="AJ339" s="27" t="str">
        <f t="shared" si="41"/>
        <v/>
      </c>
      <c r="AK339" s="27" t="str">
        <f t="shared" si="42"/>
        <v/>
      </c>
      <c r="AS339" s="27"/>
      <c r="AT3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39" s="27" t="str">
        <f>LOWER(_xlfn.CONCAT(Table2[[#This Row],[device_suggested_area]], "-",Table2[[#This Row],[device_identifiers]]))</f>
        <v>kitchen-fan-outlet</v>
      </c>
      <c r="AV339" s="38" t="s">
        <v>885</v>
      </c>
      <c r="AW339" s="34" t="s">
        <v>886</v>
      </c>
      <c r="AX339" s="34" t="s">
        <v>883</v>
      </c>
      <c r="AY339" s="27" t="s">
        <v>443</v>
      </c>
      <c r="BA339" s="27" t="s">
        <v>215</v>
      </c>
      <c r="BD339" s="27" t="s">
        <v>889</v>
      </c>
      <c r="BE339" s="27"/>
      <c r="BH339" s="27" t="str">
        <f t="shared" si="44"/>
        <v>[["mac", "0x0017880109d4659c"]]</v>
      </c>
    </row>
    <row r="340" spans="1:60" ht="16" customHeight="1">
      <c r="A340" s="27">
        <v>2589</v>
      </c>
      <c r="B340" s="27" t="s">
        <v>26</v>
      </c>
      <c r="C340" s="27" t="s">
        <v>443</v>
      </c>
      <c r="D340" s="27" t="s">
        <v>134</v>
      </c>
      <c r="E340" s="30" t="s">
        <v>877</v>
      </c>
      <c r="F340" s="31" t="str">
        <f>IF(ISBLANK(E340), "", Table2[[#This Row],[unique_id]])</f>
        <v>edwin_wardrobe_outlet</v>
      </c>
      <c r="G340" s="27" t="s">
        <v>890</v>
      </c>
      <c r="H340" s="27" t="s">
        <v>710</v>
      </c>
      <c r="I340" s="27" t="s">
        <v>314</v>
      </c>
      <c r="M340" s="27" t="s">
        <v>275</v>
      </c>
      <c r="O340" s="28" t="s">
        <v>1130</v>
      </c>
      <c r="P340" s="27" t="s">
        <v>172</v>
      </c>
      <c r="Q340" s="27" t="s">
        <v>1080</v>
      </c>
      <c r="R340" s="27" t="s">
        <v>1082</v>
      </c>
      <c r="S340" s="27" t="s">
        <v>1172</v>
      </c>
      <c r="T340" s="34" t="s">
        <v>1171</v>
      </c>
      <c r="V340" s="28"/>
      <c r="W340" s="28" t="s">
        <v>663</v>
      </c>
      <c r="X340" s="28"/>
      <c r="Y340" s="38" t="s">
        <v>1077</v>
      </c>
      <c r="Z340" s="38"/>
      <c r="AA340" s="38"/>
      <c r="AE340" s="27" t="s">
        <v>269</v>
      </c>
      <c r="AG340" s="28"/>
      <c r="AH340" s="28"/>
      <c r="AJ340" s="27" t="str">
        <f t="shared" si="41"/>
        <v/>
      </c>
      <c r="AK340" s="27" t="str">
        <f t="shared" si="42"/>
        <v/>
      </c>
      <c r="AS340" s="27"/>
      <c r="AT3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0" s="27" t="str">
        <f>LOWER(_xlfn.CONCAT(Table2[[#This Row],[device_suggested_area]], "-",Table2[[#This Row],[device_identifiers]]))</f>
        <v>edwin-wardrobe-outlet</v>
      </c>
      <c r="AV340" s="38" t="s">
        <v>885</v>
      </c>
      <c r="AW340" s="34" t="s">
        <v>884</v>
      </c>
      <c r="AX340" s="34" t="s">
        <v>883</v>
      </c>
      <c r="AY340" s="27" t="s">
        <v>443</v>
      </c>
      <c r="BA340" s="27" t="s">
        <v>127</v>
      </c>
      <c r="BD340" s="27" t="s">
        <v>882</v>
      </c>
      <c r="BE340" s="27"/>
      <c r="BH340" s="27" t="str">
        <f t="shared" si="44"/>
        <v>[["mac", "0x0017880108fd8633"]]</v>
      </c>
    </row>
    <row r="341" spans="1:60" s="46" customFormat="1" ht="16" customHeight="1">
      <c r="A341" s="46">
        <v>2590</v>
      </c>
      <c r="B341" s="46" t="s">
        <v>26</v>
      </c>
      <c r="C341" s="46" t="s">
        <v>995</v>
      </c>
      <c r="D341" s="46" t="s">
        <v>134</v>
      </c>
      <c r="E341" s="46" t="s">
        <v>1275</v>
      </c>
      <c r="F341" s="50" t="str">
        <f>IF(ISBLANK(E341), "", Table2[[#This Row],[unique_id]])</f>
        <v>rack_fans_plug</v>
      </c>
      <c r="G341" s="46" t="s">
        <v>803</v>
      </c>
      <c r="H341" s="46" t="s">
        <v>710</v>
      </c>
      <c r="I341" s="46" t="s">
        <v>314</v>
      </c>
      <c r="M341" s="46" t="s">
        <v>275</v>
      </c>
      <c r="O341" s="47"/>
      <c r="V341" s="47"/>
      <c r="W341" s="47"/>
      <c r="X341" s="47"/>
      <c r="Y341" s="47"/>
      <c r="Z341" s="47"/>
      <c r="AA341" s="47" t="s">
        <v>1317</v>
      </c>
      <c r="AE341" s="46" t="s">
        <v>806</v>
      </c>
      <c r="AF341" s="46">
        <v>0</v>
      </c>
      <c r="AG341" s="47" t="s">
        <v>34</v>
      </c>
      <c r="AH341" s="47" t="s">
        <v>1286</v>
      </c>
      <c r="AI341" s="46" t="s">
        <v>134</v>
      </c>
      <c r="AJ341" s="46" t="str">
        <f>_xlfn.CONCAT("haas/entity/", Table2[[#This Row],[unique_id_device]], "/tasmota/",Table2[[#This Row],[unique_id]], "/config")</f>
        <v>haas/entity/switch/tasmota/rack_fans_plug/config</v>
      </c>
      <c r="AK341" s="46" t="str">
        <f>_xlfn.CONCAT("tasmota/device/",Table2[[#This Row],[unique_id]], "/tele/STATE")</f>
        <v>tasmota/device/rack_fans_plug/tele/STATE</v>
      </c>
      <c r="AL341" s="46" t="str">
        <f>_xlfn.CONCAT("tasmota/device/",Table2[[#This Row],[unique_id]], "/cmnd/POWER")</f>
        <v>tasmota/device/rack_fans_plug/cmnd/POWER</v>
      </c>
      <c r="AM341" s="46" t="str">
        <f>_xlfn.CONCAT("tasmota/device/",Table2[[#This Row],[unique_id]], "/tele/LWT")</f>
        <v>tasmota/device/rack_fans_plug/tele/LWT</v>
      </c>
      <c r="AP341" s="46" t="s">
        <v>1309</v>
      </c>
      <c r="AQ341" s="46" t="s">
        <v>1310</v>
      </c>
      <c r="AR341" s="46" t="s">
        <v>1283</v>
      </c>
      <c r="AS341" s="46">
        <v>1</v>
      </c>
      <c r="AT341" s="53" t="str">
        <f>HYPERLINK(_xlfn.CONCAT("http://", Table2[[#This Row],[connection_ip]], "/?"))</f>
        <v>http://10.0.6.101/?</v>
      </c>
      <c r="AU341" s="46" t="str">
        <f>IF(OR(ISBLANK(BD341), ISBLANK(BE341)), "", LOWER(_xlfn.CONCAT(Table2[[#This Row],[device_manufacturer]], "-",Table2[[#This Row],[device_suggested_area]], "-", Table2[[#This Row],[device_identifiers]])))</f>
        <v>sonoff-rack-fans</v>
      </c>
      <c r="AV341" s="47" t="s">
        <v>1272</v>
      </c>
      <c r="AW341" s="46" t="s">
        <v>805</v>
      </c>
      <c r="AX341" s="55" t="s">
        <v>1087</v>
      </c>
      <c r="AY341" s="46" t="s">
        <v>378</v>
      </c>
      <c r="AZ341" s="46" t="str">
        <f>_xlfn.CONCAT("{ ""base"": 1, ""name"": """, Table2[[#This Row],[device_manufacturer]], " ", Table2[[#This Row],[device_model]], """ }")</f>
        <v>{ "base": 1, "name": "Sonoff BASICR2" }</v>
      </c>
      <c r="BA341" s="46" t="s">
        <v>28</v>
      </c>
      <c r="BC341" s="46" t="s">
        <v>534</v>
      </c>
      <c r="BD341" s="46" t="s">
        <v>804</v>
      </c>
      <c r="BE341" s="46" t="s">
        <v>1276</v>
      </c>
      <c r="BH341" s="46" t="str">
        <f t="shared" si="44"/>
        <v>[["mac", "4c:eb:d6:b5:a5:28"], ["ip", "10.0.6.101"]]</v>
      </c>
    </row>
    <row r="342" spans="1:60" ht="16" customHeight="1">
      <c r="A342" s="27">
        <v>2591</v>
      </c>
      <c r="B342" s="27" t="s">
        <v>26</v>
      </c>
      <c r="C342" s="27" t="s">
        <v>609</v>
      </c>
      <c r="D342" s="27" t="s">
        <v>27</v>
      </c>
      <c r="E342" s="27" t="s">
        <v>1167</v>
      </c>
      <c r="F342" s="31" t="str">
        <f>IF(ISBLANK(E342), "", Table2[[#This Row],[unique_id]])</f>
        <v>garden_repeater_linkquality</v>
      </c>
      <c r="G342" s="27" t="s">
        <v>1000</v>
      </c>
      <c r="H342" s="27" t="s">
        <v>710</v>
      </c>
      <c r="I342" s="27" t="s">
        <v>314</v>
      </c>
      <c r="O342" s="28" t="s">
        <v>1130</v>
      </c>
      <c r="P342" s="27" t="s">
        <v>172</v>
      </c>
      <c r="Q342" s="27" t="s">
        <v>1080</v>
      </c>
      <c r="R342" s="27" t="s">
        <v>1082</v>
      </c>
      <c r="S342" s="27" t="s">
        <v>1172</v>
      </c>
      <c r="T342" s="34" t="s">
        <v>1170</v>
      </c>
      <c r="V342" s="28"/>
      <c r="W342" s="28" t="s">
        <v>663</v>
      </c>
      <c r="X342" s="28"/>
      <c r="Y342" s="38" t="s">
        <v>1077</v>
      </c>
      <c r="AG342" s="28"/>
      <c r="AH342" s="28"/>
      <c r="AJ342" s="27" t="str">
        <f>IF(ISBLANK(AI342),  "", _xlfn.CONCAT("haas/entity/sensor/", LOWER(C342), "/", E342, "/config"))</f>
        <v/>
      </c>
      <c r="AK342" s="27" t="str">
        <f t="shared" ref="AK342:AK405" si="45">IF(ISBLANK(AI342),  "", _xlfn.CONCAT(LOWER(C342), "/", E342))</f>
        <v/>
      </c>
      <c r="AS342" s="27"/>
      <c r="AT3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42" s="27" t="s">
        <v>1001</v>
      </c>
      <c r="AV342" s="28" t="s">
        <v>996</v>
      </c>
      <c r="AW342" s="27" t="s">
        <v>997</v>
      </c>
      <c r="AX342" s="30" t="s">
        <v>998</v>
      </c>
      <c r="AY342" s="27" t="s">
        <v>609</v>
      </c>
      <c r="BA342" s="27" t="s">
        <v>773</v>
      </c>
      <c r="BD342" s="27" t="s">
        <v>999</v>
      </c>
      <c r="BE342" s="27"/>
      <c r="BH342" s="27" t="str">
        <f t="shared" si="44"/>
        <v>[["mac", "0x2c1165fffec5a3f6"]]</v>
      </c>
    </row>
    <row r="343" spans="1:60" ht="16" customHeight="1">
      <c r="A343" s="27">
        <v>2592</v>
      </c>
      <c r="B343" s="27" t="s">
        <v>26</v>
      </c>
      <c r="C343" s="27" t="s">
        <v>609</v>
      </c>
      <c r="D343" s="27" t="s">
        <v>27</v>
      </c>
      <c r="E343" s="27" t="s">
        <v>1168</v>
      </c>
      <c r="F343" s="31" t="str">
        <f>IF(ISBLANK(E343), "", Table2[[#This Row],[unique_id]])</f>
        <v>landing_repeater_linkquality</v>
      </c>
      <c r="G343" s="27" t="s">
        <v>1003</v>
      </c>
      <c r="H343" s="27" t="s">
        <v>710</v>
      </c>
      <c r="I343" s="27" t="s">
        <v>314</v>
      </c>
      <c r="O343" s="28" t="s">
        <v>1130</v>
      </c>
      <c r="P343" s="27" t="s">
        <v>172</v>
      </c>
      <c r="Q343" s="27" t="s">
        <v>1080</v>
      </c>
      <c r="R343" s="27" t="s">
        <v>1082</v>
      </c>
      <c r="S343" s="27" t="s">
        <v>1172</v>
      </c>
      <c r="T343" s="34" t="s">
        <v>1170</v>
      </c>
      <c r="V343" s="28"/>
      <c r="W343" s="28" t="s">
        <v>663</v>
      </c>
      <c r="X343" s="28"/>
      <c r="Y343" s="38" t="s">
        <v>1077</v>
      </c>
      <c r="AG343" s="28"/>
      <c r="AH343" s="28"/>
      <c r="AJ343" s="27" t="str">
        <f>IF(ISBLANK(AI343),  "", _xlfn.CONCAT("haas/entity/sensor/", LOWER(C343), "/", E343, "/config"))</f>
        <v/>
      </c>
      <c r="AK343" s="27" t="str">
        <f t="shared" si="45"/>
        <v/>
      </c>
      <c r="AS343" s="27"/>
      <c r="AT34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43" s="27" t="s">
        <v>1005</v>
      </c>
      <c r="AV343" s="28" t="s">
        <v>996</v>
      </c>
      <c r="AW343" s="27" t="s">
        <v>997</v>
      </c>
      <c r="AX343" s="30" t="s">
        <v>998</v>
      </c>
      <c r="AY343" s="27" t="s">
        <v>609</v>
      </c>
      <c r="BA343" s="27" t="s">
        <v>753</v>
      </c>
      <c r="BD343" s="27" t="s">
        <v>1007</v>
      </c>
      <c r="BE343" s="27"/>
      <c r="BH343" s="27" t="str">
        <f t="shared" si="44"/>
        <v>[["mac", "0x2c1165fffebaa93c"]]</v>
      </c>
    </row>
    <row r="344" spans="1:60" ht="16" customHeight="1">
      <c r="A344" s="27">
        <v>2593</v>
      </c>
      <c r="B344" s="27" t="s">
        <v>26</v>
      </c>
      <c r="C344" s="27" t="s">
        <v>609</v>
      </c>
      <c r="D344" s="27" t="s">
        <v>27</v>
      </c>
      <c r="E344" s="27" t="s">
        <v>1169</v>
      </c>
      <c r="F344" s="31" t="str">
        <f>IF(ISBLANK(E344), "", Table2[[#This Row],[unique_id]])</f>
        <v>driveway_repeater_linkquality</v>
      </c>
      <c r="G344" s="27" t="s">
        <v>1002</v>
      </c>
      <c r="H344" s="27" t="s">
        <v>710</v>
      </c>
      <c r="I344" s="27" t="s">
        <v>314</v>
      </c>
      <c r="O344" s="28" t="s">
        <v>1130</v>
      </c>
      <c r="P344" s="27" t="s">
        <v>172</v>
      </c>
      <c r="Q344" s="27" t="s">
        <v>1080</v>
      </c>
      <c r="R344" s="27" t="s">
        <v>1082</v>
      </c>
      <c r="S344" s="27" t="s">
        <v>1172</v>
      </c>
      <c r="T344" s="34" t="s">
        <v>1170</v>
      </c>
      <c r="V344" s="28"/>
      <c r="W344" s="28" t="s">
        <v>663</v>
      </c>
      <c r="X344" s="28"/>
      <c r="Y344" s="38" t="s">
        <v>1077</v>
      </c>
      <c r="AG344" s="28"/>
      <c r="AH344" s="28"/>
      <c r="AJ344" s="27" t="str">
        <f>IF(ISBLANK(AI344),  "", _xlfn.CONCAT("haas/entity/sensor/", LOWER(C344), "/", E344, "/config"))</f>
        <v/>
      </c>
      <c r="AK344" s="27" t="str">
        <f t="shared" si="45"/>
        <v/>
      </c>
      <c r="AS344" s="27"/>
      <c r="AT34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44" s="27" t="s">
        <v>1006</v>
      </c>
      <c r="AV344" s="28" t="s">
        <v>996</v>
      </c>
      <c r="AW344" s="27" t="s">
        <v>997</v>
      </c>
      <c r="AX344" s="30" t="s">
        <v>998</v>
      </c>
      <c r="AY344" s="27" t="s">
        <v>609</v>
      </c>
      <c r="BA344" s="27" t="s">
        <v>1004</v>
      </c>
      <c r="BD344" s="27" t="s">
        <v>1008</v>
      </c>
      <c r="BE344" s="27"/>
      <c r="BH344" s="27" t="str">
        <f t="shared" si="44"/>
        <v>[["mac", "0x50325ffffe47b8fa"]]</v>
      </c>
    </row>
    <row r="345" spans="1:60" ht="16" customHeight="1">
      <c r="A345" s="27">
        <v>2594</v>
      </c>
      <c r="B345" s="27" t="s">
        <v>26</v>
      </c>
      <c r="C345" s="27" t="s">
        <v>594</v>
      </c>
      <c r="D345" s="27" t="s">
        <v>377</v>
      </c>
      <c r="E345" s="27" t="s">
        <v>376</v>
      </c>
      <c r="F345" s="31" t="str">
        <f>IF(ISBLANK(E345), "", Table2[[#This Row],[unique_id]])</f>
        <v>column_break</v>
      </c>
      <c r="G345" s="27" t="s">
        <v>373</v>
      </c>
      <c r="H345" s="27" t="s">
        <v>710</v>
      </c>
      <c r="I345" s="27" t="s">
        <v>314</v>
      </c>
      <c r="M345" s="27" t="s">
        <v>374</v>
      </c>
      <c r="N345" s="27" t="s">
        <v>375</v>
      </c>
      <c r="T345" s="27"/>
      <c r="V345" s="28"/>
      <c r="W345" s="28"/>
      <c r="X345" s="28"/>
      <c r="Y345" s="28"/>
      <c r="AG345" s="28"/>
      <c r="AH345" s="28"/>
      <c r="AK345" s="27" t="str">
        <f t="shared" si="45"/>
        <v/>
      </c>
      <c r="AS345" s="27"/>
      <c r="AT345" s="29"/>
      <c r="AU345" s="27"/>
      <c r="AV345" s="28"/>
      <c r="BD345" s="27"/>
      <c r="BE345" s="27"/>
      <c r="BH345" s="27" t="str">
        <f t="shared" si="44"/>
        <v/>
      </c>
    </row>
    <row r="346" spans="1:60" ht="16" customHeight="1">
      <c r="A346" s="30">
        <v>2600</v>
      </c>
      <c r="B346" s="27" t="s">
        <v>26</v>
      </c>
      <c r="C346" s="27" t="s">
        <v>151</v>
      </c>
      <c r="D346" s="27" t="s">
        <v>337</v>
      </c>
      <c r="E346" s="27" t="s">
        <v>1271</v>
      </c>
      <c r="F346" s="31" t="str">
        <f>IF(ISBLANK(E346), "", Table2[[#This Row],[unique_id]])</f>
        <v>lighting_reset_adaptive_lighting_all</v>
      </c>
      <c r="G346" s="27" t="s">
        <v>1134</v>
      </c>
      <c r="H346" s="27" t="s">
        <v>730</v>
      </c>
      <c r="I346" s="27" t="s">
        <v>314</v>
      </c>
      <c r="M346" s="27" t="s">
        <v>275</v>
      </c>
      <c r="T346" s="27"/>
      <c r="V346" s="28"/>
      <c r="W346" s="28"/>
      <c r="X346" s="28"/>
      <c r="Y346" s="28"/>
      <c r="AE346" s="27" t="s">
        <v>315</v>
      </c>
      <c r="AG346" s="28"/>
      <c r="AH346" s="28"/>
      <c r="AJ346" s="27" t="str">
        <f t="shared" ref="AJ346:AJ367" si="46">IF(ISBLANK(AI346),  "", _xlfn.CONCAT("haas/entity/sensor/", LOWER(C346), "/", E346, "/config"))</f>
        <v/>
      </c>
      <c r="AK346" s="27" t="str">
        <f t="shared" si="45"/>
        <v/>
      </c>
      <c r="AS346" s="27"/>
      <c r="AT346" s="29"/>
      <c r="AU346" s="27"/>
      <c r="AV346" s="28"/>
      <c r="BA346" s="27" t="s">
        <v>172</v>
      </c>
      <c r="BD346" s="27"/>
      <c r="BE346" s="27"/>
      <c r="BH346" s="27" t="str">
        <f t="shared" si="44"/>
        <v/>
      </c>
    </row>
    <row r="347" spans="1:60" ht="16" customHeight="1">
      <c r="A347" s="30">
        <v>2601</v>
      </c>
      <c r="B347" s="27" t="s">
        <v>26</v>
      </c>
      <c r="C347" s="27" t="s">
        <v>151</v>
      </c>
      <c r="D347" s="27" t="s">
        <v>337</v>
      </c>
      <c r="E347" t="s">
        <v>716</v>
      </c>
      <c r="F347" s="31" t="str">
        <f>IF(ISBLANK(E347), "", Table2[[#This Row],[unique_id]])</f>
        <v>lighting_reset_adaptive_lighting_ada_lamp</v>
      </c>
      <c r="G347" t="s">
        <v>204</v>
      </c>
      <c r="H347" s="27" t="s">
        <v>730</v>
      </c>
      <c r="I347" s="27" t="s">
        <v>314</v>
      </c>
      <c r="J347" s="27" t="s">
        <v>715</v>
      </c>
      <c r="M347" s="27" t="s">
        <v>275</v>
      </c>
      <c r="T347" s="27"/>
      <c r="V347" s="28"/>
      <c r="W347" s="28"/>
      <c r="X347" s="28"/>
      <c r="Y347" s="28"/>
      <c r="AE347" s="27" t="s">
        <v>315</v>
      </c>
      <c r="AG347" s="28"/>
      <c r="AH347" s="28"/>
      <c r="AJ347" s="27" t="str">
        <f t="shared" si="46"/>
        <v/>
      </c>
      <c r="AK347" s="27" t="str">
        <f t="shared" si="45"/>
        <v/>
      </c>
      <c r="AS347" s="27"/>
      <c r="AT347" s="19"/>
      <c r="AU347" s="27"/>
      <c r="AV347" s="28"/>
      <c r="BA347" s="27" t="s">
        <v>130</v>
      </c>
      <c r="BB347" s="27" t="s">
        <v>977</v>
      </c>
      <c r="BD347" s="27"/>
      <c r="BE347" s="27"/>
      <c r="BH347" s="27" t="str">
        <f t="shared" si="44"/>
        <v/>
      </c>
    </row>
    <row r="348" spans="1:60" ht="16" customHeight="1">
      <c r="A348" s="30">
        <v>2602</v>
      </c>
      <c r="B348" s="27" t="s">
        <v>26</v>
      </c>
      <c r="C348" s="27" t="s">
        <v>151</v>
      </c>
      <c r="D348" s="27" t="s">
        <v>337</v>
      </c>
      <c r="E348" t="s">
        <v>708</v>
      </c>
      <c r="F348" s="31" t="str">
        <f>IF(ISBLANK(E348), "", Table2[[#This Row],[unique_id]])</f>
        <v>lighting_reset_adaptive_lighting_edwin_lamp</v>
      </c>
      <c r="G348" t="s">
        <v>214</v>
      </c>
      <c r="H348" s="27" t="s">
        <v>730</v>
      </c>
      <c r="I348" s="27" t="s">
        <v>314</v>
      </c>
      <c r="J348" s="27" t="s">
        <v>715</v>
      </c>
      <c r="M348" s="27" t="s">
        <v>275</v>
      </c>
      <c r="T348" s="27"/>
      <c r="V348" s="28"/>
      <c r="W348" s="28"/>
      <c r="X348" s="28"/>
      <c r="Y348" s="28"/>
      <c r="AE348" s="27" t="s">
        <v>315</v>
      </c>
      <c r="AG348" s="28"/>
      <c r="AH348" s="28"/>
      <c r="AJ348" s="27" t="str">
        <f t="shared" si="46"/>
        <v/>
      </c>
      <c r="AK348" s="27" t="str">
        <f t="shared" si="45"/>
        <v/>
      </c>
      <c r="AS348" s="27"/>
      <c r="AT348" s="29"/>
      <c r="AU348" s="27"/>
      <c r="AV348" s="28"/>
      <c r="BA348" s="27" t="s">
        <v>127</v>
      </c>
      <c r="BB348" s="27" t="s">
        <v>977</v>
      </c>
      <c r="BD348" s="27"/>
      <c r="BE348" s="27"/>
      <c r="BH348" s="27" t="str">
        <f t="shared" si="44"/>
        <v/>
      </c>
    </row>
    <row r="349" spans="1:60" ht="16" customHeight="1">
      <c r="A349" s="30">
        <v>2603</v>
      </c>
      <c r="B349" s="27" t="s">
        <v>26</v>
      </c>
      <c r="C349" s="27" t="s">
        <v>151</v>
      </c>
      <c r="D349" s="27" t="s">
        <v>337</v>
      </c>
      <c r="E349" t="s">
        <v>717</v>
      </c>
      <c r="F349" s="31" t="str">
        <f>IF(ISBLANK(E349), "", Table2[[#This Row],[unique_id]])</f>
        <v>lighting_reset_adaptive_lighting_edwin_night_light</v>
      </c>
      <c r="G349" t="s">
        <v>535</v>
      </c>
      <c r="H349" s="27" t="s">
        <v>730</v>
      </c>
      <c r="I349" s="27" t="s">
        <v>314</v>
      </c>
      <c r="J349" s="27" t="s">
        <v>728</v>
      </c>
      <c r="M349" s="27" t="s">
        <v>275</v>
      </c>
      <c r="T349" s="27"/>
      <c r="V349" s="28"/>
      <c r="W349" s="28"/>
      <c r="X349" s="28"/>
      <c r="Y349" s="28"/>
      <c r="AE349" s="27" t="s">
        <v>315</v>
      </c>
      <c r="AG349" s="28"/>
      <c r="AH349" s="28"/>
      <c r="AJ349" s="27" t="str">
        <f t="shared" si="46"/>
        <v/>
      </c>
      <c r="AK349" s="27" t="str">
        <f t="shared" si="45"/>
        <v/>
      </c>
      <c r="AS349" s="27"/>
      <c r="AT349" s="29"/>
      <c r="AU349" s="27"/>
      <c r="AV349" s="28"/>
      <c r="BA349" s="27" t="s">
        <v>127</v>
      </c>
      <c r="BB349" s="27" t="s">
        <v>977</v>
      </c>
      <c r="BD349" s="27"/>
      <c r="BE349" s="27"/>
      <c r="BH349" s="27" t="str">
        <f t="shared" si="44"/>
        <v/>
      </c>
    </row>
    <row r="350" spans="1:60" ht="16" customHeight="1">
      <c r="A350" s="30">
        <v>2604</v>
      </c>
      <c r="B350" s="27" t="s">
        <v>26</v>
      </c>
      <c r="C350" s="27" t="s">
        <v>151</v>
      </c>
      <c r="D350" s="27" t="s">
        <v>337</v>
      </c>
      <c r="E350" t="s">
        <v>718</v>
      </c>
      <c r="F350" s="31" t="str">
        <f>IF(ISBLANK(E350), "", Table2[[#This Row],[unique_id]])</f>
        <v>lighting_reset_adaptive_lighting_hallway_main</v>
      </c>
      <c r="G350" t="s">
        <v>209</v>
      </c>
      <c r="H350" s="27" t="s">
        <v>730</v>
      </c>
      <c r="I350" s="27" t="s">
        <v>314</v>
      </c>
      <c r="J350" s="27" t="s">
        <v>737</v>
      </c>
      <c r="M350" s="27" t="s">
        <v>275</v>
      </c>
      <c r="T350" s="27"/>
      <c r="V350" s="28"/>
      <c r="W350" s="28"/>
      <c r="X350" s="28"/>
      <c r="Y350" s="28"/>
      <c r="AE350" s="27" t="s">
        <v>315</v>
      </c>
      <c r="AG350" s="28"/>
      <c r="AH350" s="28"/>
      <c r="AJ350" s="27" t="str">
        <f t="shared" si="46"/>
        <v/>
      </c>
      <c r="AK350" s="27" t="str">
        <f t="shared" si="45"/>
        <v/>
      </c>
      <c r="AS350" s="27"/>
      <c r="AT350" s="29"/>
      <c r="AU350" s="27"/>
      <c r="AV350" s="28"/>
      <c r="BA350" s="27" t="s">
        <v>498</v>
      </c>
      <c r="BD350" s="27"/>
      <c r="BE350" s="27"/>
      <c r="BH350" s="27" t="str">
        <f t="shared" si="44"/>
        <v/>
      </c>
    </row>
    <row r="351" spans="1:60" ht="16" customHeight="1">
      <c r="A351" s="30">
        <v>2605</v>
      </c>
      <c r="B351" s="27" t="s">
        <v>26</v>
      </c>
      <c r="C351" s="27" t="s">
        <v>151</v>
      </c>
      <c r="D351" s="27" t="s">
        <v>337</v>
      </c>
      <c r="E351" t="s">
        <v>1253</v>
      </c>
      <c r="F351" s="31" t="str">
        <f>IF(ISBLANK(E351), "", Table2[[#This Row],[unique_id]])</f>
        <v>lighting_reset_adaptive_lighting_hallway_sconces</v>
      </c>
      <c r="G351" t="s">
        <v>1234</v>
      </c>
      <c r="H351" s="27" t="s">
        <v>730</v>
      </c>
      <c r="I351" s="27" t="s">
        <v>314</v>
      </c>
      <c r="J351" s="27" t="s">
        <v>1254</v>
      </c>
      <c r="M351" s="27" t="s">
        <v>275</v>
      </c>
      <c r="T351" s="27"/>
      <c r="V351" s="28"/>
      <c r="W351" s="28"/>
      <c r="X351" s="28"/>
      <c r="Y351" s="28"/>
      <c r="AE351" s="27" t="s">
        <v>315</v>
      </c>
      <c r="AG351" s="28"/>
      <c r="AH351" s="28"/>
      <c r="AJ351" s="27" t="str">
        <f t="shared" si="46"/>
        <v/>
      </c>
      <c r="AK351" s="27" t="str">
        <f t="shared" si="45"/>
        <v/>
      </c>
      <c r="AS351" s="27"/>
      <c r="AT351" s="29"/>
      <c r="AU351" s="27"/>
      <c r="AV351" s="28"/>
      <c r="BA351" s="27" t="s">
        <v>498</v>
      </c>
      <c r="BD351" s="27"/>
      <c r="BE351" s="27"/>
      <c r="BH351" s="27" t="str">
        <f t="shared" si="44"/>
        <v/>
      </c>
    </row>
    <row r="352" spans="1:60" ht="16" customHeight="1">
      <c r="A352" s="30">
        <v>2606</v>
      </c>
      <c r="B352" s="27" t="s">
        <v>26</v>
      </c>
      <c r="C352" s="27" t="s">
        <v>151</v>
      </c>
      <c r="D352" s="27" t="s">
        <v>337</v>
      </c>
      <c r="E352" t="s">
        <v>719</v>
      </c>
      <c r="F352" s="31" t="str">
        <f>IF(ISBLANK(E352), "", Table2[[#This Row],[unique_id]])</f>
        <v>lighting_reset_adaptive_lighting_dining_main</v>
      </c>
      <c r="G352" t="s">
        <v>138</v>
      </c>
      <c r="H352" s="27" t="s">
        <v>730</v>
      </c>
      <c r="I352" s="27" t="s">
        <v>314</v>
      </c>
      <c r="J352" s="27" t="s">
        <v>737</v>
      </c>
      <c r="M352" s="27" t="s">
        <v>275</v>
      </c>
      <c r="T352" s="27"/>
      <c r="V352" s="28"/>
      <c r="W352" s="28"/>
      <c r="X352" s="28"/>
      <c r="Y352" s="28"/>
      <c r="AE352" s="27" t="s">
        <v>315</v>
      </c>
      <c r="AG352" s="28"/>
      <c r="AH352" s="28"/>
      <c r="AJ352" s="27" t="str">
        <f t="shared" si="46"/>
        <v/>
      </c>
      <c r="AK352" s="27" t="str">
        <f t="shared" si="45"/>
        <v/>
      </c>
      <c r="AS352" s="27"/>
      <c r="AT352" s="29"/>
      <c r="AU352" s="27"/>
      <c r="AV352" s="28"/>
      <c r="BA352" s="27" t="s">
        <v>202</v>
      </c>
      <c r="BD352" s="27"/>
      <c r="BE352" s="27"/>
      <c r="BH352" s="27" t="str">
        <f t="shared" si="44"/>
        <v/>
      </c>
    </row>
    <row r="353" spans="1:60" ht="16" customHeight="1">
      <c r="A353" s="30">
        <v>2607</v>
      </c>
      <c r="B353" s="27" t="s">
        <v>26</v>
      </c>
      <c r="C353" s="27" t="s">
        <v>151</v>
      </c>
      <c r="D353" s="27" t="s">
        <v>337</v>
      </c>
      <c r="E353" t="s">
        <v>720</v>
      </c>
      <c r="F353" s="31" t="str">
        <f>IF(ISBLANK(E353), "", Table2[[#This Row],[unique_id]])</f>
        <v>lighting_reset_adaptive_lighting_lounge_main</v>
      </c>
      <c r="G353" t="s">
        <v>216</v>
      </c>
      <c r="H353" s="27" t="s">
        <v>730</v>
      </c>
      <c r="I353" s="27" t="s">
        <v>314</v>
      </c>
      <c r="J353" s="27" t="s">
        <v>737</v>
      </c>
      <c r="M353" s="27" t="s">
        <v>275</v>
      </c>
      <c r="T353" s="27"/>
      <c r="V353" s="28"/>
      <c r="W353" s="28"/>
      <c r="X353" s="28"/>
      <c r="Y353" s="28"/>
      <c r="AE353" s="27" t="s">
        <v>315</v>
      </c>
      <c r="AG353" s="28"/>
      <c r="AH353" s="28"/>
      <c r="AJ353" s="27" t="str">
        <f t="shared" si="46"/>
        <v/>
      </c>
      <c r="AK353" s="27" t="str">
        <f t="shared" si="45"/>
        <v/>
      </c>
      <c r="AS353" s="27"/>
      <c r="AT353" s="29"/>
      <c r="AU353" s="27"/>
      <c r="AV353" s="28"/>
      <c r="BA353" s="27" t="s">
        <v>203</v>
      </c>
      <c r="BD353" s="27"/>
      <c r="BE353" s="27"/>
      <c r="BH353" s="27" t="str">
        <f t="shared" si="44"/>
        <v/>
      </c>
    </row>
    <row r="354" spans="1:60" ht="16" customHeight="1">
      <c r="A354" s="30">
        <v>2608</v>
      </c>
      <c r="B354" s="27" t="s">
        <v>26</v>
      </c>
      <c r="C354" s="27" t="s">
        <v>151</v>
      </c>
      <c r="D354" s="27" t="s">
        <v>337</v>
      </c>
      <c r="E354" t="s">
        <v>795</v>
      </c>
      <c r="F354" s="31" t="str">
        <f>IF(ISBLANK(E354), "", Table2[[#This Row],[unique_id]])</f>
        <v>lighting_reset_adaptive_lighting_lounge_lamp</v>
      </c>
      <c r="G354" t="s">
        <v>750</v>
      </c>
      <c r="H354" s="27" t="s">
        <v>730</v>
      </c>
      <c r="I354" s="27" t="s">
        <v>314</v>
      </c>
      <c r="J354" s="27" t="s">
        <v>715</v>
      </c>
      <c r="M354" s="27" t="s">
        <v>275</v>
      </c>
      <c r="T354" s="27"/>
      <c r="V354" s="28"/>
      <c r="W354" s="28"/>
      <c r="X354" s="28"/>
      <c r="Y354" s="28"/>
      <c r="AE354" s="27" t="s">
        <v>315</v>
      </c>
      <c r="AG354" s="28"/>
      <c r="AH354" s="28"/>
      <c r="AJ354" s="27" t="str">
        <f t="shared" si="46"/>
        <v/>
      </c>
      <c r="AK354" s="27" t="str">
        <f t="shared" si="45"/>
        <v/>
      </c>
      <c r="AS354" s="27"/>
      <c r="AT354" s="29"/>
      <c r="AU354" s="27"/>
      <c r="AV354" s="28"/>
      <c r="BA354" s="27" t="s">
        <v>172</v>
      </c>
      <c r="BB354" s="27" t="s">
        <v>977</v>
      </c>
      <c r="BD354" s="27"/>
      <c r="BE354" s="27"/>
      <c r="BH354" s="27" t="str">
        <f t="shared" si="44"/>
        <v/>
      </c>
    </row>
    <row r="355" spans="1:60" ht="16" customHeight="1">
      <c r="A355" s="30">
        <v>2609</v>
      </c>
      <c r="B355" s="27" t="s">
        <v>26</v>
      </c>
      <c r="C355" s="27" t="s">
        <v>151</v>
      </c>
      <c r="D355" s="27" t="s">
        <v>337</v>
      </c>
      <c r="E355" t="s">
        <v>721</v>
      </c>
      <c r="F355" s="31" t="str">
        <f>IF(ISBLANK(E355), "", Table2[[#This Row],[unique_id]])</f>
        <v>lighting_reset_adaptive_lighting_parents_main</v>
      </c>
      <c r="G355" t="s">
        <v>205</v>
      </c>
      <c r="H355" s="27" t="s">
        <v>730</v>
      </c>
      <c r="I355" s="27" t="s">
        <v>314</v>
      </c>
      <c r="J355" s="27" t="s">
        <v>737</v>
      </c>
      <c r="M355" s="27" t="s">
        <v>275</v>
      </c>
      <c r="T355" s="27"/>
      <c r="V355" s="28"/>
      <c r="W355" s="28"/>
      <c r="X355" s="28"/>
      <c r="Y355" s="28"/>
      <c r="AE355" s="27" t="s">
        <v>315</v>
      </c>
      <c r="AG355" s="28"/>
      <c r="AH355" s="28"/>
      <c r="AJ355" s="27" t="str">
        <f t="shared" si="46"/>
        <v/>
      </c>
      <c r="AK355" s="27" t="str">
        <f t="shared" si="45"/>
        <v/>
      </c>
      <c r="AR355" s="32"/>
      <c r="AS355" s="27"/>
      <c r="AT355" s="29"/>
      <c r="AU355" s="27"/>
      <c r="AV355" s="28"/>
      <c r="BA355" s="27" t="s">
        <v>201</v>
      </c>
      <c r="BD355" s="27"/>
      <c r="BE355" s="27"/>
      <c r="BH355" s="27" t="str">
        <f t="shared" si="44"/>
        <v/>
      </c>
    </row>
    <row r="356" spans="1:60" ht="16" customHeight="1">
      <c r="A356" s="30">
        <v>2610</v>
      </c>
      <c r="B356" s="27" t="s">
        <v>26</v>
      </c>
      <c r="C356" s="27" t="s">
        <v>151</v>
      </c>
      <c r="D356" s="27" t="s">
        <v>337</v>
      </c>
      <c r="E356" t="s">
        <v>1255</v>
      </c>
      <c r="F356" s="31" t="str">
        <f>IF(ISBLANK(E356), "", Table2[[#This Row],[unique_id]])</f>
        <v>lighting_reset_adaptive_lighting_parents_jane_bedside</v>
      </c>
      <c r="G356" t="s">
        <v>1243</v>
      </c>
      <c r="H356" s="27" t="s">
        <v>730</v>
      </c>
      <c r="I356" s="27" t="s">
        <v>314</v>
      </c>
      <c r="J356" s="27" t="s">
        <v>1257</v>
      </c>
      <c r="M356" s="27" t="s">
        <v>275</v>
      </c>
      <c r="T356" s="27"/>
      <c r="V356" s="28"/>
      <c r="W356" s="28"/>
      <c r="X356" s="28"/>
      <c r="Y356" s="28"/>
      <c r="AE356" s="27" t="s">
        <v>315</v>
      </c>
      <c r="AG356" s="28"/>
      <c r="AH356" s="28"/>
      <c r="AJ356" s="27" t="str">
        <f t="shared" si="46"/>
        <v/>
      </c>
      <c r="AK356" s="27" t="str">
        <f t="shared" si="45"/>
        <v/>
      </c>
      <c r="AS356" s="27"/>
      <c r="AT356" s="29"/>
      <c r="AU356" s="27"/>
      <c r="AV356" s="28"/>
      <c r="BA356" s="27" t="s">
        <v>201</v>
      </c>
      <c r="BD356" s="27"/>
      <c r="BE356" s="27"/>
      <c r="BH356" s="27" t="str">
        <f t="shared" si="44"/>
        <v/>
      </c>
    </row>
    <row r="357" spans="1:60" ht="16" customHeight="1">
      <c r="A357" s="30">
        <v>2611</v>
      </c>
      <c r="B357" s="27" t="s">
        <v>26</v>
      </c>
      <c r="C357" s="27" t="s">
        <v>151</v>
      </c>
      <c r="D357" s="27" t="s">
        <v>337</v>
      </c>
      <c r="E357" t="s">
        <v>1256</v>
      </c>
      <c r="F357" s="31" t="str">
        <f>IF(ISBLANK(E357), "", Table2[[#This Row],[unique_id]])</f>
        <v>lighting_reset_adaptive_lighting_parents_graham_bedside</v>
      </c>
      <c r="G357" t="s">
        <v>1244</v>
      </c>
      <c r="H357" s="27" t="s">
        <v>730</v>
      </c>
      <c r="I357" s="27" t="s">
        <v>314</v>
      </c>
      <c r="J357" s="27" t="s">
        <v>1258</v>
      </c>
      <c r="M357" s="27" t="s">
        <v>275</v>
      </c>
      <c r="T357" s="27"/>
      <c r="V357" s="28"/>
      <c r="W357" s="28"/>
      <c r="X357" s="28"/>
      <c r="Y357" s="28"/>
      <c r="AE357" s="27" t="s">
        <v>315</v>
      </c>
      <c r="AG357" s="28"/>
      <c r="AH357" s="28"/>
      <c r="AJ357" s="27" t="str">
        <f t="shared" si="46"/>
        <v/>
      </c>
      <c r="AK357" s="27" t="str">
        <f t="shared" si="45"/>
        <v/>
      </c>
      <c r="AS357" s="27"/>
      <c r="AT357" s="29"/>
      <c r="AU357" s="27"/>
      <c r="AV357" s="28"/>
      <c r="BA357" s="27" t="s">
        <v>201</v>
      </c>
      <c r="BD357" s="27"/>
      <c r="BE357" s="27"/>
      <c r="BH357" s="27" t="str">
        <f t="shared" si="44"/>
        <v/>
      </c>
    </row>
    <row r="358" spans="1:60" ht="16" customHeight="1">
      <c r="A358" s="30">
        <v>2612</v>
      </c>
      <c r="B358" s="27" t="s">
        <v>26</v>
      </c>
      <c r="C358" s="27" t="s">
        <v>151</v>
      </c>
      <c r="D358" s="27" t="s">
        <v>337</v>
      </c>
      <c r="E358" t="s">
        <v>1259</v>
      </c>
      <c r="F358" s="31" t="str">
        <f>IF(ISBLANK(E358), "", Table2[[#This Row],[unique_id]])</f>
        <v>lighting_reset_adaptive_lighting_study_lamp</v>
      </c>
      <c r="G358" t="s">
        <v>1062</v>
      </c>
      <c r="H358" s="27" t="s">
        <v>730</v>
      </c>
      <c r="I358" s="27" t="s">
        <v>314</v>
      </c>
      <c r="J358" s="27" t="s">
        <v>715</v>
      </c>
      <c r="M358" s="27" t="s">
        <v>275</v>
      </c>
      <c r="T358" s="27"/>
      <c r="V358" s="28"/>
      <c r="W358" s="28"/>
      <c r="X358" s="28"/>
      <c r="Y358" s="28"/>
      <c r="AE358" s="27" t="s">
        <v>315</v>
      </c>
      <c r="AG358" s="28"/>
      <c r="AH358" s="28"/>
      <c r="AJ358" s="27" t="str">
        <f t="shared" si="46"/>
        <v/>
      </c>
      <c r="AK358" s="27" t="str">
        <f t="shared" si="45"/>
        <v/>
      </c>
      <c r="AS358" s="27"/>
      <c r="AT358" s="29"/>
      <c r="AU358" s="27"/>
      <c r="AV358" s="28"/>
      <c r="BA358" s="27" t="s">
        <v>402</v>
      </c>
      <c r="BD358" s="27"/>
      <c r="BE358" s="27"/>
      <c r="BH358" s="27" t="str">
        <f t="shared" si="44"/>
        <v/>
      </c>
    </row>
    <row r="359" spans="1:60" ht="16" customHeight="1">
      <c r="A359" s="30">
        <v>2613</v>
      </c>
      <c r="B359" s="27" t="s">
        <v>26</v>
      </c>
      <c r="C359" s="27" t="s">
        <v>151</v>
      </c>
      <c r="D359" s="27" t="s">
        <v>337</v>
      </c>
      <c r="E359" t="s">
        <v>722</v>
      </c>
      <c r="F359" s="31" t="str">
        <f>IF(ISBLANK(E359), "", Table2[[#This Row],[unique_id]])</f>
        <v>lighting_reset_adaptive_lighting_kitchen_main</v>
      </c>
      <c r="G359" t="s">
        <v>211</v>
      </c>
      <c r="H359" s="27" t="s">
        <v>730</v>
      </c>
      <c r="I359" s="27" t="s">
        <v>314</v>
      </c>
      <c r="J359" s="27" t="s">
        <v>737</v>
      </c>
      <c r="M359" s="27" t="s">
        <v>275</v>
      </c>
      <c r="T359" s="27"/>
      <c r="V359" s="28"/>
      <c r="W359" s="28"/>
      <c r="X359" s="28"/>
      <c r="Y359" s="28"/>
      <c r="AE359" s="27" t="s">
        <v>315</v>
      </c>
      <c r="AG359" s="28"/>
      <c r="AH359" s="28"/>
      <c r="AJ359" s="27" t="str">
        <f t="shared" si="46"/>
        <v/>
      </c>
      <c r="AK359" s="27" t="str">
        <f t="shared" si="45"/>
        <v/>
      </c>
      <c r="AS359" s="27"/>
      <c r="AT359" s="29"/>
      <c r="AU359" s="27"/>
      <c r="AV359" s="28"/>
      <c r="BA359" s="27" t="s">
        <v>215</v>
      </c>
      <c r="BD359" s="27"/>
      <c r="BE359" s="27"/>
      <c r="BH359" s="27" t="str">
        <f t="shared" ref="BH359:BH383" si="47">IF(AND(ISBLANK(BD359), ISBLANK(BE359)), "", _xlfn.CONCAT("[", IF(ISBLANK(BD359), "", _xlfn.CONCAT("[""mac"", """, BD359, """]")), IF(ISBLANK(BE359), "", _xlfn.CONCAT(", [""ip"", """, BE359, """]")), "]"))</f>
        <v/>
      </c>
    </row>
    <row r="360" spans="1:60" ht="16" customHeight="1">
      <c r="A360" s="30">
        <v>2614</v>
      </c>
      <c r="B360" s="27" t="s">
        <v>26</v>
      </c>
      <c r="C360" s="27" t="s">
        <v>151</v>
      </c>
      <c r="D360" s="27" t="s">
        <v>337</v>
      </c>
      <c r="E360" t="s">
        <v>723</v>
      </c>
      <c r="F360" s="31" t="str">
        <f>IF(ISBLANK(E360), "", Table2[[#This Row],[unique_id]])</f>
        <v>lighting_reset_adaptive_lighting_laundry_main</v>
      </c>
      <c r="G360" t="s">
        <v>213</v>
      </c>
      <c r="H360" s="27" t="s">
        <v>730</v>
      </c>
      <c r="I360" s="27" t="s">
        <v>314</v>
      </c>
      <c r="J360" s="27" t="s">
        <v>737</v>
      </c>
      <c r="M360" s="27" t="s">
        <v>275</v>
      </c>
      <c r="T360" s="27"/>
      <c r="V360" s="28"/>
      <c r="W360" s="28"/>
      <c r="X360" s="28"/>
      <c r="Y360" s="28"/>
      <c r="AE360" s="27" t="s">
        <v>315</v>
      </c>
      <c r="AG360" s="28"/>
      <c r="AH360" s="28"/>
      <c r="AJ360" s="27" t="str">
        <f t="shared" si="46"/>
        <v/>
      </c>
      <c r="AK360" s="27" t="str">
        <f t="shared" si="45"/>
        <v/>
      </c>
      <c r="AR360" s="32"/>
      <c r="AS360" s="27"/>
      <c r="AT360" s="29"/>
      <c r="AU360" s="27"/>
      <c r="AV360" s="28"/>
      <c r="BA360" s="27" t="s">
        <v>223</v>
      </c>
      <c r="BD360" s="27"/>
      <c r="BE360" s="27"/>
      <c r="BH360" s="27" t="str">
        <f t="shared" si="47"/>
        <v/>
      </c>
    </row>
    <row r="361" spans="1:60" ht="16" customHeight="1">
      <c r="A361" s="30">
        <v>2615</v>
      </c>
      <c r="B361" s="27" t="s">
        <v>26</v>
      </c>
      <c r="C361" s="27" t="s">
        <v>151</v>
      </c>
      <c r="D361" s="27" t="s">
        <v>337</v>
      </c>
      <c r="E361" t="s">
        <v>724</v>
      </c>
      <c r="F361" s="31" t="str">
        <f>IF(ISBLANK(E361), "", Table2[[#This Row],[unique_id]])</f>
        <v>lighting_reset_adaptive_lighting_pantry_main</v>
      </c>
      <c r="G361" t="s">
        <v>212</v>
      </c>
      <c r="H361" s="27" t="s">
        <v>730</v>
      </c>
      <c r="I361" s="27" t="s">
        <v>314</v>
      </c>
      <c r="J361" s="27" t="s">
        <v>737</v>
      </c>
      <c r="M361" s="27" t="s">
        <v>275</v>
      </c>
      <c r="T361" s="27"/>
      <c r="V361" s="28"/>
      <c r="W361" s="28"/>
      <c r="X361" s="28"/>
      <c r="Y361" s="28"/>
      <c r="AE361" s="27" t="s">
        <v>315</v>
      </c>
      <c r="AG361" s="28"/>
      <c r="AH361" s="28"/>
      <c r="AJ361" s="27" t="str">
        <f t="shared" si="46"/>
        <v/>
      </c>
      <c r="AK361" s="27" t="str">
        <f t="shared" si="45"/>
        <v/>
      </c>
      <c r="AS361" s="27"/>
      <c r="AT361" s="29"/>
      <c r="AU361" s="27"/>
      <c r="AV361" s="28"/>
      <c r="BA361" s="27" t="s">
        <v>221</v>
      </c>
      <c r="BD361" s="27"/>
      <c r="BE361" s="27"/>
      <c r="BH361" s="27" t="str">
        <f t="shared" si="47"/>
        <v/>
      </c>
    </row>
    <row r="362" spans="1:60" ht="16" customHeight="1">
      <c r="A362" s="30">
        <v>2616</v>
      </c>
      <c r="B362" s="27" t="s">
        <v>26</v>
      </c>
      <c r="C362" s="27" t="s">
        <v>151</v>
      </c>
      <c r="D362" s="27" t="s">
        <v>337</v>
      </c>
      <c r="E362" t="s">
        <v>742</v>
      </c>
      <c r="F362" s="31" t="str">
        <f>IF(ISBLANK(E362), "", Table2[[#This Row],[unique_id]])</f>
        <v>lighting_reset_adaptive_lighting_office_main</v>
      </c>
      <c r="G362" t="s">
        <v>208</v>
      </c>
      <c r="H362" s="27" t="s">
        <v>730</v>
      </c>
      <c r="I362" s="27" t="s">
        <v>314</v>
      </c>
      <c r="J362" s="27" t="s">
        <v>737</v>
      </c>
      <c r="M362" s="27" t="s">
        <v>275</v>
      </c>
      <c r="T362" s="27"/>
      <c r="V362" s="28"/>
      <c r="W362" s="28"/>
      <c r="X362" s="28"/>
      <c r="Y362" s="28"/>
      <c r="AE362" s="27" t="s">
        <v>315</v>
      </c>
      <c r="AG362" s="28"/>
      <c r="AH362" s="28"/>
      <c r="AJ362" s="27" t="str">
        <f t="shared" si="46"/>
        <v/>
      </c>
      <c r="AK362" s="27" t="str">
        <f t="shared" si="45"/>
        <v/>
      </c>
      <c r="AS362" s="27"/>
      <c r="AT362" s="29"/>
      <c r="AU362" s="27"/>
      <c r="AV362" s="28"/>
      <c r="BA362" s="27" t="s">
        <v>222</v>
      </c>
      <c r="BD362" s="27"/>
      <c r="BE362" s="27"/>
      <c r="BH362" s="27" t="str">
        <f t="shared" si="47"/>
        <v/>
      </c>
    </row>
    <row r="363" spans="1:60" ht="16" customHeight="1">
      <c r="A363" s="30">
        <v>2617</v>
      </c>
      <c r="B363" s="27" t="s">
        <v>26</v>
      </c>
      <c r="C363" s="27" t="s">
        <v>151</v>
      </c>
      <c r="D363" s="27" t="s">
        <v>337</v>
      </c>
      <c r="E363" t="s">
        <v>725</v>
      </c>
      <c r="F363" s="31" t="str">
        <f>IF(ISBLANK(E363), "", Table2[[#This Row],[unique_id]])</f>
        <v>lighting_reset_adaptive_lighting_bathroom_main</v>
      </c>
      <c r="G363" t="s">
        <v>207</v>
      </c>
      <c r="H363" s="27" t="s">
        <v>730</v>
      </c>
      <c r="I363" s="27" t="s">
        <v>314</v>
      </c>
      <c r="J363" s="27" t="s">
        <v>737</v>
      </c>
      <c r="M363" s="27" t="s">
        <v>275</v>
      </c>
      <c r="T363" s="27"/>
      <c r="V363" s="28"/>
      <c r="W363" s="28"/>
      <c r="X363" s="28"/>
      <c r="Y363" s="28"/>
      <c r="AE363" s="27" t="s">
        <v>315</v>
      </c>
      <c r="AG363" s="28"/>
      <c r="AH363" s="28"/>
      <c r="AJ363" s="27" t="str">
        <f t="shared" si="46"/>
        <v/>
      </c>
      <c r="AK363" s="27" t="str">
        <f t="shared" si="45"/>
        <v/>
      </c>
      <c r="AS363" s="27"/>
      <c r="AT363" s="29"/>
      <c r="AU363" s="27"/>
      <c r="AV363" s="28"/>
      <c r="BA363" s="27" t="s">
        <v>404</v>
      </c>
      <c r="BD363" s="27"/>
      <c r="BE363" s="27"/>
      <c r="BH363" s="27" t="str">
        <f t="shared" si="47"/>
        <v/>
      </c>
    </row>
    <row r="364" spans="1:60" ht="16" customHeight="1">
      <c r="A364" s="30">
        <v>2618</v>
      </c>
      <c r="B364" s="27" t="s">
        <v>26</v>
      </c>
      <c r="C364" s="27" t="s">
        <v>151</v>
      </c>
      <c r="D364" s="27" t="s">
        <v>337</v>
      </c>
      <c r="E364" t="s">
        <v>1260</v>
      </c>
      <c r="F364" s="31" t="str">
        <f>IF(ISBLANK(E364), "", Table2[[#This Row],[unique_id]])</f>
        <v>lighting_reset_adaptive_lighting_bathroom_sconces</v>
      </c>
      <c r="G364" t="s">
        <v>1240</v>
      </c>
      <c r="H364" s="27" t="s">
        <v>730</v>
      </c>
      <c r="I364" s="27" t="s">
        <v>314</v>
      </c>
      <c r="J364" s="27" t="s">
        <v>1254</v>
      </c>
      <c r="M364" s="27" t="s">
        <v>275</v>
      </c>
      <c r="T364" s="27"/>
      <c r="V364" s="28"/>
      <c r="W364" s="28"/>
      <c r="X364" s="28"/>
      <c r="Y364" s="28"/>
      <c r="AE364" s="27" t="s">
        <v>315</v>
      </c>
      <c r="AG364" s="28"/>
      <c r="AH364" s="28"/>
      <c r="AJ364" s="27" t="str">
        <f t="shared" si="46"/>
        <v/>
      </c>
      <c r="AK364" s="27" t="str">
        <f t="shared" si="45"/>
        <v/>
      </c>
      <c r="AS364" s="27"/>
      <c r="AT364" s="29"/>
      <c r="AU364" s="27"/>
      <c r="AV364" s="28"/>
      <c r="BA364" s="27" t="s">
        <v>404</v>
      </c>
      <c r="BD364" s="27"/>
      <c r="BE364" s="27"/>
      <c r="BH364" s="27" t="str">
        <f t="shared" si="47"/>
        <v/>
      </c>
    </row>
    <row r="365" spans="1:60" ht="16" customHeight="1">
      <c r="A365" s="30">
        <v>2619</v>
      </c>
      <c r="B365" s="27" t="s">
        <v>26</v>
      </c>
      <c r="C365" s="27" t="s">
        <v>151</v>
      </c>
      <c r="D365" s="27" t="s">
        <v>337</v>
      </c>
      <c r="E365" t="s">
        <v>726</v>
      </c>
      <c r="F365" s="31" t="str">
        <f>IF(ISBLANK(E365), "", Table2[[#This Row],[unique_id]])</f>
        <v>lighting_reset_adaptive_lighting_ensuite_main</v>
      </c>
      <c r="G365" t="s">
        <v>206</v>
      </c>
      <c r="H365" s="27" t="s">
        <v>730</v>
      </c>
      <c r="I365" s="27" t="s">
        <v>314</v>
      </c>
      <c r="J365" s="27" t="s">
        <v>737</v>
      </c>
      <c r="M365" s="27" t="s">
        <v>275</v>
      </c>
      <c r="T365" s="27"/>
      <c r="V365" s="28"/>
      <c r="W365" s="28"/>
      <c r="X365" s="28"/>
      <c r="Y365" s="28"/>
      <c r="AE365" s="27" t="s">
        <v>315</v>
      </c>
      <c r="AG365" s="28"/>
      <c r="AH365" s="28"/>
      <c r="AJ365" s="27" t="str">
        <f t="shared" si="46"/>
        <v/>
      </c>
      <c r="AK365" s="27" t="str">
        <f t="shared" si="45"/>
        <v/>
      </c>
      <c r="AS365" s="27"/>
      <c r="AT365" s="29"/>
      <c r="AU365" s="27"/>
      <c r="AV365" s="28"/>
      <c r="BA365" s="27" t="s">
        <v>477</v>
      </c>
      <c r="BD365" s="27"/>
      <c r="BE365" s="27"/>
      <c r="BH365" s="27" t="str">
        <f t="shared" si="47"/>
        <v/>
      </c>
    </row>
    <row r="366" spans="1:60" ht="16" customHeight="1">
      <c r="A366" s="30">
        <v>2620</v>
      </c>
      <c r="B366" s="27" t="s">
        <v>26</v>
      </c>
      <c r="C366" s="27" t="s">
        <v>151</v>
      </c>
      <c r="D366" s="27" t="s">
        <v>337</v>
      </c>
      <c r="E366" t="s">
        <v>1261</v>
      </c>
      <c r="F366" s="31" t="str">
        <f>IF(ISBLANK(E366), "", Table2[[#This Row],[unique_id]])</f>
        <v>lighting_reset_adaptive_lighting_ensuite_sconces</v>
      </c>
      <c r="G366" t="s">
        <v>1219</v>
      </c>
      <c r="H366" s="27" t="s">
        <v>730</v>
      </c>
      <c r="I366" s="27" t="s">
        <v>314</v>
      </c>
      <c r="J366" s="27" t="s">
        <v>1254</v>
      </c>
      <c r="M366" s="27" t="s">
        <v>275</v>
      </c>
      <c r="T366" s="27"/>
      <c r="V366" s="28"/>
      <c r="W366" s="28"/>
      <c r="X366" s="28"/>
      <c r="Y366" s="28"/>
      <c r="AE366" s="27" t="s">
        <v>315</v>
      </c>
      <c r="AG366" s="28"/>
      <c r="AH366" s="28"/>
      <c r="AJ366" s="27" t="str">
        <f t="shared" si="46"/>
        <v/>
      </c>
      <c r="AK366" s="27" t="str">
        <f t="shared" si="45"/>
        <v/>
      </c>
      <c r="AS366" s="27"/>
      <c r="AT366" s="29"/>
      <c r="AU366" s="27"/>
      <c r="AV366" s="28"/>
      <c r="BA366" s="27" t="s">
        <v>477</v>
      </c>
      <c r="BD366" s="27"/>
      <c r="BE366" s="27"/>
      <c r="BH366" s="27" t="str">
        <f t="shared" si="47"/>
        <v/>
      </c>
    </row>
    <row r="367" spans="1:60" ht="16" customHeight="1">
      <c r="A367" s="30">
        <v>2621</v>
      </c>
      <c r="B367" s="27" t="s">
        <v>26</v>
      </c>
      <c r="C367" s="27" t="s">
        <v>151</v>
      </c>
      <c r="D367" s="27" t="s">
        <v>337</v>
      </c>
      <c r="E367" t="s">
        <v>727</v>
      </c>
      <c r="F367" s="31" t="str">
        <f>IF(ISBLANK(E367), "", Table2[[#This Row],[unique_id]])</f>
        <v>lighting_reset_adaptive_lighting_wardrobe_main</v>
      </c>
      <c r="G367" t="s">
        <v>210</v>
      </c>
      <c r="H367" s="27" t="s">
        <v>730</v>
      </c>
      <c r="I367" s="27" t="s">
        <v>314</v>
      </c>
      <c r="J367" s="27" t="s">
        <v>737</v>
      </c>
      <c r="M367" s="27" t="s">
        <v>275</v>
      </c>
      <c r="T367" s="27"/>
      <c r="V367" s="28"/>
      <c r="W367" s="28"/>
      <c r="X367" s="28"/>
      <c r="Y367" s="28"/>
      <c r="AE367" s="27" t="s">
        <v>315</v>
      </c>
      <c r="AG367" s="28"/>
      <c r="AH367" s="28"/>
      <c r="AJ367" s="27" t="str">
        <f t="shared" si="46"/>
        <v/>
      </c>
      <c r="AK367" s="27" t="str">
        <f t="shared" si="45"/>
        <v/>
      </c>
      <c r="AS367" s="27"/>
      <c r="AT367" s="29"/>
      <c r="AU367" s="27"/>
      <c r="AV367" s="28"/>
      <c r="BA367" s="27" t="s">
        <v>671</v>
      </c>
      <c r="BD367" s="27"/>
      <c r="BE367" s="27"/>
      <c r="BH367" s="27" t="str">
        <f t="shared" si="47"/>
        <v/>
      </c>
    </row>
    <row r="368" spans="1:60" ht="16" customHeight="1">
      <c r="A368" s="30">
        <v>2622</v>
      </c>
      <c r="B368" s="27" t="s">
        <v>26</v>
      </c>
      <c r="C368" s="27" t="s">
        <v>594</v>
      </c>
      <c r="D368" s="27" t="s">
        <v>377</v>
      </c>
      <c r="E368" s="27" t="s">
        <v>376</v>
      </c>
      <c r="F368" s="31" t="str">
        <f>IF(ISBLANK(E368), "", Table2[[#This Row],[unique_id]])</f>
        <v>column_break</v>
      </c>
      <c r="G368" s="27" t="s">
        <v>373</v>
      </c>
      <c r="H368" s="27" t="s">
        <v>730</v>
      </c>
      <c r="I368" s="27" t="s">
        <v>314</v>
      </c>
      <c r="M368" s="27" t="s">
        <v>374</v>
      </c>
      <c r="N368" s="27" t="s">
        <v>375</v>
      </c>
      <c r="T368" s="27"/>
      <c r="V368" s="28"/>
      <c r="W368" s="28"/>
      <c r="X368" s="28"/>
      <c r="Y368" s="28"/>
      <c r="AG368" s="28"/>
      <c r="AH368" s="28"/>
      <c r="AK368" s="27" t="str">
        <f t="shared" si="45"/>
        <v/>
      </c>
      <c r="AR368" s="32"/>
      <c r="AS368" s="27"/>
      <c r="AT368" s="29"/>
      <c r="AU368" s="27"/>
      <c r="AV368" s="28"/>
      <c r="BD368" s="27"/>
      <c r="BE368" s="27"/>
      <c r="BH368" s="27" t="str">
        <f t="shared" si="47"/>
        <v/>
      </c>
    </row>
    <row r="369" spans="1:60" ht="16" customHeight="1">
      <c r="A369" s="27">
        <v>2640</v>
      </c>
      <c r="B369" s="27" t="s">
        <v>26</v>
      </c>
      <c r="C369" s="27" t="s">
        <v>151</v>
      </c>
      <c r="D369" s="27" t="s">
        <v>865</v>
      </c>
      <c r="E369" s="27" t="s">
        <v>866</v>
      </c>
      <c r="F369" s="31" t="str">
        <f>IF(ISBLANK(E369), "", Table2[[#This Row],[unique_id]])</f>
        <v>synchronize_devices</v>
      </c>
      <c r="G369" s="27" t="s">
        <v>868</v>
      </c>
      <c r="H369" s="27" t="s">
        <v>867</v>
      </c>
      <c r="I369" s="27" t="s">
        <v>314</v>
      </c>
      <c r="M369" s="27" t="s">
        <v>275</v>
      </c>
      <c r="T369" s="27"/>
      <c r="V369" s="28"/>
      <c r="W369" s="28"/>
      <c r="X369" s="28"/>
      <c r="Y369" s="28"/>
      <c r="AG369" s="28"/>
      <c r="AH369" s="28"/>
      <c r="AJ369" s="27" t="str">
        <f t="shared" ref="AJ369:AJ376" si="48">IF(ISBLANK(AI369),  "", _xlfn.CONCAT("haas/entity/sensor/", LOWER(C369), "/", E369, "/config"))</f>
        <v/>
      </c>
      <c r="AK369" s="27" t="str">
        <f t="shared" si="45"/>
        <v/>
      </c>
      <c r="AR369" s="30"/>
      <c r="AS369" s="27"/>
      <c r="AT369" s="19"/>
      <c r="AU369" s="27"/>
      <c r="AV369" s="28"/>
      <c r="AX369" s="32"/>
      <c r="BD369" s="27"/>
      <c r="BE369" s="27"/>
      <c r="BH369" s="27" t="str">
        <f t="shared" si="47"/>
        <v/>
      </c>
    </row>
    <row r="370" spans="1:60" ht="16" customHeight="1">
      <c r="A370" s="27">
        <v>2650</v>
      </c>
      <c r="B370" s="27" t="s">
        <v>26</v>
      </c>
      <c r="C370" s="27" t="s">
        <v>246</v>
      </c>
      <c r="D370" s="27" t="s">
        <v>145</v>
      </c>
      <c r="E370" s="27" t="s">
        <v>146</v>
      </c>
      <c r="F370" s="31" t="str">
        <f>IF(ISBLANK(E370), "", Table2[[#This Row],[unique_id]])</f>
        <v>ada_home</v>
      </c>
      <c r="G370" s="27" t="s">
        <v>194</v>
      </c>
      <c r="H370" s="27" t="s">
        <v>1065</v>
      </c>
      <c r="I370" s="27" t="s">
        <v>144</v>
      </c>
      <c r="M370" s="27" t="s">
        <v>136</v>
      </c>
      <c r="N370" s="27" t="s">
        <v>288</v>
      </c>
      <c r="O370" s="28" t="s">
        <v>1130</v>
      </c>
      <c r="P370" s="27" t="s">
        <v>172</v>
      </c>
      <c r="Q370" s="27" t="s">
        <v>1080</v>
      </c>
      <c r="R370" s="42" t="s">
        <v>1065</v>
      </c>
      <c r="S370" s="27" t="str">
        <f>_xlfn.CONCAT( Table2[[#This Row],[device_suggested_area]], " ",Table2[[#This Row],[powercalc_group_3]])</f>
        <v>Ada Audio Visual Devices</v>
      </c>
      <c r="T370" s="27" t="str">
        <f>_xlfn.CONCAT("name: ", Table2[[#This Row],[friendly_name]])</f>
        <v>name: Ada Home</v>
      </c>
      <c r="V370" s="28"/>
      <c r="W370" s="28"/>
      <c r="X370" s="28"/>
      <c r="Y370" s="28"/>
      <c r="AG370" s="28"/>
      <c r="AH370" s="28"/>
      <c r="AJ370" s="27" t="str">
        <f t="shared" si="48"/>
        <v/>
      </c>
      <c r="AK370" s="27" t="str">
        <f t="shared" si="45"/>
        <v/>
      </c>
      <c r="AS370" s="27"/>
      <c r="AT370" s="29"/>
      <c r="AU370" s="27" t="str">
        <f>IF(OR(ISBLANK(BD370), ISBLANK(BE370)), "", LOWER(_xlfn.CONCAT(Table2[[#This Row],[device_manufacturer]], "-",Table2[[#This Row],[device_suggested_area]], "-", Table2[[#This Row],[device_identifiers]])))</f>
        <v>google-ada-home</v>
      </c>
      <c r="AV370" s="28" t="s">
        <v>919</v>
      </c>
      <c r="AW370" s="27" t="s">
        <v>422</v>
      </c>
      <c r="AX370" s="27" t="s">
        <v>473</v>
      </c>
      <c r="AY370" s="27" t="s">
        <v>246</v>
      </c>
      <c r="BA370" s="27" t="s">
        <v>130</v>
      </c>
      <c r="BC370" s="27" t="s">
        <v>514</v>
      </c>
      <c r="BD370" s="36" t="s">
        <v>559</v>
      </c>
      <c r="BE370" s="30" t="s">
        <v>551</v>
      </c>
      <c r="BF370" s="30"/>
      <c r="BG370" s="30"/>
      <c r="BH370" s="27" t="str">
        <f t="shared" si="47"/>
        <v>[["mac", "d4:f5:47:1c:cc:2d"], ["ip", "10.0.4.50"]]</v>
      </c>
    </row>
    <row r="371" spans="1:60" ht="16" customHeight="1">
      <c r="A371" s="27">
        <v>2651</v>
      </c>
      <c r="B371" s="27" t="s">
        <v>26</v>
      </c>
      <c r="C371" s="27" t="s">
        <v>246</v>
      </c>
      <c r="D371" s="27" t="s">
        <v>145</v>
      </c>
      <c r="E371" s="27" t="s">
        <v>276</v>
      </c>
      <c r="F371" s="31" t="str">
        <f>IF(ISBLANK(E371), "", Table2[[#This Row],[unique_id]])</f>
        <v>edwin_home</v>
      </c>
      <c r="G371" s="27" t="s">
        <v>277</v>
      </c>
      <c r="H371" s="27" t="s">
        <v>1065</v>
      </c>
      <c r="I371" s="27" t="s">
        <v>144</v>
      </c>
      <c r="M371" s="27" t="s">
        <v>136</v>
      </c>
      <c r="N371" s="27" t="s">
        <v>288</v>
      </c>
      <c r="O371" s="28" t="s">
        <v>1130</v>
      </c>
      <c r="P371" s="27" t="s">
        <v>172</v>
      </c>
      <c r="Q371" s="27" t="s">
        <v>1080</v>
      </c>
      <c r="R371" s="42" t="s">
        <v>1065</v>
      </c>
      <c r="S371" s="27" t="str">
        <f>_xlfn.CONCAT( Table2[[#This Row],[device_suggested_area]], " ",Table2[[#This Row],[powercalc_group_3]])</f>
        <v>Edwin Audio Visual Devices</v>
      </c>
      <c r="T371" s="27" t="str">
        <f>_xlfn.CONCAT("name: ", Table2[[#This Row],[friendly_name]])</f>
        <v>name: Edwin Home</v>
      </c>
      <c r="V371" s="28"/>
      <c r="W371" s="28"/>
      <c r="X371" s="28"/>
      <c r="Y371" s="28"/>
      <c r="AG371" s="28"/>
      <c r="AH371" s="28"/>
      <c r="AJ371" s="27" t="str">
        <f t="shared" si="48"/>
        <v/>
      </c>
      <c r="AK371" s="27" t="str">
        <f t="shared" si="45"/>
        <v/>
      </c>
      <c r="AS371" s="27"/>
      <c r="AT371" s="29"/>
      <c r="AU371" s="27" t="str">
        <f>IF(OR(ISBLANK(BD371), ISBLANK(BE371)), "", LOWER(_xlfn.CONCAT(Table2[[#This Row],[device_manufacturer]], "-",Table2[[#This Row],[device_suggested_area]], "-", Table2[[#This Row],[device_identifiers]])))</f>
        <v>google-edwin-home</v>
      </c>
      <c r="AV371" s="28" t="s">
        <v>919</v>
      </c>
      <c r="AW371" s="27" t="s">
        <v>422</v>
      </c>
      <c r="AX371" s="27" t="s">
        <v>473</v>
      </c>
      <c r="AY371" s="27" t="s">
        <v>246</v>
      </c>
      <c r="BA371" s="27" t="s">
        <v>127</v>
      </c>
      <c r="BC371" s="27" t="s">
        <v>514</v>
      </c>
      <c r="BD371" s="36" t="s">
        <v>558</v>
      </c>
      <c r="BE371" s="30" t="s">
        <v>552</v>
      </c>
      <c r="BF371" s="30"/>
      <c r="BG371" s="30"/>
      <c r="BH371" s="27" t="str">
        <f t="shared" si="47"/>
        <v>[["mac", "d4:f5:47:25:92:d5"], ["ip", "10.0.4.51"]]</v>
      </c>
    </row>
    <row r="372" spans="1:60" ht="16" customHeight="1">
      <c r="A372" s="27">
        <v>2652</v>
      </c>
      <c r="B372" s="27" t="s">
        <v>26</v>
      </c>
      <c r="C372" s="27" t="s">
        <v>246</v>
      </c>
      <c r="D372" s="27" t="s">
        <v>145</v>
      </c>
      <c r="E372" s="27" t="s">
        <v>284</v>
      </c>
      <c r="F372" s="31" t="str">
        <f>IF(ISBLANK(E372), "", Table2[[#This Row],[unique_id]])</f>
        <v>parents_home</v>
      </c>
      <c r="G372" s="27" t="s">
        <v>278</v>
      </c>
      <c r="H372" s="27" t="s">
        <v>1065</v>
      </c>
      <c r="I372" s="27" t="s">
        <v>144</v>
      </c>
      <c r="M372" s="27" t="s">
        <v>136</v>
      </c>
      <c r="N372" s="27" t="s">
        <v>288</v>
      </c>
      <c r="O372" s="28" t="s">
        <v>1130</v>
      </c>
      <c r="P372" s="27" t="s">
        <v>172</v>
      </c>
      <c r="Q372" s="27" t="s">
        <v>1080</v>
      </c>
      <c r="R372" s="42" t="s">
        <v>1065</v>
      </c>
      <c r="S372" s="27" t="str">
        <f>_xlfn.CONCAT( Table2[[#This Row],[device_suggested_area]], " ",Table2[[#This Row],[powercalc_group_3]])</f>
        <v>Parents Audio Visual Devices</v>
      </c>
      <c r="T372" s="27" t="s">
        <v>1090</v>
      </c>
      <c r="V372" s="28"/>
      <c r="W372" s="28"/>
      <c r="X372" s="28"/>
      <c r="Y372" s="28"/>
      <c r="AG372" s="28"/>
      <c r="AH372" s="28"/>
      <c r="AJ372" s="27" t="str">
        <f t="shared" si="48"/>
        <v/>
      </c>
      <c r="AK372" s="27" t="str">
        <f t="shared" si="45"/>
        <v/>
      </c>
      <c r="AS372" s="27"/>
      <c r="AT372" s="29"/>
      <c r="AU372" s="27" t="str">
        <f>IF(OR(ISBLANK(BD372), ISBLANK(BE372)), "", LOWER(_xlfn.CONCAT(Table2[[#This Row],[device_manufacturer]], "-",Table2[[#This Row],[device_suggested_area]], "-", Table2[[#This Row],[device_identifiers]])))</f>
        <v>google-parents-home</v>
      </c>
      <c r="AV372" s="28" t="s">
        <v>919</v>
      </c>
      <c r="AW372" s="27" t="s">
        <v>422</v>
      </c>
      <c r="AX372" s="27" t="s">
        <v>918</v>
      </c>
      <c r="AY372" s="27" t="s">
        <v>246</v>
      </c>
      <c r="BA372" s="27" t="s">
        <v>201</v>
      </c>
      <c r="BC372" s="27" t="s">
        <v>514</v>
      </c>
      <c r="BD372" s="36" t="s">
        <v>917</v>
      </c>
      <c r="BE372" s="30" t="s">
        <v>916</v>
      </c>
      <c r="BF372" s="30"/>
      <c r="BG372" s="30"/>
      <c r="BH372" s="27" t="str">
        <f t="shared" si="47"/>
        <v>[["mac", "dc:e5:5b:a5:a3:0d"], ["ip", "10.0.4.55"]]</v>
      </c>
    </row>
    <row r="373" spans="1:60" ht="16" customHeight="1">
      <c r="A373" s="27">
        <v>2653</v>
      </c>
      <c r="B373" s="27" t="s">
        <v>26</v>
      </c>
      <c r="C373" s="27" t="s">
        <v>246</v>
      </c>
      <c r="D373" s="27" t="s">
        <v>145</v>
      </c>
      <c r="E373" s="27" t="s">
        <v>280</v>
      </c>
      <c r="F373" s="31" t="str">
        <f>IF(ISBLANK(E373), "", Table2[[#This Row],[unique_id]])</f>
        <v>kitchen_home</v>
      </c>
      <c r="G373" s="27" t="s">
        <v>279</v>
      </c>
      <c r="H373" s="27" t="s">
        <v>1065</v>
      </c>
      <c r="I373" s="27" t="s">
        <v>144</v>
      </c>
      <c r="M373" s="27" t="s">
        <v>136</v>
      </c>
      <c r="N373" s="27" t="s">
        <v>288</v>
      </c>
      <c r="O373" s="28" t="s">
        <v>1130</v>
      </c>
      <c r="P373" s="27" t="s">
        <v>172</v>
      </c>
      <c r="Q373" s="27" t="s">
        <v>1080</v>
      </c>
      <c r="R373" s="42" t="s">
        <v>1065</v>
      </c>
      <c r="S373" s="27" t="str">
        <f>_xlfn.CONCAT( Table2[[#This Row],[device_suggested_area]], " ",Table2[[#This Row],[powercalc_group_3]])</f>
        <v>Kitchen Audio Visual Devices</v>
      </c>
      <c r="T373" s="27" t="s">
        <v>1090</v>
      </c>
      <c r="V373" s="28"/>
      <c r="W373" s="28"/>
      <c r="X373" s="28"/>
      <c r="Y373" s="28"/>
      <c r="AG373" s="28"/>
      <c r="AH373" s="28"/>
      <c r="AJ373" s="27" t="str">
        <f t="shared" si="48"/>
        <v/>
      </c>
      <c r="AK373" s="27" t="str">
        <f t="shared" si="45"/>
        <v/>
      </c>
      <c r="AS373" s="27"/>
      <c r="AT373" s="29"/>
      <c r="AU373" s="27" t="str">
        <f>IF(OR(ISBLANK(BD373), ISBLANK(BE373)), "", LOWER(_xlfn.CONCAT(Table2[[#This Row],[device_manufacturer]], "-",Table2[[#This Row],[device_suggested_area]], "-", Table2[[#This Row],[device_identifiers]])))</f>
        <v>google-kitchen-home</v>
      </c>
      <c r="AV373" s="28" t="s">
        <v>919</v>
      </c>
      <c r="AW373" s="27" t="s">
        <v>422</v>
      </c>
      <c r="AX373" s="27" t="s">
        <v>918</v>
      </c>
      <c r="AY373" s="27" t="s">
        <v>246</v>
      </c>
      <c r="BA373" s="27" t="s">
        <v>215</v>
      </c>
      <c r="BC373" s="27" t="s">
        <v>514</v>
      </c>
      <c r="BD373" s="36" t="s">
        <v>1050</v>
      </c>
      <c r="BE373" s="30" t="s">
        <v>1049</v>
      </c>
      <c r="BF373" s="30"/>
      <c r="BG373" s="30"/>
      <c r="BH373" s="27" t="str">
        <f t="shared" si="47"/>
        <v>[["mac", "dc:e5:5b:4c:e9:69"], ["ip", "10.0.4.56"]]</v>
      </c>
    </row>
    <row r="374" spans="1:60" ht="16" customHeight="1">
      <c r="A374" s="27">
        <v>2654</v>
      </c>
      <c r="B374" s="27" t="s">
        <v>26</v>
      </c>
      <c r="C374" s="27" t="s">
        <v>246</v>
      </c>
      <c r="D374" s="27" t="s">
        <v>145</v>
      </c>
      <c r="E374" s="27" t="s">
        <v>869</v>
      </c>
      <c r="F374" s="31" t="str">
        <f>IF(ISBLANK(E374), "", Table2[[#This Row],[unique_id]])</f>
        <v>office_home</v>
      </c>
      <c r="G374" s="27" t="s">
        <v>870</v>
      </c>
      <c r="H374" s="27" t="s">
        <v>1065</v>
      </c>
      <c r="I374" s="27" t="s">
        <v>144</v>
      </c>
      <c r="M374" s="27" t="s">
        <v>136</v>
      </c>
      <c r="N374" s="27" t="s">
        <v>288</v>
      </c>
      <c r="O374" s="28" t="s">
        <v>1130</v>
      </c>
      <c r="P374" s="27" t="s">
        <v>172</v>
      </c>
      <c r="Q374" s="27" t="s">
        <v>1080</v>
      </c>
      <c r="R374" s="42" t="s">
        <v>1065</v>
      </c>
      <c r="S374" s="27" t="str">
        <f>_xlfn.CONCAT( Table2[[#This Row],[device_suggested_area]], " ",Table2[[#This Row],[powercalc_group_3]])</f>
        <v>Office Audio Visual Devices</v>
      </c>
      <c r="T374" s="27" t="str">
        <f>_xlfn.CONCAT("name: ", Table2[[#This Row],[friendly_name]])</f>
        <v>name: Office Home</v>
      </c>
      <c r="V374" s="28"/>
      <c r="W374" s="28"/>
      <c r="X374" s="28"/>
      <c r="Y374" s="28"/>
      <c r="AG374" s="28"/>
      <c r="AH374" s="28"/>
      <c r="AJ374" s="27" t="str">
        <f t="shared" si="48"/>
        <v/>
      </c>
      <c r="AK374" s="27" t="str">
        <f t="shared" si="45"/>
        <v/>
      </c>
      <c r="AS374" s="27"/>
      <c r="AT374" s="29"/>
      <c r="AU374" s="27" t="str">
        <f>IF(OR(ISBLANK(BD374), ISBLANK(BE374)), "", LOWER(_xlfn.CONCAT(Table2[[#This Row],[device_manufacturer]], "-",Table2[[#This Row],[device_suggested_area]], "-", Table2[[#This Row],[device_identifiers]])))</f>
        <v>google-office-home</v>
      </c>
      <c r="AV374" s="28" t="s">
        <v>919</v>
      </c>
      <c r="AW374" s="27" t="s">
        <v>422</v>
      </c>
      <c r="AX374" s="27" t="s">
        <v>473</v>
      </c>
      <c r="AY374" s="27" t="s">
        <v>246</v>
      </c>
      <c r="BA374" s="27" t="s">
        <v>222</v>
      </c>
      <c r="BC374" s="27" t="s">
        <v>514</v>
      </c>
      <c r="BD374" s="36" t="s">
        <v>556</v>
      </c>
      <c r="BE374" s="30" t="s">
        <v>555</v>
      </c>
      <c r="BF374" s="30"/>
      <c r="BG374" s="30"/>
      <c r="BH374" s="27" t="str">
        <f t="shared" si="47"/>
        <v>[["mac", "d4:f5:47:32:df:7b"], ["ip", "10.0.4.54"]]</v>
      </c>
    </row>
    <row r="375" spans="1:60" ht="16" customHeight="1">
      <c r="A375" s="27">
        <v>2655</v>
      </c>
      <c r="B375" s="27" t="s">
        <v>26</v>
      </c>
      <c r="C375" s="27" t="s">
        <v>246</v>
      </c>
      <c r="D375" s="27" t="s">
        <v>145</v>
      </c>
      <c r="E375" s="27" t="s">
        <v>925</v>
      </c>
      <c r="F375" s="31" t="str">
        <f>IF(ISBLANK(E375), "", Table2[[#This Row],[unique_id]])</f>
        <v>lounge_home</v>
      </c>
      <c r="G375" s="27" t="s">
        <v>926</v>
      </c>
      <c r="H375" s="27" t="s">
        <v>1065</v>
      </c>
      <c r="I375" s="27" t="s">
        <v>144</v>
      </c>
      <c r="M375" s="27" t="s">
        <v>136</v>
      </c>
      <c r="N375" s="27" t="s">
        <v>288</v>
      </c>
      <c r="O375" s="28" t="s">
        <v>1130</v>
      </c>
      <c r="P375" s="27" t="s">
        <v>172</v>
      </c>
      <c r="Q375" s="27" t="s">
        <v>1080</v>
      </c>
      <c r="R375" s="42" t="s">
        <v>1065</v>
      </c>
      <c r="S375" s="27" t="str">
        <f>_xlfn.CONCAT( Table2[[#This Row],[device_suggested_area]], " ",Table2[[#This Row],[powercalc_group_3]])</f>
        <v>Lounge Audio Visual Devices</v>
      </c>
      <c r="T375" s="27" t="str">
        <f>_xlfn.CONCAT("name: ", Table2[[#This Row],[friendly_name]])</f>
        <v>name: Lounge Home</v>
      </c>
      <c r="V375" s="28"/>
      <c r="W375" s="28"/>
      <c r="X375" s="28"/>
      <c r="Y375" s="28"/>
      <c r="AG375" s="28"/>
      <c r="AH375" s="28"/>
      <c r="AJ375" s="27" t="str">
        <f t="shared" si="48"/>
        <v/>
      </c>
      <c r="AK375" s="27" t="str">
        <f t="shared" si="45"/>
        <v/>
      </c>
      <c r="AS375" s="27"/>
      <c r="AT375" s="29"/>
      <c r="AU375" s="27" t="str">
        <f>IF(OR(ISBLANK(BD375), ISBLANK(BE375)), "", LOWER(_xlfn.CONCAT(Table2[[#This Row],[device_manufacturer]], "-",Table2[[#This Row],[device_suggested_area]], "-", Table2[[#This Row],[device_identifiers]])))</f>
        <v>google-lounge-home</v>
      </c>
      <c r="AV375" s="28" t="s">
        <v>919</v>
      </c>
      <c r="AW375" s="27" t="s">
        <v>422</v>
      </c>
      <c r="AX375" s="27" t="s">
        <v>473</v>
      </c>
      <c r="AY375" s="27" t="s">
        <v>246</v>
      </c>
      <c r="BA375" s="27" t="s">
        <v>203</v>
      </c>
      <c r="BC375" s="27" t="s">
        <v>514</v>
      </c>
      <c r="BD375" s="36" t="s">
        <v>557</v>
      </c>
      <c r="BE375" s="30" t="s">
        <v>553</v>
      </c>
      <c r="BF375" s="30"/>
      <c r="BG375" s="30"/>
      <c r="BH375" s="27" t="str">
        <f t="shared" si="47"/>
        <v>[["mac", "d4:f5:47:8c:d1:7e"], ["ip", "10.0.4.52"]]</v>
      </c>
    </row>
    <row r="376" spans="1:60" ht="16" customHeight="1">
      <c r="A376" s="27">
        <v>2656</v>
      </c>
      <c r="B376" s="27" t="s">
        <v>26</v>
      </c>
      <c r="C376" s="27" t="s">
        <v>246</v>
      </c>
      <c r="D376" s="27" t="s">
        <v>145</v>
      </c>
      <c r="E376" s="27" t="s">
        <v>1173</v>
      </c>
      <c r="F376" s="31" t="str">
        <f>IF(ISBLANK(E376), "", Table2[[#This Row],[unique_id]])</f>
        <v>ada_tablet</v>
      </c>
      <c r="G376" s="27" t="s">
        <v>1174</v>
      </c>
      <c r="H376" s="27" t="s">
        <v>1065</v>
      </c>
      <c r="I376" s="27" t="s">
        <v>144</v>
      </c>
      <c r="M376" s="27" t="s">
        <v>136</v>
      </c>
      <c r="N376" s="27" t="s">
        <v>288</v>
      </c>
      <c r="R376" s="42"/>
      <c r="T376" s="27"/>
      <c r="V376" s="28"/>
      <c r="W376" s="28"/>
      <c r="X376" s="28"/>
      <c r="Y376" s="28"/>
      <c r="AG376" s="28"/>
      <c r="AH376" s="28"/>
      <c r="AJ376" s="27" t="str">
        <f t="shared" si="48"/>
        <v/>
      </c>
      <c r="AK376" s="27" t="str">
        <f t="shared" si="45"/>
        <v/>
      </c>
      <c r="AS376" s="27"/>
      <c r="AT376" s="29"/>
      <c r="AU376" s="27" t="str">
        <f>IF(OR(ISBLANK(BD376), ISBLANK(BE376)), "", LOWER(_xlfn.CONCAT(Table2[[#This Row],[device_manufacturer]],  "-", Table2[[#This Row],[device_identifiers]])))</f>
        <v>google-ada-tablet</v>
      </c>
      <c r="AV376" s="28" t="s">
        <v>1181</v>
      </c>
      <c r="AW376" s="27" t="s">
        <v>1175</v>
      </c>
      <c r="AX376" s="27" t="s">
        <v>1177</v>
      </c>
      <c r="AY376" s="27" t="s">
        <v>246</v>
      </c>
      <c r="BA376" s="27" t="s">
        <v>203</v>
      </c>
      <c r="BC376" s="27" t="s">
        <v>514</v>
      </c>
      <c r="BD376" s="36" t="s">
        <v>1178</v>
      </c>
      <c r="BE376" s="35" t="s">
        <v>1179</v>
      </c>
      <c r="BF376" s="30"/>
      <c r="BG376" s="30"/>
      <c r="BH376" s="27" t="str">
        <f t="shared" si="47"/>
        <v>[["mac", "32:4c:57:35:08:8d"], ["ip", "10.0.4.57"]]</v>
      </c>
    </row>
    <row r="377" spans="1:60" ht="16" customHeight="1">
      <c r="A377" s="27">
        <v>2657</v>
      </c>
      <c r="B377" s="27" t="s">
        <v>26</v>
      </c>
      <c r="C377" s="27" t="s">
        <v>594</v>
      </c>
      <c r="D377" s="27" t="s">
        <v>377</v>
      </c>
      <c r="E377" s="27" t="s">
        <v>376</v>
      </c>
      <c r="F377" s="31" t="str">
        <f>IF(ISBLANK(E377), "", Table2[[#This Row],[unique_id]])</f>
        <v>column_break</v>
      </c>
      <c r="G377" s="27" t="s">
        <v>373</v>
      </c>
      <c r="H377" s="27" t="s">
        <v>1065</v>
      </c>
      <c r="I377" s="27" t="s">
        <v>144</v>
      </c>
      <c r="M377" s="27" t="s">
        <v>374</v>
      </c>
      <c r="N377" s="27" t="s">
        <v>375</v>
      </c>
      <c r="O377" s="43"/>
      <c r="T377" s="27"/>
      <c r="V377" s="28"/>
      <c r="W377" s="28"/>
      <c r="X377" s="28"/>
      <c r="Y377" s="28"/>
      <c r="AG377" s="28"/>
      <c r="AH377" s="28"/>
      <c r="AK377" s="27" t="str">
        <f t="shared" si="45"/>
        <v/>
      </c>
      <c r="AS377" s="27"/>
      <c r="AT377" s="29"/>
      <c r="AU377" s="27"/>
      <c r="AV377" s="28"/>
      <c r="BD377" s="27"/>
      <c r="BE377" s="27"/>
      <c r="BH377" s="27" t="str">
        <f t="shared" si="47"/>
        <v/>
      </c>
    </row>
    <row r="378" spans="1:60" ht="16" customHeight="1">
      <c r="A378" s="27">
        <v>2658</v>
      </c>
      <c r="B378" s="27" t="s">
        <v>26</v>
      </c>
      <c r="C378" s="27" t="s">
        <v>787</v>
      </c>
      <c r="D378" s="27" t="s">
        <v>145</v>
      </c>
      <c r="E378" s="27" t="s">
        <v>864</v>
      </c>
      <c r="F378" s="31" t="str">
        <f>IF(ISBLANK(E378), "", Table2[[#This Row],[unique_id]])</f>
        <v>lg_webos_smart_tv</v>
      </c>
      <c r="G378" s="27" t="s">
        <v>187</v>
      </c>
      <c r="H378" s="27" t="s">
        <v>1065</v>
      </c>
      <c r="I378" s="27" t="s">
        <v>144</v>
      </c>
      <c r="M378" s="27" t="s">
        <v>136</v>
      </c>
      <c r="N378" s="27" t="s">
        <v>288</v>
      </c>
      <c r="R378" s="42"/>
      <c r="T378" s="27"/>
      <c r="V378" s="28"/>
      <c r="W378" s="28"/>
      <c r="X378" s="28"/>
      <c r="Y378" s="28"/>
      <c r="AG378" s="28"/>
      <c r="AH378" s="28"/>
      <c r="AJ378" s="27" t="str">
        <f>IF(ISBLANK(AI378),  "", _xlfn.CONCAT("haas/entity/sensor/", LOWER(C378), "/", E378, "/config"))</f>
        <v/>
      </c>
      <c r="AK378" s="27" t="str">
        <f t="shared" si="45"/>
        <v/>
      </c>
      <c r="AS378" s="27"/>
      <c r="AT378" s="29"/>
      <c r="AU378" s="27" t="str">
        <f>IF(OR(ISBLANK(BD378), ISBLANK(BE378)), "", LOWER(_xlfn.CONCAT(Table2[[#This Row],[device_manufacturer]], "-",Table2[[#This Row],[device_suggested_area]], "-", Table2[[#This Row],[device_identifiers]])))</f>
        <v>lg-lounge-tv</v>
      </c>
      <c r="AV378" s="28" t="s">
        <v>790</v>
      </c>
      <c r="AW378" s="27" t="s">
        <v>415</v>
      </c>
      <c r="AX378" s="27" t="s">
        <v>791</v>
      </c>
      <c r="AY378" s="27" t="s">
        <v>787</v>
      </c>
      <c r="BA378" s="27" t="s">
        <v>203</v>
      </c>
      <c r="BC378" s="27" t="s">
        <v>514</v>
      </c>
      <c r="BD378" s="36" t="s">
        <v>788</v>
      </c>
      <c r="BE378" s="30" t="s">
        <v>789</v>
      </c>
      <c r="BF378" s="30"/>
      <c r="BG378" s="30"/>
      <c r="BH378" s="27" t="str">
        <f t="shared" si="47"/>
        <v>[["mac", "4c:ba:d7:bf:94:d0"], ["ip", "10.0.4.49"]]</v>
      </c>
    </row>
    <row r="379" spans="1:60" ht="16" customHeight="1">
      <c r="A379" s="27">
        <v>2659</v>
      </c>
      <c r="B379" s="27" t="s">
        <v>786</v>
      </c>
      <c r="C379" s="27" t="s">
        <v>282</v>
      </c>
      <c r="D379" s="27" t="s">
        <v>145</v>
      </c>
      <c r="E379" s="27" t="s">
        <v>283</v>
      </c>
      <c r="F379" s="31" t="str">
        <f>IF(ISBLANK(E379), "", Table2[[#This Row],[unique_id]])</f>
        <v>parents_tv</v>
      </c>
      <c r="G379" s="27" t="s">
        <v>281</v>
      </c>
      <c r="H379" s="27" t="s">
        <v>1065</v>
      </c>
      <c r="I379" s="27" t="s">
        <v>144</v>
      </c>
      <c r="M379" s="27" t="s">
        <v>136</v>
      </c>
      <c r="N379" s="27" t="s">
        <v>288</v>
      </c>
      <c r="T379" s="27"/>
      <c r="V379" s="28"/>
      <c r="W379" s="28"/>
      <c r="X379" s="28"/>
      <c r="Y379" s="28"/>
      <c r="AG379" s="28"/>
      <c r="AH379" s="28"/>
      <c r="AJ379" s="27" t="str">
        <f>IF(ISBLANK(AI379),  "", _xlfn.CONCAT("haas/entity/sensor/", LOWER(C379), "/", E379, "/config"))</f>
        <v/>
      </c>
      <c r="AK379" s="27" t="str">
        <f t="shared" si="45"/>
        <v/>
      </c>
      <c r="AS379" s="27"/>
      <c r="AT379" s="29"/>
      <c r="AU379" s="27" t="str">
        <f>IF(OR(ISBLANK(BD379), ISBLANK(BE379)), "", LOWER(_xlfn.CONCAT(Table2[[#This Row],[device_manufacturer]], "-",Table2[[#This Row],[device_suggested_area]], "-", Table2[[#This Row],[device_identifiers]])))</f>
        <v>apple-parents-tv</v>
      </c>
      <c r="AV379" s="28" t="s">
        <v>482</v>
      </c>
      <c r="AW379" s="27" t="s">
        <v>415</v>
      </c>
      <c r="AX379" s="27" t="s">
        <v>483</v>
      </c>
      <c r="AY379" s="27" t="s">
        <v>282</v>
      </c>
      <c r="BA379" s="27" t="s">
        <v>201</v>
      </c>
      <c r="BC379" s="27" t="s">
        <v>514</v>
      </c>
      <c r="BD379" s="36" t="s">
        <v>485</v>
      </c>
      <c r="BE379" s="30" t="s">
        <v>561</v>
      </c>
      <c r="BF379" s="30"/>
      <c r="BG379" s="30"/>
      <c r="BH379" s="27" t="str">
        <f t="shared" si="47"/>
        <v>[["mac", "90:dd:5d:ce:1e:96"], ["ip", "10.0.4.47"]]</v>
      </c>
    </row>
    <row r="380" spans="1:60" ht="16" customHeight="1">
      <c r="A380" s="27">
        <v>2660</v>
      </c>
      <c r="B380" s="27" t="s">
        <v>26</v>
      </c>
      <c r="C380" s="27" t="s">
        <v>246</v>
      </c>
      <c r="D380" s="27" t="s">
        <v>145</v>
      </c>
      <c r="E380" s="27" t="s">
        <v>1182</v>
      </c>
      <c r="F380" s="31" t="str">
        <f>IF(ISBLANK(E380), "", Table2[[#This Row],[unique_id]])</f>
        <v>edwin_tablet</v>
      </c>
      <c r="G380" s="27" t="s">
        <v>1183</v>
      </c>
      <c r="H380" s="27" t="s">
        <v>1065</v>
      </c>
      <c r="I380" s="27" t="s">
        <v>144</v>
      </c>
      <c r="M380" s="27" t="s">
        <v>136</v>
      </c>
      <c r="N380" s="27" t="s">
        <v>288</v>
      </c>
      <c r="R380" s="42"/>
      <c r="T380" s="27"/>
      <c r="V380" s="28"/>
      <c r="W380" s="28"/>
      <c r="X380" s="28"/>
      <c r="Y380" s="28"/>
      <c r="AG380" s="28"/>
      <c r="AH380" s="28"/>
      <c r="AJ380" s="27" t="str">
        <f>IF(ISBLANK(AI380),  "", _xlfn.CONCAT("haas/entity/sensor/", LOWER(C380), "/", E380, "/config"))</f>
        <v/>
      </c>
      <c r="AK380" s="27" t="str">
        <f t="shared" si="45"/>
        <v/>
      </c>
      <c r="AS380" s="27"/>
      <c r="AT380" s="29"/>
      <c r="AU380" s="27" t="str">
        <f>IF(OR(ISBLANK(BD380), ISBLANK(BE380)), "", LOWER(_xlfn.CONCAT(Table2[[#This Row],[device_manufacturer]],  "-", Table2[[#This Row],[device_identifiers]])))</f>
        <v>google-edwin-tablet</v>
      </c>
      <c r="AV380" s="28" t="s">
        <v>1181</v>
      </c>
      <c r="AW380" s="27" t="s">
        <v>1184</v>
      </c>
      <c r="AX380" s="27" t="s">
        <v>1177</v>
      </c>
      <c r="AY380" s="27" t="s">
        <v>246</v>
      </c>
      <c r="BA380" s="27" t="s">
        <v>215</v>
      </c>
      <c r="BC380" s="27" t="s">
        <v>514</v>
      </c>
      <c r="BD380" s="36" t="s">
        <v>1190</v>
      </c>
      <c r="BE380" s="35" t="s">
        <v>1180</v>
      </c>
      <c r="BF380" s="30"/>
      <c r="BG380" s="30"/>
      <c r="BH380" s="27" t="str">
        <f t="shared" si="47"/>
        <v>[["mac", "12:93:f0:d4:3f:cb"], ["ip", "10.0.4.58"]]</v>
      </c>
    </row>
    <row r="381" spans="1:60" ht="16" customHeight="1">
      <c r="A381" s="27">
        <v>2661</v>
      </c>
      <c r="B381" s="27" t="s">
        <v>786</v>
      </c>
      <c r="C381" s="27" t="s">
        <v>246</v>
      </c>
      <c r="D381" s="27" t="s">
        <v>145</v>
      </c>
      <c r="E381" s="27" t="s">
        <v>975</v>
      </c>
      <c r="F381" s="31" t="str">
        <f>IF(ISBLANK(E381), "", Table2[[#This Row],[unique_id]])</f>
        <v>office_tv</v>
      </c>
      <c r="G381" s="27" t="s">
        <v>976</v>
      </c>
      <c r="H381" s="27" t="s">
        <v>1065</v>
      </c>
      <c r="I381" s="27" t="s">
        <v>144</v>
      </c>
      <c r="M381" s="27" t="s">
        <v>136</v>
      </c>
      <c r="N381" s="27" t="s">
        <v>288</v>
      </c>
      <c r="T381" s="27"/>
      <c r="V381" s="28"/>
      <c r="W381" s="28"/>
      <c r="X381" s="28"/>
      <c r="Y381" s="28"/>
      <c r="AG381" s="28"/>
      <c r="AH381" s="28"/>
      <c r="AJ381" s="27" t="str">
        <f>IF(ISBLANK(AI381),  "", _xlfn.CONCAT("haas/entity/sensor/", LOWER(C381), "/", E381, "/config"))</f>
        <v/>
      </c>
      <c r="AK381" s="27" t="str">
        <f t="shared" si="45"/>
        <v/>
      </c>
      <c r="AS381" s="27"/>
      <c r="AT381" s="29"/>
      <c r="AU381" s="27" t="str">
        <f>IF(OR(ISBLANK(BD381), ISBLANK(BE381)), "", LOWER(_xlfn.CONCAT(Table2[[#This Row],[device_manufacturer]], "-",Table2[[#This Row],[device_suggested_area]], "-", Table2[[#This Row],[device_identifiers]])))</f>
        <v>google-office-tv</v>
      </c>
      <c r="AV381" s="28" t="s">
        <v>475</v>
      </c>
      <c r="AW381" s="27" t="s">
        <v>415</v>
      </c>
      <c r="AX381" s="27" t="s">
        <v>474</v>
      </c>
      <c r="AY381" s="27" t="s">
        <v>246</v>
      </c>
      <c r="BA381" s="27" t="s">
        <v>222</v>
      </c>
      <c r="BC381" s="27" t="s">
        <v>514</v>
      </c>
      <c r="BD381" s="36" t="s">
        <v>560</v>
      </c>
      <c r="BE381" s="30" t="s">
        <v>554</v>
      </c>
      <c r="BF381" s="30"/>
      <c r="BG381" s="30"/>
      <c r="BH381" s="27" t="str">
        <f t="shared" si="47"/>
        <v>[["mac", "48:d6:d5:33:7c:28"], ["ip", "10.0.4.53"]]</v>
      </c>
    </row>
    <row r="382" spans="1:60" ht="16" customHeight="1">
      <c r="A382" s="27">
        <v>2662</v>
      </c>
      <c r="B382" s="27" t="s">
        <v>26</v>
      </c>
      <c r="C382" s="27" t="s">
        <v>594</v>
      </c>
      <c r="D382" s="27" t="s">
        <v>377</v>
      </c>
      <c r="E382" s="27" t="s">
        <v>376</v>
      </c>
      <c r="F382" s="31" t="str">
        <f>IF(ISBLANK(E382), "", Table2[[#This Row],[unique_id]])</f>
        <v>column_break</v>
      </c>
      <c r="G382" s="27" t="s">
        <v>373</v>
      </c>
      <c r="H382" s="27" t="s">
        <v>1065</v>
      </c>
      <c r="I382" s="27" t="s">
        <v>144</v>
      </c>
      <c r="M382" s="27" t="s">
        <v>374</v>
      </c>
      <c r="N382" s="27" t="s">
        <v>375</v>
      </c>
      <c r="T382" s="27"/>
      <c r="V382" s="28"/>
      <c r="W382" s="28"/>
      <c r="X382" s="28"/>
      <c r="Y382" s="28"/>
      <c r="AG382" s="28"/>
      <c r="AH382" s="28"/>
      <c r="AK382" s="27" t="str">
        <f t="shared" si="45"/>
        <v/>
      </c>
      <c r="AS382" s="27"/>
      <c r="AT382" s="29"/>
      <c r="AU382" s="27"/>
      <c r="AV382" s="28"/>
      <c r="BD382" s="27"/>
      <c r="BE382" s="32"/>
      <c r="BH382" s="27" t="str">
        <f t="shared" si="47"/>
        <v/>
      </c>
    </row>
    <row r="383" spans="1:60" ht="16" customHeight="1">
      <c r="A383" s="27">
        <v>2663</v>
      </c>
      <c r="B383" s="27" t="s">
        <v>26</v>
      </c>
      <c r="C383" s="27" t="s">
        <v>189</v>
      </c>
      <c r="D383" s="27" t="s">
        <v>145</v>
      </c>
      <c r="E383" s="27" t="s">
        <v>1054</v>
      </c>
      <c r="F383" s="31" t="str">
        <f>IF(ISBLANK(E383), "", Table2[[#This Row],[unique_id]])</f>
        <v>lounge_arc</v>
      </c>
      <c r="G383" s="27" t="s">
        <v>1057</v>
      </c>
      <c r="H383" s="27" t="s">
        <v>1065</v>
      </c>
      <c r="I383" s="27" t="s">
        <v>144</v>
      </c>
      <c r="M383" s="27" t="s">
        <v>136</v>
      </c>
      <c r="N383" s="27" t="s">
        <v>288</v>
      </c>
      <c r="O383" s="28" t="s">
        <v>1130</v>
      </c>
      <c r="R383" s="42"/>
      <c r="T383" s="27" t="str">
        <f>_xlfn.CONCAT("name: ", Table2[[#This Row],[friendly_name]])</f>
        <v>name: Lounge Arc</v>
      </c>
      <c r="V383" s="28"/>
      <c r="W383" s="28"/>
      <c r="X383" s="28"/>
      <c r="Y383" s="28"/>
      <c r="AG383" s="28"/>
      <c r="AH383" s="28"/>
      <c r="AJ383" s="27" t="str">
        <f t="shared" ref="AJ383:AJ399" si="49">IF(ISBLANK(AI383),  "", _xlfn.CONCAT("haas/entity/sensor/", LOWER(C383), "/", E383, "/config"))</f>
        <v/>
      </c>
      <c r="AK383" s="27" t="str">
        <f t="shared" si="45"/>
        <v/>
      </c>
      <c r="AS383" s="27"/>
      <c r="AT383" s="29"/>
      <c r="AU383" s="27" t="str">
        <f>IF(OR(ISBLANK(BD383), ISBLANK(BE383)), "", LOWER(_xlfn.CONCAT(Table2[[#This Row],[device_manufacturer]], "-",Table2[[#This Row],[device_suggested_area]], "-", Table2[[#This Row],[device_identifiers]])))</f>
        <v>sonos-lounge-arc</v>
      </c>
      <c r="AV383" s="28" t="s">
        <v>421</v>
      </c>
      <c r="AW383" s="27" t="s">
        <v>1163</v>
      </c>
      <c r="AX383" s="27" t="s">
        <v>792</v>
      </c>
      <c r="AY383" s="27" t="str">
        <f>IF(OR(ISBLANK(BD383), ISBLANK(BE383)), "", Table2[[#This Row],[device_via_device]])</f>
        <v>Sonos</v>
      </c>
      <c r="BA383" s="27" t="s">
        <v>203</v>
      </c>
      <c r="BC383" s="27" t="s">
        <v>514</v>
      </c>
      <c r="BD383" s="27" t="s">
        <v>793</v>
      </c>
      <c r="BE383" s="35" t="s">
        <v>794</v>
      </c>
      <c r="BF383" s="30"/>
      <c r="BG383" s="30"/>
      <c r="BH383" s="27" t="str">
        <f t="shared" si="47"/>
        <v>[["mac", "38:42:0b:47:73:dc"], ["ip", "10.0.4.43"]]</v>
      </c>
    </row>
    <row r="384" spans="1:60" ht="16" customHeight="1">
      <c r="A384" s="27">
        <v>2664</v>
      </c>
      <c r="B384" s="27" t="s">
        <v>786</v>
      </c>
      <c r="C384" s="27" t="s">
        <v>1158</v>
      </c>
      <c r="D384" s="27" t="s">
        <v>149</v>
      </c>
      <c r="E384" s="27" t="s">
        <v>1160</v>
      </c>
      <c r="F384" s="31" t="str">
        <f>IF(ISBLANK(E384), "", Table2[[#This Row],[unique_id]])</f>
        <v>template_kitchen_move_proxy</v>
      </c>
      <c r="G384" s="27" t="s">
        <v>1058</v>
      </c>
      <c r="H384" s="27" t="s">
        <v>1065</v>
      </c>
      <c r="I384" s="27" t="s">
        <v>144</v>
      </c>
      <c r="O384" s="28" t="s">
        <v>1130</v>
      </c>
      <c r="P384" s="27" t="s">
        <v>172</v>
      </c>
      <c r="Q384" s="27" t="s">
        <v>1080</v>
      </c>
      <c r="R384" s="42" t="s">
        <v>1065</v>
      </c>
      <c r="S384" s="27" t="str">
        <f>_xlfn.CONCAT( Table2[[#This Row],[device_suggested_area]], " ",Table2[[#This Row],[powercalc_group_3]])</f>
        <v>Kitchen Audio Visual Devices</v>
      </c>
      <c r="T384" s="34" t="s">
        <v>1166</v>
      </c>
      <c r="V384" s="28"/>
      <c r="W384" s="28"/>
      <c r="X384" s="28"/>
      <c r="Y384" s="28"/>
      <c r="AG384" s="28"/>
      <c r="AH384" s="28"/>
      <c r="AJ384" s="27" t="str">
        <f t="shared" si="49"/>
        <v/>
      </c>
      <c r="AK384" s="27" t="str">
        <f t="shared" si="45"/>
        <v/>
      </c>
      <c r="AS384" s="27"/>
      <c r="AT384" s="29"/>
      <c r="AU384" s="27"/>
      <c r="AV384" s="28"/>
      <c r="AW384" s="27" t="s">
        <v>145</v>
      </c>
      <c r="AX384" s="27" t="s">
        <v>423</v>
      </c>
      <c r="AY384" s="27" t="s">
        <v>189</v>
      </c>
      <c r="BA384" s="27" t="s">
        <v>215</v>
      </c>
      <c r="BD384" s="27"/>
      <c r="BE384" s="35"/>
      <c r="BF384" s="30"/>
      <c r="BG384" s="30"/>
    </row>
    <row r="385" spans="1:60" ht="16" customHeight="1">
      <c r="A385" s="27">
        <v>2665</v>
      </c>
      <c r="B385" s="27" t="s">
        <v>26</v>
      </c>
      <c r="C385" s="27" t="s">
        <v>189</v>
      </c>
      <c r="D385" s="27" t="s">
        <v>145</v>
      </c>
      <c r="E385" s="27" t="s">
        <v>1053</v>
      </c>
      <c r="F385" s="31" t="str">
        <f>IF(ISBLANK(E385), "", Table2[[#This Row],[unique_id]])</f>
        <v>kitchen_move</v>
      </c>
      <c r="G385" s="27" t="s">
        <v>1058</v>
      </c>
      <c r="H385" s="27" t="s">
        <v>1065</v>
      </c>
      <c r="I385" s="27" t="s">
        <v>144</v>
      </c>
      <c r="M385" s="27" t="s">
        <v>136</v>
      </c>
      <c r="N385" s="27" t="s">
        <v>288</v>
      </c>
      <c r="O385" s="28" t="s">
        <v>1130</v>
      </c>
      <c r="P385" s="27" t="s">
        <v>172</v>
      </c>
      <c r="Q385" s="27" t="s">
        <v>1080</v>
      </c>
      <c r="R385" s="42" t="s">
        <v>1065</v>
      </c>
      <c r="S385" s="27" t="str">
        <f>_xlfn.CONCAT( Table2[[#This Row],[device_suggested_area]], " ",Table2[[#This Row],[powercalc_group_3]])</f>
        <v>Kitchen Audio Visual Devices</v>
      </c>
      <c r="T385" s="27" t="str">
        <f>_xlfn.CONCAT("name: ", Table2[[#This Row],[friendly_name]])</f>
        <v>name: Kitchen Move</v>
      </c>
      <c r="V385" s="28"/>
      <c r="W385" s="28"/>
      <c r="X385" s="28"/>
      <c r="Y385" s="28"/>
      <c r="AG385" s="28"/>
      <c r="AH385" s="28"/>
      <c r="AJ385" s="27" t="str">
        <f t="shared" si="49"/>
        <v/>
      </c>
      <c r="AK385" s="27" t="str">
        <f t="shared" si="45"/>
        <v/>
      </c>
      <c r="AS385" s="27"/>
      <c r="AT385" s="29"/>
      <c r="AU385" s="27" t="str">
        <f>IF(OR(ISBLANK(BD385), ISBLANK(BE385)), "", LOWER(_xlfn.CONCAT(Table2[[#This Row],[device_manufacturer]], "-",Table2[[#This Row],[device_suggested_area]], "-", Table2[[#This Row],[device_identifiers]])))</f>
        <v>sonos-kitchen-move</v>
      </c>
      <c r="AV385" s="28" t="s">
        <v>421</v>
      </c>
      <c r="AW385" s="27" t="s">
        <v>1162</v>
      </c>
      <c r="AX385" s="27" t="s">
        <v>423</v>
      </c>
      <c r="AY385" s="27" t="str">
        <f>IF(OR(ISBLANK(BD385), ISBLANK(BE385)), "", Table2[[#This Row],[device_via_device]])</f>
        <v>Sonos</v>
      </c>
      <c r="BA385" s="27" t="s">
        <v>215</v>
      </c>
      <c r="BC385" s="27" t="s">
        <v>514</v>
      </c>
      <c r="BD385" s="27" t="s">
        <v>426</v>
      </c>
      <c r="BE385" s="35" t="s">
        <v>588</v>
      </c>
      <c r="BF385" s="30"/>
      <c r="BG385" s="30"/>
      <c r="BH385" s="27" t="str">
        <f>IF(AND(ISBLANK(BD385), ISBLANK(BE385)), "", _xlfn.CONCAT("[", IF(ISBLANK(BD385), "", _xlfn.CONCAT("[""mac"", """, BD385, """]")), IF(ISBLANK(BE385), "", _xlfn.CONCAT(", [""ip"", """, BE385, """]")), "]"))</f>
        <v>[["mac", "48:a6:b8:e2:50:40"], ["ip", "10.0.4.41"]]</v>
      </c>
    </row>
    <row r="386" spans="1:60" ht="16" customHeight="1">
      <c r="A386" s="27">
        <v>2666</v>
      </c>
      <c r="B386" s="27" t="s">
        <v>26</v>
      </c>
      <c r="C386" s="27" t="s">
        <v>189</v>
      </c>
      <c r="D386" s="27" t="s">
        <v>145</v>
      </c>
      <c r="E386" s="27" t="s">
        <v>1052</v>
      </c>
      <c r="F386" s="31" t="str">
        <f>IF(ISBLANK(E386), "", Table2[[#This Row],[unique_id]])</f>
        <v>kitchen_five</v>
      </c>
      <c r="G386" s="27" t="s">
        <v>1059</v>
      </c>
      <c r="H386" s="27" t="s">
        <v>1065</v>
      </c>
      <c r="I386" s="27" t="s">
        <v>144</v>
      </c>
      <c r="M386" s="27" t="s">
        <v>136</v>
      </c>
      <c r="N386" s="27" t="s">
        <v>288</v>
      </c>
      <c r="O386" s="28" t="s">
        <v>1130</v>
      </c>
      <c r="P386" s="27" t="s">
        <v>172</v>
      </c>
      <c r="Q386" s="27" t="s">
        <v>1080</v>
      </c>
      <c r="R386" s="42" t="s">
        <v>1065</v>
      </c>
      <c r="S386" s="27" t="str">
        <f>_xlfn.CONCAT( Table2[[#This Row],[device_suggested_area]], " ",Table2[[#This Row],[powercalc_group_3]])</f>
        <v>Kitchen Audio Visual Devices</v>
      </c>
      <c r="T386" s="27" t="str">
        <f>_xlfn.CONCAT("name: ", Table2[[#This Row],[friendly_name]])</f>
        <v>name: Kitchen Five</v>
      </c>
      <c r="V386" s="28"/>
      <c r="W386" s="28"/>
      <c r="X386" s="28"/>
      <c r="Y386" s="28"/>
      <c r="AG386" s="28"/>
      <c r="AH386" s="28"/>
      <c r="AJ386" s="27" t="str">
        <f t="shared" si="49"/>
        <v/>
      </c>
      <c r="AK386" s="27" t="str">
        <f t="shared" si="45"/>
        <v/>
      </c>
      <c r="AS386" s="27"/>
      <c r="AT386" s="29"/>
      <c r="AU386" s="27" t="str">
        <f>IF(OR(ISBLANK(BD386), ISBLANK(BE386)), "", LOWER(_xlfn.CONCAT(Table2[[#This Row],[device_manufacturer]], "-",Table2[[#This Row],[device_suggested_area]], "-", Table2[[#This Row],[device_identifiers]])))</f>
        <v>sonos-kitchen-five</v>
      </c>
      <c r="AV386" s="28" t="s">
        <v>421</v>
      </c>
      <c r="AW386" s="27" t="s">
        <v>1164</v>
      </c>
      <c r="AX386" s="27" t="s">
        <v>1165</v>
      </c>
      <c r="AY386" s="27" t="str">
        <f>IF(OR(ISBLANK(BD386), ISBLANK(BE386)), "", Table2[[#This Row],[device_via_device]])</f>
        <v>Sonos</v>
      </c>
      <c r="BA386" s="27" t="s">
        <v>215</v>
      </c>
      <c r="BC386" s="27" t="s">
        <v>514</v>
      </c>
      <c r="BD386" s="34" t="s">
        <v>425</v>
      </c>
      <c r="BE386" s="35" t="s">
        <v>589</v>
      </c>
      <c r="BF386" s="30"/>
      <c r="BG386" s="30"/>
      <c r="BH386" s="27" t="str">
        <f>IF(AND(ISBLANK(BD386), ISBLANK(BE386)), "", _xlfn.CONCAT("[", IF(ISBLANK(BD386), "", _xlfn.CONCAT("[""mac"", """, BD386, """]")), IF(ISBLANK(BE386), "", _xlfn.CONCAT(", [""ip"", """, BE386, """]")), "]"))</f>
        <v>[["mac", "5c:aa:fd:f1:a3:d4"], ["ip", "10.0.4.42"]]</v>
      </c>
    </row>
    <row r="387" spans="1:60" ht="16" customHeight="1">
      <c r="A387" s="27">
        <v>2667</v>
      </c>
      <c r="B387" s="27" t="s">
        <v>786</v>
      </c>
      <c r="C387" s="27" t="s">
        <v>1158</v>
      </c>
      <c r="D387" s="27" t="s">
        <v>149</v>
      </c>
      <c r="E387" s="27" t="s">
        <v>1161</v>
      </c>
      <c r="F387" s="31" t="str">
        <f>IF(ISBLANK(E387), "", Table2[[#This Row],[unique_id]])</f>
        <v>template_parents_move_proxy</v>
      </c>
      <c r="G387" s="27" t="s">
        <v>1060</v>
      </c>
      <c r="H387" s="27" t="s">
        <v>1065</v>
      </c>
      <c r="I387" s="27" t="s">
        <v>144</v>
      </c>
      <c r="O387" s="28" t="s">
        <v>1130</v>
      </c>
      <c r="P387" s="27" t="s">
        <v>172</v>
      </c>
      <c r="Q387" s="27" t="s">
        <v>1080</v>
      </c>
      <c r="R387" s="42" t="s">
        <v>1065</v>
      </c>
      <c r="S387" s="27" t="str">
        <f>_xlfn.CONCAT( Table2[[#This Row],[device_suggested_area]], " ",Table2[[#This Row],[powercalc_group_3]])</f>
        <v>Parents Audio Visual Devices</v>
      </c>
      <c r="T387" s="34" t="s">
        <v>1166</v>
      </c>
      <c r="V387" s="28"/>
      <c r="W387" s="28"/>
      <c r="X387" s="28"/>
      <c r="Y387" s="28"/>
      <c r="AG387" s="28"/>
      <c r="AH387" s="28"/>
      <c r="AJ387" s="27" t="str">
        <f t="shared" si="49"/>
        <v/>
      </c>
      <c r="AK387" s="27" t="str">
        <f t="shared" si="45"/>
        <v/>
      </c>
      <c r="AS387" s="27"/>
      <c r="AT387" s="29"/>
      <c r="AU387" s="27"/>
      <c r="AV387" s="28"/>
      <c r="AW387" s="27" t="s">
        <v>145</v>
      </c>
      <c r="AX387" s="27" t="s">
        <v>423</v>
      </c>
      <c r="AY387" s="27" t="s">
        <v>189</v>
      </c>
      <c r="BA387" s="27" t="s">
        <v>201</v>
      </c>
      <c r="BD387" s="27"/>
      <c r="BE387" s="30"/>
      <c r="BF387" s="30"/>
      <c r="BG387" s="30"/>
    </row>
    <row r="388" spans="1:60" ht="16" customHeight="1">
      <c r="A388" s="27">
        <v>2668</v>
      </c>
      <c r="B388" s="27" t="s">
        <v>26</v>
      </c>
      <c r="C388" s="27" t="s">
        <v>189</v>
      </c>
      <c r="D388" s="27" t="s">
        <v>145</v>
      </c>
      <c r="E388" s="27" t="s">
        <v>1051</v>
      </c>
      <c r="F388" s="31" t="str">
        <f>IF(ISBLANK(E388), "", Table2[[#This Row],[unique_id]])</f>
        <v>parents_move</v>
      </c>
      <c r="G388" s="27" t="s">
        <v>1060</v>
      </c>
      <c r="H388" s="27" t="s">
        <v>1065</v>
      </c>
      <c r="I388" s="27" t="s">
        <v>144</v>
      </c>
      <c r="M388" s="27" t="s">
        <v>136</v>
      </c>
      <c r="N388" s="27" t="s">
        <v>288</v>
      </c>
      <c r="O388" s="28" t="s">
        <v>1130</v>
      </c>
      <c r="P388" s="27" t="s">
        <v>172</v>
      </c>
      <c r="Q388" s="27" t="s">
        <v>1080</v>
      </c>
      <c r="R388" s="42" t="s">
        <v>1065</v>
      </c>
      <c r="S388" s="27" t="str">
        <f>_xlfn.CONCAT( Table2[[#This Row],[device_suggested_area]], " ",Table2[[#This Row],[powercalc_group_3]])</f>
        <v>Parents Audio Visual Devices</v>
      </c>
      <c r="T388" s="27" t="str">
        <f>_xlfn.CONCAT("name: ", Table2[[#This Row],[friendly_name]])</f>
        <v>name: Parents Move</v>
      </c>
      <c r="V388" s="28"/>
      <c r="W388" s="28"/>
      <c r="X388" s="28"/>
      <c r="Y388" s="28"/>
      <c r="AG388" s="28"/>
      <c r="AH388" s="28"/>
      <c r="AJ388" s="27" t="str">
        <f t="shared" si="49"/>
        <v/>
      </c>
      <c r="AK388" s="27" t="str">
        <f t="shared" si="45"/>
        <v/>
      </c>
      <c r="AS388" s="27"/>
      <c r="AT388" s="29"/>
      <c r="AU388" s="27" t="str">
        <f>IF(OR(ISBLANK(BD388), ISBLANK(BE388)), "", LOWER(_xlfn.CONCAT(Table2[[#This Row],[device_manufacturer]], "-",Table2[[#This Row],[device_suggested_area]], "-", Table2[[#This Row],[device_identifiers]])))</f>
        <v>sonos-parents-move</v>
      </c>
      <c r="AV388" s="28" t="s">
        <v>421</v>
      </c>
      <c r="AW388" s="27" t="s">
        <v>1162</v>
      </c>
      <c r="AX388" s="27" t="s">
        <v>423</v>
      </c>
      <c r="AY388" s="27" t="str">
        <f>IF(OR(ISBLANK(BD388), ISBLANK(BE388)), "", Table2[[#This Row],[device_via_device]])</f>
        <v>Sonos</v>
      </c>
      <c r="BA388" s="27" t="s">
        <v>201</v>
      </c>
      <c r="BC388" s="27" t="s">
        <v>514</v>
      </c>
      <c r="BD388" s="27" t="s">
        <v>424</v>
      </c>
      <c r="BE388" s="30" t="s">
        <v>587</v>
      </c>
      <c r="BF388" s="30"/>
      <c r="BG388" s="30"/>
      <c r="BH388" s="27" t="str">
        <f t="shared" ref="BH388:BH451" si="50">IF(AND(ISBLANK(BD388), ISBLANK(BE388)), "", _xlfn.CONCAT("[", IF(ISBLANK(BD388), "", _xlfn.CONCAT("[""mac"", """, BD388, """]")), IF(ISBLANK(BE388), "", _xlfn.CONCAT(", [""ip"", """, BE388, """]")), "]"))</f>
        <v>[["mac", "5c:aa:fd:d1:23:be"], ["ip", "10.0.4.40"]]</v>
      </c>
    </row>
    <row r="389" spans="1:60" ht="16" customHeight="1">
      <c r="A389" s="27">
        <v>2669</v>
      </c>
      <c r="B389" s="27" t="s">
        <v>786</v>
      </c>
      <c r="C389" s="27" t="s">
        <v>282</v>
      </c>
      <c r="D389" s="27" t="s">
        <v>145</v>
      </c>
      <c r="E389" s="27" t="s">
        <v>920</v>
      </c>
      <c r="F389" s="31" t="str">
        <f>IF(ISBLANK(E389), "", Table2[[#This Row],[unique_id]])</f>
        <v>parents_tv_speaker</v>
      </c>
      <c r="G389" s="27" t="s">
        <v>921</v>
      </c>
      <c r="H389" s="27" t="s">
        <v>1065</v>
      </c>
      <c r="I389" s="27" t="s">
        <v>144</v>
      </c>
      <c r="M389" s="27" t="s">
        <v>136</v>
      </c>
      <c r="N389" s="27" t="s">
        <v>288</v>
      </c>
      <c r="T389" s="27"/>
      <c r="V389" s="28"/>
      <c r="W389" s="28"/>
      <c r="X389" s="28"/>
      <c r="Y389" s="28"/>
      <c r="AG389" s="28"/>
      <c r="AH389" s="28"/>
      <c r="AJ389" s="27" t="str">
        <f t="shared" si="49"/>
        <v/>
      </c>
      <c r="AK389" s="27" t="str">
        <f t="shared" si="45"/>
        <v/>
      </c>
      <c r="AS389" s="27"/>
      <c r="AT389" s="29"/>
      <c r="AU389" s="27" t="str">
        <f>IF(OR(ISBLANK(BD389), ISBLANK(BE389)), "", LOWER(_xlfn.CONCAT(Table2[[#This Row],[device_manufacturer]], "-",Table2[[#This Row],[device_suggested_area]], "-", Table2[[#This Row],[device_identifiers]])))</f>
        <v>apple-parents-tv-speaker</v>
      </c>
      <c r="AV389" s="28" t="s">
        <v>482</v>
      </c>
      <c r="AW389" s="27" t="s">
        <v>922</v>
      </c>
      <c r="AX389" s="27" t="s">
        <v>481</v>
      </c>
      <c r="AY389" s="27" t="s">
        <v>282</v>
      </c>
      <c r="BA389" s="27" t="s">
        <v>201</v>
      </c>
      <c r="BC389" s="27" t="s">
        <v>514</v>
      </c>
      <c r="BD389" s="36" t="s">
        <v>486</v>
      </c>
      <c r="BE389" s="35" t="s">
        <v>562</v>
      </c>
      <c r="BF389" s="30"/>
      <c r="BG389" s="30"/>
      <c r="BH389" s="27" t="str">
        <f t="shared" si="50"/>
        <v>[["mac", "d4:a3:3d:5c:8c:28"], ["ip", "10.0.4.48"]]</v>
      </c>
    </row>
    <row r="390" spans="1:60" ht="16" customHeight="1">
      <c r="A390" s="27">
        <v>2700</v>
      </c>
      <c r="B390" s="27" t="s">
        <v>26</v>
      </c>
      <c r="C390" s="27" t="s">
        <v>151</v>
      </c>
      <c r="D390" s="27" t="s">
        <v>337</v>
      </c>
      <c r="E390" s="27" t="s">
        <v>941</v>
      </c>
      <c r="F390" s="31" t="str">
        <f>IF(ISBLANK(E390), "", Table2[[#This Row],[unique_id]])</f>
        <v>back_door_lock_security</v>
      </c>
      <c r="G390" s="27" t="s">
        <v>937</v>
      </c>
      <c r="H390" s="27" t="s">
        <v>910</v>
      </c>
      <c r="I390" s="27" t="s">
        <v>219</v>
      </c>
      <c r="M390" s="27" t="s">
        <v>136</v>
      </c>
      <c r="T390" s="27"/>
      <c r="V390" s="28"/>
      <c r="W390" s="28"/>
      <c r="X390" s="28"/>
      <c r="Y390" s="28"/>
      <c r="AE390" s="27" t="s">
        <v>952</v>
      </c>
      <c r="AG390" s="28"/>
      <c r="AH390" s="28"/>
      <c r="AJ390" s="27" t="str">
        <f t="shared" si="49"/>
        <v/>
      </c>
      <c r="AK390" s="27" t="str">
        <f t="shared" si="45"/>
        <v/>
      </c>
      <c r="AS390" s="27"/>
      <c r="AT390" s="29"/>
      <c r="AU390" s="27"/>
      <c r="AV390" s="28"/>
      <c r="BD390" s="36"/>
      <c r="BE390" s="30"/>
      <c r="BF390" s="30"/>
      <c r="BG390" s="30"/>
      <c r="BH390" s="27" t="str">
        <f t="shared" si="50"/>
        <v/>
      </c>
    </row>
    <row r="391" spans="1:60" ht="16" customHeight="1">
      <c r="A391" s="27">
        <v>2701</v>
      </c>
      <c r="B391" s="27" t="s">
        <v>26</v>
      </c>
      <c r="C391" s="27" t="s">
        <v>151</v>
      </c>
      <c r="D391" s="27" t="s">
        <v>149</v>
      </c>
      <c r="E391" s="27" t="s">
        <v>954</v>
      </c>
      <c r="F391" s="31" t="str">
        <f>IF(ISBLANK(E391), "", Table2[[#This Row],[unique_id]])</f>
        <v>template_back_door_state</v>
      </c>
      <c r="G391" s="27" t="s">
        <v>308</v>
      </c>
      <c r="H391" s="27" t="s">
        <v>910</v>
      </c>
      <c r="I391" s="27" t="s">
        <v>219</v>
      </c>
      <c r="T391" s="27"/>
      <c r="V391" s="28"/>
      <c r="W391" s="28"/>
      <c r="X391" s="28"/>
      <c r="Y391" s="28"/>
      <c r="AG391" s="28"/>
      <c r="AH391" s="28"/>
      <c r="AJ391" s="27" t="str">
        <f t="shared" si="49"/>
        <v/>
      </c>
      <c r="AK391" s="27" t="str">
        <f t="shared" si="45"/>
        <v/>
      </c>
      <c r="AS391" s="27"/>
      <c r="AT391" s="29"/>
      <c r="AU391" s="27"/>
      <c r="AV391" s="28"/>
      <c r="BD391" s="36"/>
      <c r="BE391" s="30"/>
      <c r="BF391" s="30"/>
      <c r="BG391" s="30"/>
      <c r="BH391" s="27" t="str">
        <f t="shared" si="50"/>
        <v/>
      </c>
    </row>
    <row r="392" spans="1:60" ht="16" customHeight="1">
      <c r="A392" s="27">
        <v>2702</v>
      </c>
      <c r="B392" s="27" t="s">
        <v>26</v>
      </c>
      <c r="C392" s="27" t="s">
        <v>898</v>
      </c>
      <c r="D392" s="27" t="s">
        <v>904</v>
      </c>
      <c r="E392" s="27" t="s">
        <v>905</v>
      </c>
      <c r="F392" s="31" t="str">
        <f>IF(ISBLANK(E392), "", Table2[[#This Row],[unique_id]])</f>
        <v>back_door_lock</v>
      </c>
      <c r="G392" s="27" t="s">
        <v>956</v>
      </c>
      <c r="H392" s="27" t="s">
        <v>910</v>
      </c>
      <c r="I392" s="27" t="s">
        <v>219</v>
      </c>
      <c r="M392" s="27" t="s">
        <v>136</v>
      </c>
      <c r="T392" s="27"/>
      <c r="V392" s="28"/>
      <c r="W392" s="28" t="s">
        <v>663</v>
      </c>
      <c r="X392" s="28"/>
      <c r="Y392" s="38" t="s">
        <v>1076</v>
      </c>
      <c r="AG392" s="28"/>
      <c r="AH392" s="28"/>
      <c r="AJ392" s="27" t="str">
        <f t="shared" si="49"/>
        <v/>
      </c>
      <c r="AK392" s="27" t="str">
        <f t="shared" si="45"/>
        <v/>
      </c>
      <c r="AS392" s="27"/>
      <c r="AT392" s="29"/>
      <c r="AU392" s="27" t="s">
        <v>903</v>
      </c>
      <c r="AV392" s="28" t="s">
        <v>901</v>
      </c>
      <c r="AW392" s="27" t="s">
        <v>899</v>
      </c>
      <c r="AX392" s="34" t="s">
        <v>900</v>
      </c>
      <c r="AY392" s="27" t="s">
        <v>898</v>
      </c>
      <c r="BA392" s="27" t="s">
        <v>753</v>
      </c>
      <c r="BD392" s="27" t="s">
        <v>897</v>
      </c>
      <c r="BE392" s="27"/>
      <c r="BH392" s="27" t="str">
        <f t="shared" si="50"/>
        <v>[["mac", "0x000d6f0011274420"]]</v>
      </c>
    </row>
    <row r="393" spans="1:60" ht="16" customHeight="1">
      <c r="A393" s="27">
        <v>2703</v>
      </c>
      <c r="B393" s="27" t="s">
        <v>26</v>
      </c>
      <c r="C393" s="27" t="s">
        <v>378</v>
      </c>
      <c r="D393" s="27" t="s">
        <v>149</v>
      </c>
      <c r="E393" s="27" t="s">
        <v>947</v>
      </c>
      <c r="F393" s="31" t="str">
        <f>IF(ISBLANK(E393), "", Table2[[#This Row],[unique_id]])</f>
        <v>template_back_door_sensor_contact_last</v>
      </c>
      <c r="G393" s="27" t="s">
        <v>955</v>
      </c>
      <c r="H393" s="27" t="s">
        <v>910</v>
      </c>
      <c r="I393" s="27" t="s">
        <v>219</v>
      </c>
      <c r="M393" s="27" t="s">
        <v>136</v>
      </c>
      <c r="T393" s="27"/>
      <c r="V393" s="28"/>
      <c r="W393" s="28" t="s">
        <v>663</v>
      </c>
      <c r="X393" s="28"/>
      <c r="Y393" s="38" t="s">
        <v>1076</v>
      </c>
      <c r="AG393" s="28"/>
      <c r="AH393" s="28"/>
      <c r="AJ393" s="27" t="str">
        <f t="shared" si="49"/>
        <v/>
      </c>
      <c r="AK393" s="27" t="str">
        <f t="shared" si="45"/>
        <v/>
      </c>
      <c r="AS393" s="27"/>
      <c r="AT393" s="29"/>
      <c r="AU393" s="27" t="s">
        <v>931</v>
      </c>
      <c r="AV393" s="28" t="s">
        <v>901</v>
      </c>
      <c r="AW393" s="34" t="s">
        <v>928</v>
      </c>
      <c r="AX393" s="34" t="s">
        <v>929</v>
      </c>
      <c r="AY393" s="27" t="s">
        <v>378</v>
      </c>
      <c r="BA393" s="27" t="s">
        <v>753</v>
      </c>
      <c r="BD393" s="27" t="s">
        <v>932</v>
      </c>
      <c r="BE393" s="27"/>
      <c r="BH393" s="27" t="str">
        <f t="shared" si="50"/>
        <v>[["mac", "0x00124b0029119f9a"]]</v>
      </c>
    </row>
    <row r="394" spans="1:60" ht="16" customHeight="1">
      <c r="A394" s="27">
        <v>2704</v>
      </c>
      <c r="B394" s="27" t="s">
        <v>786</v>
      </c>
      <c r="C394" s="27" t="s">
        <v>245</v>
      </c>
      <c r="D394" s="27" t="s">
        <v>147</v>
      </c>
      <c r="F394" s="31" t="str">
        <f>IF(ISBLANK(E394), "", Table2[[#This Row],[unique_id]])</f>
        <v/>
      </c>
      <c r="G394" s="27" t="s">
        <v>910</v>
      </c>
      <c r="H394" s="27" t="s">
        <v>924</v>
      </c>
      <c r="I394" s="27" t="s">
        <v>219</v>
      </c>
      <c r="T394" s="27"/>
      <c r="V394" s="28"/>
      <c r="W394" s="28"/>
      <c r="X394" s="28"/>
      <c r="Y394" s="28"/>
      <c r="AG394" s="28"/>
      <c r="AH394" s="28"/>
      <c r="AJ394" s="27" t="str">
        <f t="shared" si="49"/>
        <v/>
      </c>
      <c r="AK394" s="27" t="str">
        <f t="shared" si="45"/>
        <v/>
      </c>
      <c r="AS394" s="27"/>
      <c r="AT394" s="29"/>
      <c r="AU394" s="27"/>
      <c r="AV394" s="28"/>
      <c r="AX394" s="34"/>
      <c r="BD394" s="27"/>
      <c r="BE394" s="27"/>
      <c r="BH394" s="27" t="str">
        <f t="shared" si="50"/>
        <v/>
      </c>
    </row>
    <row r="395" spans="1:60" ht="16" customHeight="1">
      <c r="A395" s="27">
        <v>2705</v>
      </c>
      <c r="B395" s="27" t="s">
        <v>26</v>
      </c>
      <c r="C395" s="27" t="s">
        <v>151</v>
      </c>
      <c r="D395" s="27" t="s">
        <v>337</v>
      </c>
      <c r="E395" s="27" t="s">
        <v>942</v>
      </c>
      <c r="F395" s="31" t="str">
        <f>IF(ISBLANK(E395), "", Table2[[#This Row],[unique_id]])</f>
        <v>front_door_lock_security</v>
      </c>
      <c r="G395" s="27" t="s">
        <v>937</v>
      </c>
      <c r="H395" s="27" t="s">
        <v>909</v>
      </c>
      <c r="I395" s="27" t="s">
        <v>219</v>
      </c>
      <c r="M395" s="27" t="s">
        <v>136</v>
      </c>
      <c r="T395" s="27"/>
      <c r="V395" s="28"/>
      <c r="W395" s="28"/>
      <c r="X395" s="28"/>
      <c r="Y395" s="28"/>
      <c r="AE395" s="27" t="s">
        <v>952</v>
      </c>
      <c r="AG395" s="28"/>
      <c r="AH395" s="28"/>
      <c r="AJ395" s="27" t="str">
        <f t="shared" si="49"/>
        <v/>
      </c>
      <c r="AK395" s="27" t="str">
        <f t="shared" si="45"/>
        <v/>
      </c>
      <c r="AS395" s="27"/>
      <c r="AT395" s="29"/>
      <c r="AU395" s="27"/>
      <c r="AV395" s="28"/>
      <c r="BD395" s="36"/>
      <c r="BE395" s="30"/>
      <c r="BF395" s="30"/>
      <c r="BG395" s="30"/>
      <c r="BH395" s="27" t="str">
        <f t="shared" si="50"/>
        <v/>
      </c>
    </row>
    <row r="396" spans="1:60" ht="16" customHeight="1">
      <c r="A396" s="27">
        <v>2706</v>
      </c>
      <c r="B396" s="27" t="s">
        <v>26</v>
      </c>
      <c r="C396" s="27" t="s">
        <v>151</v>
      </c>
      <c r="D396" s="27" t="s">
        <v>149</v>
      </c>
      <c r="E396" s="27" t="s">
        <v>953</v>
      </c>
      <c r="F396" s="31" t="str">
        <f>IF(ISBLANK(E396), "", Table2[[#This Row],[unique_id]])</f>
        <v>template_front_door_state</v>
      </c>
      <c r="G396" s="27" t="s">
        <v>308</v>
      </c>
      <c r="H396" s="27" t="s">
        <v>909</v>
      </c>
      <c r="I396" s="27" t="s">
        <v>219</v>
      </c>
      <c r="T396" s="27"/>
      <c r="V396" s="28"/>
      <c r="W396" s="28"/>
      <c r="X396" s="28"/>
      <c r="Y396" s="28"/>
      <c r="AG396" s="28"/>
      <c r="AH396" s="28"/>
      <c r="AJ396" s="27" t="str">
        <f t="shared" si="49"/>
        <v/>
      </c>
      <c r="AK396" s="27" t="str">
        <f t="shared" si="45"/>
        <v/>
      </c>
      <c r="AS396" s="27"/>
      <c r="AT396" s="29"/>
      <c r="AU396" s="27"/>
      <c r="AV396" s="28"/>
      <c r="BD396" s="36"/>
      <c r="BE396" s="30"/>
      <c r="BF396" s="30"/>
      <c r="BG396" s="30"/>
      <c r="BH396" s="27" t="str">
        <f t="shared" si="50"/>
        <v/>
      </c>
    </row>
    <row r="397" spans="1:60" ht="16" customHeight="1">
      <c r="A397" s="27">
        <v>2707</v>
      </c>
      <c r="B397" s="27" t="s">
        <v>26</v>
      </c>
      <c r="C397" s="27" t="s">
        <v>898</v>
      </c>
      <c r="D397" s="27" t="s">
        <v>904</v>
      </c>
      <c r="E397" s="27" t="s">
        <v>906</v>
      </c>
      <c r="F397" s="31" t="str">
        <f>IF(ISBLANK(E397), "", Table2[[#This Row],[unique_id]])</f>
        <v>front_door_lock</v>
      </c>
      <c r="G397" s="27" t="s">
        <v>956</v>
      </c>
      <c r="H397" s="27" t="s">
        <v>909</v>
      </c>
      <c r="I397" s="27" t="s">
        <v>219</v>
      </c>
      <c r="M397" s="27" t="s">
        <v>136</v>
      </c>
      <c r="T397" s="27"/>
      <c r="V397" s="28"/>
      <c r="W397" s="28" t="s">
        <v>663</v>
      </c>
      <c r="X397" s="28"/>
      <c r="Y397" s="38" t="s">
        <v>1076</v>
      </c>
      <c r="AG397" s="28"/>
      <c r="AH397" s="28"/>
      <c r="AJ397" s="27" t="str">
        <f t="shared" si="49"/>
        <v/>
      </c>
      <c r="AK397" s="27" t="str">
        <f t="shared" si="45"/>
        <v/>
      </c>
      <c r="AS397" s="27"/>
      <c r="AT397" s="29"/>
      <c r="AU397" s="27" t="s">
        <v>902</v>
      </c>
      <c r="AV397" s="28" t="s">
        <v>901</v>
      </c>
      <c r="AW397" s="27" t="s">
        <v>899</v>
      </c>
      <c r="AX397" s="34" t="s">
        <v>900</v>
      </c>
      <c r="AY397" s="27" t="s">
        <v>898</v>
      </c>
      <c r="BA397" s="27" t="s">
        <v>403</v>
      </c>
      <c r="BD397" s="27" t="s">
        <v>907</v>
      </c>
      <c r="BE397" s="27"/>
      <c r="BH397" s="27" t="str">
        <f t="shared" si="50"/>
        <v>[["mac", "0x000d6f001127f08c"]]</v>
      </c>
    </row>
    <row r="398" spans="1:60" ht="16" customHeight="1">
      <c r="A398" s="27">
        <v>2708</v>
      </c>
      <c r="B398" s="27" t="s">
        <v>26</v>
      </c>
      <c r="C398" s="27" t="s">
        <v>378</v>
      </c>
      <c r="D398" s="27" t="s">
        <v>149</v>
      </c>
      <c r="E398" s="27" t="s">
        <v>946</v>
      </c>
      <c r="F398" s="31" t="str">
        <f>IF(ISBLANK(E398), "", Table2[[#This Row],[unique_id]])</f>
        <v>template_front_door_sensor_contact_last</v>
      </c>
      <c r="G398" s="27" t="s">
        <v>955</v>
      </c>
      <c r="H398" s="27" t="s">
        <v>909</v>
      </c>
      <c r="I398" s="27" t="s">
        <v>219</v>
      </c>
      <c r="M398" s="27" t="s">
        <v>136</v>
      </c>
      <c r="T398" s="27"/>
      <c r="V398" s="28"/>
      <c r="W398" s="28" t="s">
        <v>663</v>
      </c>
      <c r="X398" s="28"/>
      <c r="Y398" s="38" t="s">
        <v>1076</v>
      </c>
      <c r="AG398" s="28"/>
      <c r="AH398" s="28"/>
      <c r="AJ398" s="27" t="str">
        <f t="shared" si="49"/>
        <v/>
      </c>
      <c r="AK398" s="27" t="str">
        <f t="shared" si="45"/>
        <v/>
      </c>
      <c r="AS398" s="27"/>
      <c r="AT398" s="29"/>
      <c r="AU398" s="27" t="s">
        <v>927</v>
      </c>
      <c r="AV398" s="28" t="s">
        <v>901</v>
      </c>
      <c r="AW398" s="34" t="s">
        <v>928</v>
      </c>
      <c r="AX398" s="34" t="s">
        <v>929</v>
      </c>
      <c r="AY398" s="27" t="s">
        <v>378</v>
      </c>
      <c r="BA398" s="27" t="s">
        <v>403</v>
      </c>
      <c r="BD398" s="27" t="s">
        <v>930</v>
      </c>
      <c r="BE398" s="27"/>
      <c r="BH398" s="27" t="str">
        <f t="shared" si="50"/>
        <v>[["mac", "0x00124b0029113713"]]</v>
      </c>
    </row>
    <row r="399" spans="1:60" ht="16" customHeight="1">
      <c r="A399" s="27">
        <v>2709</v>
      </c>
      <c r="B399" s="27" t="s">
        <v>786</v>
      </c>
      <c r="C399" s="27" t="s">
        <v>245</v>
      </c>
      <c r="D399" s="27" t="s">
        <v>147</v>
      </c>
      <c r="F399" s="31" t="str">
        <f>IF(ISBLANK(E399), "", Table2[[#This Row],[unique_id]])</f>
        <v/>
      </c>
      <c r="G399" s="27" t="s">
        <v>909</v>
      </c>
      <c r="H399" s="27" t="s">
        <v>923</v>
      </c>
      <c r="I399" s="27" t="s">
        <v>219</v>
      </c>
      <c r="T399" s="27"/>
      <c r="V399" s="28"/>
      <c r="W399" s="28"/>
      <c r="X399" s="28"/>
      <c r="Y399" s="28"/>
      <c r="AG399" s="28"/>
      <c r="AH399" s="28"/>
      <c r="AJ399" s="27" t="str">
        <f t="shared" si="49"/>
        <v/>
      </c>
      <c r="AK399" s="27" t="str">
        <f t="shared" si="45"/>
        <v/>
      </c>
      <c r="AS399" s="27"/>
      <c r="AT399" s="29"/>
      <c r="AU399" s="27"/>
      <c r="AV399" s="28"/>
      <c r="AX399" s="34"/>
      <c r="BD399" s="27"/>
      <c r="BE399" s="27"/>
      <c r="BH399" s="27" t="str">
        <f t="shared" si="50"/>
        <v/>
      </c>
    </row>
    <row r="400" spans="1:60" ht="16" customHeight="1">
      <c r="A400" s="27">
        <v>2710</v>
      </c>
      <c r="B400" s="27" t="s">
        <v>26</v>
      </c>
      <c r="C400" s="27" t="s">
        <v>594</v>
      </c>
      <c r="D400" s="27" t="s">
        <v>377</v>
      </c>
      <c r="E400" s="27" t="s">
        <v>376</v>
      </c>
      <c r="F400" s="31" t="str">
        <f>IF(ISBLANK(E400), "", Table2[[#This Row],[unique_id]])</f>
        <v>column_break</v>
      </c>
      <c r="G400" s="27" t="s">
        <v>373</v>
      </c>
      <c r="H400" s="27" t="s">
        <v>912</v>
      </c>
      <c r="I400" s="27" t="s">
        <v>219</v>
      </c>
      <c r="M400" s="27" t="s">
        <v>374</v>
      </c>
      <c r="N400" s="27" t="s">
        <v>375</v>
      </c>
      <c r="T400" s="27"/>
      <c r="V400" s="28"/>
      <c r="W400" s="28"/>
      <c r="X400" s="28"/>
      <c r="Y400" s="28"/>
      <c r="AG400" s="28"/>
      <c r="AH400" s="28"/>
      <c r="AK400" s="27" t="str">
        <f t="shared" si="45"/>
        <v/>
      </c>
      <c r="AS400" s="27"/>
      <c r="AT400" s="29"/>
      <c r="AU400" s="27"/>
      <c r="AV400" s="28"/>
      <c r="BD400" s="27"/>
      <c r="BE400" s="27"/>
      <c r="BH400" s="27" t="str">
        <f t="shared" si="50"/>
        <v/>
      </c>
    </row>
    <row r="401" spans="1:60" ht="16" customHeight="1">
      <c r="A401" s="27">
        <v>2711</v>
      </c>
      <c r="B401" s="27" t="s">
        <v>26</v>
      </c>
      <c r="C401" s="27" t="s">
        <v>245</v>
      </c>
      <c r="D401" s="27" t="s">
        <v>149</v>
      </c>
      <c r="E401" s="27" t="s">
        <v>150</v>
      </c>
      <c r="F401" s="31" t="str">
        <f>IF(ISBLANK(E401), "", Table2[[#This Row],[unique_id]])</f>
        <v>uvc_ada_motion</v>
      </c>
      <c r="G401" s="27" t="s">
        <v>908</v>
      </c>
      <c r="H401" s="27" t="s">
        <v>912</v>
      </c>
      <c r="I401" s="27" t="s">
        <v>219</v>
      </c>
      <c r="M401" s="27" t="s">
        <v>136</v>
      </c>
      <c r="T401" s="27"/>
      <c r="V401" s="28"/>
      <c r="W401" s="28"/>
      <c r="X401" s="28"/>
      <c r="Y401" s="28"/>
      <c r="AG401" s="28"/>
      <c r="AH401" s="28"/>
      <c r="AJ401" s="27" t="str">
        <f>IF(ISBLANK(AI401),  "", _xlfn.CONCAT("haas/entity/sensor/", LOWER(C401), "/", E401, "/config"))</f>
        <v/>
      </c>
      <c r="AK401" s="27" t="str">
        <f t="shared" si="45"/>
        <v/>
      </c>
      <c r="AS401" s="27"/>
      <c r="AT401" s="29"/>
      <c r="AU401" s="27"/>
      <c r="AV401" s="28"/>
      <c r="BD401" s="27"/>
      <c r="BE401" s="27"/>
      <c r="BH401" s="27" t="str">
        <f t="shared" si="50"/>
        <v/>
      </c>
    </row>
    <row r="402" spans="1:60" ht="16" customHeight="1">
      <c r="A402" s="27">
        <v>2712</v>
      </c>
      <c r="B402" s="27" t="s">
        <v>26</v>
      </c>
      <c r="C402" s="27" t="s">
        <v>245</v>
      </c>
      <c r="D402" s="27" t="s">
        <v>147</v>
      </c>
      <c r="E402" s="27" t="s">
        <v>148</v>
      </c>
      <c r="F402" s="31" t="str">
        <f>IF(ISBLANK(E402), "", Table2[[#This Row],[unique_id]])</f>
        <v>uvc_ada_medium</v>
      </c>
      <c r="G402" s="27" t="s">
        <v>130</v>
      </c>
      <c r="H402" s="27" t="s">
        <v>914</v>
      </c>
      <c r="I402" s="27" t="s">
        <v>219</v>
      </c>
      <c r="M402" s="27" t="s">
        <v>136</v>
      </c>
      <c r="N402" s="27" t="s">
        <v>289</v>
      </c>
      <c r="T402" s="27"/>
      <c r="V402" s="28"/>
      <c r="W402" s="28"/>
      <c r="X402" s="28"/>
      <c r="Y402" s="28"/>
      <c r="AG402" s="28"/>
      <c r="AH402" s="28"/>
      <c r="AJ402" s="27" t="str">
        <f>IF(ISBLANK(AI402),  "", _xlfn.CONCAT("haas/entity/sensor/", LOWER(C402), "/", E402, "/config"))</f>
        <v/>
      </c>
      <c r="AK402" s="27" t="str">
        <f t="shared" si="45"/>
        <v/>
      </c>
      <c r="AR402" s="32"/>
      <c r="AS402" s="27"/>
      <c r="AT402" s="29"/>
      <c r="AU402" s="27" t="s">
        <v>463</v>
      </c>
      <c r="AV402" s="28" t="s">
        <v>465</v>
      </c>
      <c r="AW402" s="27" t="s">
        <v>466</v>
      </c>
      <c r="AX402" s="27" t="s">
        <v>462</v>
      </c>
      <c r="AY402" s="27" t="s">
        <v>245</v>
      </c>
      <c r="BA402" s="27" t="s">
        <v>130</v>
      </c>
      <c r="BC402" s="27" t="s">
        <v>534</v>
      </c>
      <c r="BD402" s="27" t="s">
        <v>460</v>
      </c>
      <c r="BE402" s="27" t="s">
        <v>489</v>
      </c>
      <c r="BH402" s="27" t="str">
        <f t="shared" si="50"/>
        <v>[["mac", "74:83:c2:3f:6c:4c"], ["ip", "10.0.6.20"]]</v>
      </c>
    </row>
    <row r="403" spans="1:60" ht="16" customHeight="1">
      <c r="A403" s="27">
        <v>2713</v>
      </c>
      <c r="B403" s="27" t="s">
        <v>26</v>
      </c>
      <c r="C403" s="27" t="s">
        <v>594</v>
      </c>
      <c r="D403" s="27" t="s">
        <v>377</v>
      </c>
      <c r="E403" s="27" t="s">
        <v>376</v>
      </c>
      <c r="F403" s="31" t="str">
        <f>IF(ISBLANK(E403), "", Table2[[#This Row],[unique_id]])</f>
        <v>column_break</v>
      </c>
      <c r="G403" s="27" t="s">
        <v>373</v>
      </c>
      <c r="H403" s="27" t="s">
        <v>914</v>
      </c>
      <c r="I403" s="27" t="s">
        <v>219</v>
      </c>
      <c r="M403" s="27" t="s">
        <v>374</v>
      </c>
      <c r="N403" s="27" t="s">
        <v>375</v>
      </c>
      <c r="T403" s="27"/>
      <c r="V403" s="28"/>
      <c r="W403" s="28"/>
      <c r="X403" s="28"/>
      <c r="Y403" s="28"/>
      <c r="AG403" s="28"/>
      <c r="AH403" s="28"/>
      <c r="AK403" s="27" t="str">
        <f t="shared" si="45"/>
        <v/>
      </c>
      <c r="AS403" s="27"/>
      <c r="AT403" s="29"/>
      <c r="AU403" s="27"/>
      <c r="AV403" s="28"/>
      <c r="BD403" s="27"/>
      <c r="BE403" s="27"/>
      <c r="BH403" s="27" t="str">
        <f t="shared" si="50"/>
        <v/>
      </c>
    </row>
    <row r="404" spans="1:60" ht="16" customHeight="1">
      <c r="A404" s="27">
        <v>2714</v>
      </c>
      <c r="B404" s="27" t="s">
        <v>26</v>
      </c>
      <c r="C404" s="27" t="s">
        <v>245</v>
      </c>
      <c r="D404" s="27" t="s">
        <v>149</v>
      </c>
      <c r="E404" s="27" t="s">
        <v>218</v>
      </c>
      <c r="F404" s="31" t="str">
        <f>IF(ISBLANK(E404), "", Table2[[#This Row],[unique_id]])</f>
        <v>uvc_edwin_motion</v>
      </c>
      <c r="G404" s="27" t="s">
        <v>908</v>
      </c>
      <c r="H404" s="27" t="s">
        <v>911</v>
      </c>
      <c r="I404" s="27" t="s">
        <v>219</v>
      </c>
      <c r="M404" s="27" t="s">
        <v>136</v>
      </c>
      <c r="T404" s="27"/>
      <c r="V404" s="28"/>
      <c r="W404" s="28"/>
      <c r="X404" s="28"/>
      <c r="Y404" s="28"/>
      <c r="AG404" s="28"/>
      <c r="AH404" s="28"/>
      <c r="AJ404" s="27" t="str">
        <f>IF(ISBLANK(AI404),  "", _xlfn.CONCAT("haas/entity/sensor/", LOWER(C404), "/", E404, "/config"))</f>
        <v/>
      </c>
      <c r="AK404" s="27" t="str">
        <f t="shared" si="45"/>
        <v/>
      </c>
      <c r="AS404" s="27"/>
      <c r="AT404" s="29"/>
      <c r="AU404" s="27"/>
      <c r="AV404" s="28"/>
      <c r="BD404" s="27"/>
      <c r="BE404" s="27"/>
      <c r="BH404" s="27" t="str">
        <f t="shared" si="50"/>
        <v/>
      </c>
    </row>
    <row r="405" spans="1:60" ht="16" customHeight="1">
      <c r="A405" s="27">
        <v>2715</v>
      </c>
      <c r="B405" s="27" t="s">
        <v>26</v>
      </c>
      <c r="C405" s="27" t="s">
        <v>245</v>
      </c>
      <c r="D405" s="27" t="s">
        <v>147</v>
      </c>
      <c r="E405" s="27" t="s">
        <v>217</v>
      </c>
      <c r="F405" s="31" t="str">
        <f>IF(ISBLANK(E405), "", Table2[[#This Row],[unique_id]])</f>
        <v>uvc_edwin_medium</v>
      </c>
      <c r="G405" s="27" t="s">
        <v>127</v>
      </c>
      <c r="H405" s="27" t="s">
        <v>913</v>
      </c>
      <c r="I405" s="27" t="s">
        <v>219</v>
      </c>
      <c r="M405" s="27" t="s">
        <v>136</v>
      </c>
      <c r="N405" s="27" t="s">
        <v>289</v>
      </c>
      <c r="T405" s="27"/>
      <c r="V405" s="28"/>
      <c r="W405" s="28"/>
      <c r="X405" s="28"/>
      <c r="Y405" s="28"/>
      <c r="AG405" s="28"/>
      <c r="AH405" s="28"/>
      <c r="AJ405" s="27" t="str">
        <f>IF(ISBLANK(AI405),  "", _xlfn.CONCAT("haas/entity/sensor/", LOWER(C405), "/", E405, "/config"))</f>
        <v/>
      </c>
      <c r="AK405" s="27" t="str">
        <f t="shared" si="45"/>
        <v/>
      </c>
      <c r="AR405" s="32"/>
      <c r="AS405" s="27"/>
      <c r="AT405" s="29"/>
      <c r="AU405" s="27" t="s">
        <v>464</v>
      </c>
      <c r="AV405" s="28" t="s">
        <v>465</v>
      </c>
      <c r="AW405" s="27" t="s">
        <v>466</v>
      </c>
      <c r="AX405" s="27" t="s">
        <v>462</v>
      </c>
      <c r="AY405" s="27" t="s">
        <v>245</v>
      </c>
      <c r="BA405" s="27" t="s">
        <v>127</v>
      </c>
      <c r="BC405" s="27" t="s">
        <v>534</v>
      </c>
      <c r="BD405" s="27" t="s">
        <v>461</v>
      </c>
      <c r="BE405" s="27" t="s">
        <v>490</v>
      </c>
      <c r="BH405" s="27" t="str">
        <f t="shared" si="50"/>
        <v>[["mac", "74:83:c2:3f:6e:5c"], ["ip", "10.0.6.21"]]</v>
      </c>
    </row>
    <row r="406" spans="1:60" ht="16" customHeight="1">
      <c r="A406" s="27">
        <v>2716</v>
      </c>
      <c r="B406" s="27" t="s">
        <v>26</v>
      </c>
      <c r="C406" s="27" t="s">
        <v>594</v>
      </c>
      <c r="D406" s="27" t="s">
        <v>377</v>
      </c>
      <c r="E406" s="27" t="s">
        <v>376</v>
      </c>
      <c r="F406" s="31" t="str">
        <f>IF(ISBLANK(E406), "", Table2[[#This Row],[unique_id]])</f>
        <v>column_break</v>
      </c>
      <c r="G406" s="27" t="s">
        <v>373</v>
      </c>
      <c r="H406" s="27" t="s">
        <v>913</v>
      </c>
      <c r="I406" s="27" t="s">
        <v>219</v>
      </c>
      <c r="M406" s="27" t="s">
        <v>374</v>
      </c>
      <c r="N406" s="27" t="s">
        <v>375</v>
      </c>
      <c r="T406" s="27"/>
      <c r="V406" s="28"/>
      <c r="W406" s="28"/>
      <c r="X406" s="28"/>
      <c r="Y406" s="28"/>
      <c r="AG406" s="28"/>
      <c r="AH406" s="28"/>
      <c r="AK406" s="27" t="str">
        <f t="shared" ref="AK406:AK469" si="51">IF(ISBLANK(AI406),  "", _xlfn.CONCAT(LOWER(C406), "/", E406))</f>
        <v/>
      </c>
      <c r="AS406" s="27"/>
      <c r="AT406" s="29"/>
      <c r="AU406" s="27"/>
      <c r="AV406" s="28"/>
      <c r="BD406" s="27"/>
      <c r="BE406" s="27"/>
      <c r="BH406" s="27" t="str">
        <f t="shared" si="50"/>
        <v/>
      </c>
    </row>
    <row r="407" spans="1:60" ht="16" customHeight="1">
      <c r="A407" s="27">
        <v>2717</v>
      </c>
      <c r="B407" s="27" t="s">
        <v>26</v>
      </c>
      <c r="C407" s="27" t="s">
        <v>133</v>
      </c>
      <c r="D407" s="27" t="s">
        <v>149</v>
      </c>
      <c r="E407" s="27" t="s">
        <v>859</v>
      </c>
      <c r="F407" s="31" t="str">
        <f>IF(ISBLANK(E407), "", Table2[[#This Row],[unique_id]])</f>
        <v>ada_fan_occupancy</v>
      </c>
      <c r="G407" s="27" t="s">
        <v>130</v>
      </c>
      <c r="H407" s="27" t="s">
        <v>915</v>
      </c>
      <c r="I407" s="27" t="s">
        <v>219</v>
      </c>
      <c r="M407" s="27" t="s">
        <v>136</v>
      </c>
      <c r="T407" s="27"/>
      <c r="V407" s="28"/>
      <c r="W407" s="28"/>
      <c r="X407" s="28"/>
      <c r="Y407" s="28"/>
      <c r="AG407" s="28"/>
      <c r="AH407" s="28"/>
      <c r="AJ407" s="27" t="str">
        <f t="shared" ref="AJ407:AJ470" si="52">IF(ISBLANK(AI407),  "", _xlfn.CONCAT("haas/entity/sensor/", LOWER(C407), "/", E407, "/config"))</f>
        <v/>
      </c>
      <c r="AK407" s="27" t="str">
        <f t="shared" si="51"/>
        <v/>
      </c>
      <c r="AS407" s="27"/>
      <c r="AT407" s="29"/>
      <c r="AU407" s="27"/>
      <c r="AV407" s="28"/>
      <c r="BD407" s="27"/>
      <c r="BE407" s="27"/>
      <c r="BH407" s="27" t="str">
        <f t="shared" si="50"/>
        <v/>
      </c>
    </row>
    <row r="408" spans="1:60" ht="16" customHeight="1">
      <c r="A408" s="27">
        <v>2718</v>
      </c>
      <c r="B408" s="27" t="s">
        <v>26</v>
      </c>
      <c r="C408" s="27" t="s">
        <v>133</v>
      </c>
      <c r="D408" s="27" t="s">
        <v>149</v>
      </c>
      <c r="E408" s="27" t="s">
        <v>858</v>
      </c>
      <c r="F408" s="31" t="str">
        <f>IF(ISBLANK(E408), "", Table2[[#This Row],[unique_id]])</f>
        <v>edwin_fan_occupancy</v>
      </c>
      <c r="G408" s="27" t="s">
        <v>127</v>
      </c>
      <c r="H408" s="27" t="s">
        <v>915</v>
      </c>
      <c r="I408" s="27" t="s">
        <v>219</v>
      </c>
      <c r="M408" s="27" t="s">
        <v>136</v>
      </c>
      <c r="T408" s="27"/>
      <c r="V408" s="28"/>
      <c r="W408" s="28"/>
      <c r="X408" s="28"/>
      <c r="Y408" s="28"/>
      <c r="AG408" s="28"/>
      <c r="AH408" s="28"/>
      <c r="AJ408" s="27" t="str">
        <f t="shared" si="52"/>
        <v/>
      </c>
      <c r="AK408" s="27" t="str">
        <f t="shared" si="51"/>
        <v/>
      </c>
      <c r="AR408" s="32"/>
      <c r="AS408" s="27"/>
      <c r="AT408" s="29"/>
      <c r="AU408" s="27"/>
      <c r="AV408" s="28"/>
      <c r="BD408" s="27"/>
      <c r="BE408" s="27"/>
      <c r="BH408" s="27" t="str">
        <f t="shared" si="50"/>
        <v/>
      </c>
    </row>
    <row r="409" spans="1:60" ht="16" customHeight="1">
      <c r="A409" s="27">
        <v>2719</v>
      </c>
      <c r="B409" s="27" t="s">
        <v>26</v>
      </c>
      <c r="C409" s="27" t="s">
        <v>133</v>
      </c>
      <c r="D409" s="27" t="s">
        <v>149</v>
      </c>
      <c r="E409" s="27" t="s">
        <v>860</v>
      </c>
      <c r="F409" s="31" t="str">
        <f>IF(ISBLANK(E409), "", Table2[[#This Row],[unique_id]])</f>
        <v>parents_fan_occupancy</v>
      </c>
      <c r="G409" s="27" t="s">
        <v>201</v>
      </c>
      <c r="H409" s="27" t="s">
        <v>915</v>
      </c>
      <c r="I409" s="27" t="s">
        <v>219</v>
      </c>
      <c r="M409" s="27" t="s">
        <v>136</v>
      </c>
      <c r="T409" s="27"/>
      <c r="V409" s="28"/>
      <c r="W409" s="28"/>
      <c r="X409" s="28"/>
      <c r="Y409" s="28"/>
      <c r="AG409" s="28"/>
      <c r="AH409" s="28"/>
      <c r="AJ409" s="27" t="str">
        <f t="shared" si="52"/>
        <v/>
      </c>
      <c r="AK409" s="27" t="str">
        <f t="shared" si="51"/>
        <v/>
      </c>
      <c r="AR409" s="32"/>
      <c r="AS409" s="27"/>
      <c r="AT409" s="29"/>
      <c r="AU409" s="27"/>
      <c r="AV409" s="28"/>
      <c r="BD409" s="27"/>
      <c r="BE409" s="27"/>
      <c r="BH409" s="27" t="str">
        <f t="shared" si="50"/>
        <v/>
      </c>
    </row>
    <row r="410" spans="1:60" ht="16" customHeight="1">
      <c r="A410" s="27">
        <v>2720</v>
      </c>
      <c r="B410" s="27" t="s">
        <v>26</v>
      </c>
      <c r="C410" s="27" t="s">
        <v>133</v>
      </c>
      <c r="D410" s="27" t="s">
        <v>149</v>
      </c>
      <c r="E410" s="27" t="s">
        <v>861</v>
      </c>
      <c r="F410" s="31" t="str">
        <f>IF(ISBLANK(E410), "", Table2[[#This Row],[unique_id]])</f>
        <v>lounge_fan_occupancy</v>
      </c>
      <c r="G410" s="27" t="s">
        <v>203</v>
      </c>
      <c r="H410" s="27" t="s">
        <v>915</v>
      </c>
      <c r="I410" s="27" t="s">
        <v>219</v>
      </c>
      <c r="M410" s="27" t="s">
        <v>136</v>
      </c>
      <c r="T410" s="27"/>
      <c r="V410" s="28"/>
      <c r="W410" s="28"/>
      <c r="X410" s="28"/>
      <c r="Y410" s="28"/>
      <c r="AG410" s="28"/>
      <c r="AH410" s="28"/>
      <c r="AJ410" s="27" t="str">
        <f t="shared" si="52"/>
        <v/>
      </c>
      <c r="AK410" s="27" t="str">
        <f t="shared" si="51"/>
        <v/>
      </c>
      <c r="AS410" s="27"/>
      <c r="AT410" s="29"/>
      <c r="AU410" s="27"/>
      <c r="AV410" s="28"/>
      <c r="BD410" s="27"/>
      <c r="BE410" s="27"/>
      <c r="BH410" s="27" t="str">
        <f t="shared" si="50"/>
        <v/>
      </c>
    </row>
    <row r="411" spans="1:60" ht="16" customHeight="1">
      <c r="A411" s="27">
        <v>2721</v>
      </c>
      <c r="B411" s="27" t="s">
        <v>26</v>
      </c>
      <c r="C411" s="27" t="s">
        <v>133</v>
      </c>
      <c r="D411" s="27" t="s">
        <v>149</v>
      </c>
      <c r="E411" s="27" t="s">
        <v>862</v>
      </c>
      <c r="F411" s="31" t="str">
        <f>IF(ISBLANK(E411), "", Table2[[#This Row],[unique_id]])</f>
        <v>deck_east_fan_occupancy</v>
      </c>
      <c r="G411" s="27" t="s">
        <v>225</v>
      </c>
      <c r="H411" s="27" t="s">
        <v>915</v>
      </c>
      <c r="I411" s="27" t="s">
        <v>219</v>
      </c>
      <c r="M411" s="27" t="s">
        <v>136</v>
      </c>
      <c r="T411" s="27"/>
      <c r="V411" s="28"/>
      <c r="W411" s="28"/>
      <c r="X411" s="28"/>
      <c r="Y411" s="28"/>
      <c r="AG411" s="28"/>
      <c r="AH411" s="28"/>
      <c r="AJ411" s="27" t="str">
        <f t="shared" si="52"/>
        <v/>
      </c>
      <c r="AK411" s="27" t="str">
        <f t="shared" si="51"/>
        <v/>
      </c>
      <c r="AS411" s="27"/>
      <c r="AT411" s="29"/>
      <c r="AU411" s="27"/>
      <c r="AV411" s="28"/>
      <c r="BD411" s="27"/>
      <c r="BE411" s="27"/>
      <c r="BH411" s="27" t="str">
        <f t="shared" si="50"/>
        <v/>
      </c>
    </row>
    <row r="412" spans="1:60" ht="16" customHeight="1">
      <c r="A412" s="27">
        <v>2722</v>
      </c>
      <c r="B412" s="27" t="s">
        <v>26</v>
      </c>
      <c r="C412" s="27" t="s">
        <v>133</v>
      </c>
      <c r="D412" s="27" t="s">
        <v>149</v>
      </c>
      <c r="E412" s="27" t="s">
        <v>863</v>
      </c>
      <c r="F412" s="31" t="str">
        <f>IF(ISBLANK(E412), "", Table2[[#This Row],[unique_id]])</f>
        <v>deck_west_fan_occupancy</v>
      </c>
      <c r="G412" s="27" t="s">
        <v>224</v>
      </c>
      <c r="H412" s="27" t="s">
        <v>915</v>
      </c>
      <c r="I412" s="27" t="s">
        <v>219</v>
      </c>
      <c r="M412" s="27" t="s">
        <v>136</v>
      </c>
      <c r="T412" s="27"/>
      <c r="V412" s="28"/>
      <c r="W412" s="28"/>
      <c r="X412" s="28"/>
      <c r="Y412" s="28"/>
      <c r="AG412" s="28"/>
      <c r="AH412" s="28"/>
      <c r="AJ412" s="27" t="str">
        <f t="shared" si="52"/>
        <v/>
      </c>
      <c r="AK412" s="27" t="str">
        <f t="shared" si="51"/>
        <v/>
      </c>
      <c r="AS412" s="27"/>
      <c r="AT412" s="29"/>
      <c r="AU412" s="27"/>
      <c r="AV412" s="28"/>
      <c r="BD412" s="27"/>
      <c r="BE412" s="27"/>
      <c r="BH412" s="27" t="str">
        <f t="shared" si="50"/>
        <v/>
      </c>
    </row>
    <row r="413" spans="1:60" ht="16" customHeight="1">
      <c r="A413" s="27">
        <v>5000</v>
      </c>
      <c r="B413" s="30" t="s">
        <v>26</v>
      </c>
      <c r="C413" s="27" t="s">
        <v>245</v>
      </c>
      <c r="F413" s="31" t="str">
        <f>IF(ISBLANK(E413), "", Table2[[#This Row],[unique_id]])</f>
        <v/>
      </c>
      <c r="T413" s="27"/>
      <c r="V413" s="28"/>
      <c r="W413" s="28"/>
      <c r="X413" s="28"/>
      <c r="Y413" s="28"/>
      <c r="AG413" s="28"/>
      <c r="AH413" s="28"/>
      <c r="AJ413" s="27" t="str">
        <f t="shared" si="52"/>
        <v/>
      </c>
      <c r="AK413" s="27" t="str">
        <f t="shared" si="51"/>
        <v/>
      </c>
      <c r="AS413" s="27"/>
      <c r="AT413" s="29"/>
      <c r="AU413" s="27" t="s">
        <v>748</v>
      </c>
      <c r="AV413" s="28" t="s">
        <v>496</v>
      </c>
      <c r="AW413" s="27" t="s">
        <v>503</v>
      </c>
      <c r="AX413" s="27" t="s">
        <v>499</v>
      </c>
      <c r="AY413" s="27" t="s">
        <v>245</v>
      </c>
      <c r="BA413" s="27" t="s">
        <v>28</v>
      </c>
      <c r="BC413" s="27" t="s">
        <v>491</v>
      </c>
      <c r="BD413" s="27" t="s">
        <v>510</v>
      </c>
      <c r="BE413" s="27" t="s">
        <v>506</v>
      </c>
      <c r="BH413" s="27" t="str">
        <f t="shared" si="50"/>
        <v>[["mac", "74:ac:b9:1c:15:f1"], ["ip", "10.0.0.1"]]</v>
      </c>
    </row>
    <row r="414" spans="1:60" ht="16" customHeight="1">
      <c r="A414" s="27">
        <v>5001</v>
      </c>
      <c r="B414" s="30" t="s">
        <v>26</v>
      </c>
      <c r="C414" s="27" t="s">
        <v>245</v>
      </c>
      <c r="F414" s="31" t="str">
        <f>IF(ISBLANK(E414), "", Table2[[#This Row],[unique_id]])</f>
        <v/>
      </c>
      <c r="T414" s="27"/>
      <c r="V414" s="28"/>
      <c r="W414" s="28"/>
      <c r="X414" s="28"/>
      <c r="Y414" s="28"/>
      <c r="AG414" s="28"/>
      <c r="AH414" s="28"/>
      <c r="AJ414" s="27" t="str">
        <f t="shared" si="52"/>
        <v/>
      </c>
      <c r="AK414" s="27" t="str">
        <f t="shared" si="51"/>
        <v/>
      </c>
      <c r="AS414" s="27"/>
      <c r="AT414" s="29"/>
      <c r="AU414" s="27" t="s">
        <v>873</v>
      </c>
      <c r="AV414" s="28" t="s">
        <v>874</v>
      </c>
      <c r="AW414" s="27" t="s">
        <v>504</v>
      </c>
      <c r="AX414" s="27" t="s">
        <v>871</v>
      </c>
      <c r="AY414" s="27" t="s">
        <v>245</v>
      </c>
      <c r="BA414" s="27" t="s">
        <v>28</v>
      </c>
      <c r="BC414" s="27" t="s">
        <v>491</v>
      </c>
      <c r="BD414" s="27" t="s">
        <v>876</v>
      </c>
      <c r="BE414" s="27" t="s">
        <v>507</v>
      </c>
      <c r="BH414" s="27" t="str">
        <f t="shared" si="50"/>
        <v>[["mac", "78:45:58:cb:14:b5"], ["ip", "10.0.0.2"]]</v>
      </c>
    </row>
    <row r="415" spans="1:60" ht="16" customHeight="1">
      <c r="A415" s="27">
        <v>5002</v>
      </c>
      <c r="B415" s="30" t="s">
        <v>26</v>
      </c>
      <c r="C415" s="27" t="s">
        <v>245</v>
      </c>
      <c r="F415" s="31" t="str">
        <f>IF(ISBLANK(E415), "", Table2[[#This Row],[unique_id]])</f>
        <v/>
      </c>
      <c r="T415" s="27"/>
      <c r="V415" s="28"/>
      <c r="W415" s="28"/>
      <c r="X415" s="28"/>
      <c r="Y415" s="28"/>
      <c r="AG415" s="28"/>
      <c r="AH415" s="28"/>
      <c r="AJ415" s="27" t="str">
        <f t="shared" si="52"/>
        <v/>
      </c>
      <c r="AK415" s="27" t="str">
        <f t="shared" si="51"/>
        <v/>
      </c>
      <c r="AS415" s="27"/>
      <c r="AT415" s="29"/>
      <c r="AU415" s="27" t="s">
        <v>493</v>
      </c>
      <c r="AV415" s="28" t="s">
        <v>874</v>
      </c>
      <c r="AW415" s="27" t="s">
        <v>505</v>
      </c>
      <c r="AX415" s="27" t="s">
        <v>500</v>
      </c>
      <c r="AY415" s="27" t="s">
        <v>245</v>
      </c>
      <c r="BA415" s="27" t="s">
        <v>497</v>
      </c>
      <c r="BC415" s="27" t="s">
        <v>491</v>
      </c>
      <c r="BD415" s="27" t="s">
        <v>511</v>
      </c>
      <c r="BE415" s="27" t="s">
        <v>508</v>
      </c>
      <c r="BH415" s="27" t="str">
        <f t="shared" si="50"/>
        <v>[["mac", "b4:fb:e4:e3:83:32"], ["ip", "10.0.0.3"]]</v>
      </c>
    </row>
    <row r="416" spans="1:60" ht="16" customHeight="1">
      <c r="A416" s="27">
        <v>5003</v>
      </c>
      <c r="B416" s="30" t="s">
        <v>26</v>
      </c>
      <c r="C416" s="27" t="s">
        <v>245</v>
      </c>
      <c r="F416" s="31" t="str">
        <f>IF(ISBLANK(E416), "", Table2[[#This Row],[unique_id]])</f>
        <v/>
      </c>
      <c r="T416" s="27"/>
      <c r="V416" s="28"/>
      <c r="W416" s="28"/>
      <c r="X416" s="28"/>
      <c r="Y416" s="28"/>
      <c r="AG416" s="28"/>
      <c r="AH416" s="28"/>
      <c r="AJ416" s="27" t="str">
        <f t="shared" si="52"/>
        <v/>
      </c>
      <c r="AK416" s="27" t="str">
        <f t="shared" si="51"/>
        <v/>
      </c>
      <c r="AS416" s="27"/>
      <c r="AT416" s="29"/>
      <c r="AU416" s="27" t="s">
        <v>494</v>
      </c>
      <c r="AV416" s="28" t="s">
        <v>875</v>
      </c>
      <c r="AW416" s="27" t="s">
        <v>504</v>
      </c>
      <c r="AX416" s="27" t="s">
        <v>501</v>
      </c>
      <c r="AY416" s="27" t="s">
        <v>245</v>
      </c>
      <c r="BA416" s="27" t="s">
        <v>403</v>
      </c>
      <c r="BC416" s="27" t="s">
        <v>491</v>
      </c>
      <c r="BD416" s="27" t="s">
        <v>512</v>
      </c>
      <c r="BE416" s="27" t="s">
        <v>509</v>
      </c>
      <c r="BH416" s="27" t="str">
        <f t="shared" si="50"/>
        <v>[["mac", "78:8a:20:70:d3:79"], ["ip", "10.0.0.4"]]</v>
      </c>
    </row>
    <row r="417" spans="1:60" ht="16" customHeight="1">
      <c r="A417" s="27">
        <v>5004</v>
      </c>
      <c r="B417" s="30" t="s">
        <v>26</v>
      </c>
      <c r="C417" s="27" t="s">
        <v>245</v>
      </c>
      <c r="F417" s="31" t="str">
        <f>IF(ISBLANK(E417), "", Table2[[#This Row],[unique_id]])</f>
        <v/>
      </c>
      <c r="T417" s="27"/>
      <c r="V417" s="28"/>
      <c r="W417" s="28"/>
      <c r="X417" s="28"/>
      <c r="Y417" s="28"/>
      <c r="AG417" s="28"/>
      <c r="AH417" s="28"/>
      <c r="AJ417" s="27" t="str">
        <f t="shared" si="52"/>
        <v/>
      </c>
      <c r="AK417" s="27" t="str">
        <f t="shared" si="51"/>
        <v/>
      </c>
      <c r="AS417" s="27"/>
      <c r="AT417" s="29"/>
      <c r="AU417" s="27" t="s">
        <v>495</v>
      </c>
      <c r="AV417" s="28" t="s">
        <v>875</v>
      </c>
      <c r="AW417" s="27" t="s">
        <v>504</v>
      </c>
      <c r="AX417" s="27" t="s">
        <v>502</v>
      </c>
      <c r="AY417" s="27" t="s">
        <v>245</v>
      </c>
      <c r="BA417" s="27" t="s">
        <v>498</v>
      </c>
      <c r="BC417" s="27" t="s">
        <v>491</v>
      </c>
      <c r="BD417" s="27" t="s">
        <v>513</v>
      </c>
      <c r="BE417" s="27" t="s">
        <v>872</v>
      </c>
      <c r="BH417" s="27" t="str">
        <f t="shared" si="50"/>
        <v>[["mac", "f0:9f:c2:fc:b0:f7"], ["ip", "10.0.0.5"]]</v>
      </c>
    </row>
    <row r="418" spans="1:60" ht="16" customHeight="1">
      <c r="A418" s="27">
        <v>5005</v>
      </c>
      <c r="B418" s="30" t="s">
        <v>26</v>
      </c>
      <c r="C418" s="30" t="s">
        <v>467</v>
      </c>
      <c r="D418" s="30"/>
      <c r="E418" s="30"/>
      <c r="F418" s="31" t="str">
        <f>IF(ISBLANK(E418), "", Table2[[#This Row],[unique_id]])</f>
        <v/>
      </c>
      <c r="G418" s="30"/>
      <c r="H418" s="30"/>
      <c r="I418" s="30"/>
      <c r="K418" s="30"/>
      <c r="L418" s="30"/>
      <c r="M418" s="30"/>
      <c r="T418" s="27"/>
      <c r="V418" s="28"/>
      <c r="W418" s="28"/>
      <c r="X418" s="28"/>
      <c r="Y418" s="28"/>
      <c r="AG418" s="28"/>
      <c r="AH418" s="28"/>
      <c r="AJ418" s="27" t="str">
        <f t="shared" si="52"/>
        <v/>
      </c>
      <c r="AK418" s="27" t="str">
        <f t="shared" si="51"/>
        <v/>
      </c>
      <c r="AS418" s="27"/>
      <c r="AT418" s="29"/>
      <c r="AU418" s="27" t="s">
        <v>468</v>
      </c>
      <c r="AV418" s="28" t="s">
        <v>470</v>
      </c>
      <c r="AW418" s="27" t="s">
        <v>472</v>
      </c>
      <c r="AX418" s="27" t="s">
        <v>469</v>
      </c>
      <c r="AY418" s="27" t="s">
        <v>471</v>
      </c>
      <c r="BA418" s="27" t="s">
        <v>28</v>
      </c>
      <c r="BC418" s="27" t="s">
        <v>514</v>
      </c>
      <c r="BD418" s="36" t="s">
        <v>579</v>
      </c>
      <c r="BE418" s="27" t="s">
        <v>515</v>
      </c>
      <c r="BH418" s="27" t="str">
        <f t="shared" si="50"/>
        <v>[["mac", "4a:9a:06:5d:53:66"], ["ip", "10.0.4.10"]]</v>
      </c>
    </row>
    <row r="419" spans="1:60" ht="16" customHeight="1">
      <c r="A419" s="27">
        <v>5006</v>
      </c>
      <c r="B419" s="30" t="s">
        <v>26</v>
      </c>
      <c r="C419" s="30" t="s">
        <v>445</v>
      </c>
      <c r="D419" s="30"/>
      <c r="E419" s="30"/>
      <c r="F419" s="31" t="str">
        <f>IF(ISBLANK(E419), "", Table2[[#This Row],[unique_id]])</f>
        <v/>
      </c>
      <c r="G419" s="30"/>
      <c r="H419" s="30"/>
      <c r="I419" s="30"/>
      <c r="K419" s="30"/>
      <c r="L419" s="30"/>
      <c r="M419" s="30"/>
      <c r="T419" s="27"/>
      <c r="V419" s="28"/>
      <c r="W419" s="28"/>
      <c r="X419" s="28"/>
      <c r="Y419" s="28"/>
      <c r="AG419" s="28"/>
      <c r="AH419" s="28"/>
      <c r="AJ419" s="27" t="str">
        <f t="shared" si="52"/>
        <v/>
      </c>
      <c r="AK419" s="27" t="str">
        <f t="shared" si="51"/>
        <v/>
      </c>
      <c r="AS419" s="27"/>
      <c r="AT419" s="29"/>
      <c r="AU419" s="27" t="s">
        <v>444</v>
      </c>
      <c r="AV419" s="28" t="s">
        <v>798</v>
      </c>
      <c r="AW419" s="27" t="s">
        <v>448</v>
      </c>
      <c r="AX419" s="27" t="s">
        <v>451</v>
      </c>
      <c r="AY419" s="27" t="s">
        <v>282</v>
      </c>
      <c r="BA419" s="27" t="s">
        <v>28</v>
      </c>
      <c r="BC419" s="27" t="s">
        <v>514</v>
      </c>
      <c r="BD419" s="27" t="s">
        <v>808</v>
      </c>
      <c r="BE419" s="27" t="s">
        <v>575</v>
      </c>
      <c r="BH419" s="27" t="str">
        <f t="shared" si="50"/>
        <v>[["mac", "00:e0:4c:68:07:65"], ["ip", "10.0.4.11"]]</v>
      </c>
    </row>
    <row r="420" spans="1:60" ht="16" customHeight="1">
      <c r="A420" s="27">
        <v>5007</v>
      </c>
      <c r="B420" s="30" t="s">
        <v>26</v>
      </c>
      <c r="C420" s="30" t="s">
        <v>445</v>
      </c>
      <c r="D420" s="30"/>
      <c r="E420" s="30"/>
      <c r="F420" s="31" t="str">
        <f>IF(ISBLANK(E420), "", Table2[[#This Row],[unique_id]])</f>
        <v/>
      </c>
      <c r="G420" s="30"/>
      <c r="H420" s="30"/>
      <c r="I420" s="30"/>
      <c r="K420" s="30"/>
      <c r="L420" s="30"/>
      <c r="M420" s="30"/>
      <c r="T420" s="27"/>
      <c r="V420" s="28"/>
      <c r="W420" s="28"/>
      <c r="X420" s="28"/>
      <c r="Y420" s="28"/>
      <c r="AG420" s="28"/>
      <c r="AH420" s="28"/>
      <c r="AJ420" s="27" t="str">
        <f t="shared" si="52"/>
        <v/>
      </c>
      <c r="AK420" s="27" t="str">
        <f t="shared" si="51"/>
        <v/>
      </c>
      <c r="AS420" s="27"/>
      <c r="AT420" s="29"/>
      <c r="AU420" s="27" t="s">
        <v>444</v>
      </c>
      <c r="AV420" s="28" t="s">
        <v>798</v>
      </c>
      <c r="AW420" s="27" t="s">
        <v>448</v>
      </c>
      <c r="AX420" s="27" t="s">
        <v>451</v>
      </c>
      <c r="AY420" s="27" t="s">
        <v>282</v>
      </c>
      <c r="BA420" s="27" t="s">
        <v>28</v>
      </c>
      <c r="BC420" s="27" t="s">
        <v>492</v>
      </c>
      <c r="BD420" s="27" t="s">
        <v>1098</v>
      </c>
      <c r="BE420" s="27" t="s">
        <v>487</v>
      </c>
      <c r="BH420" s="27" t="str">
        <f t="shared" si="50"/>
        <v>[["mac", "2a:e0:4c:68:06:a1"], ["ip", "10.0.2.11"]]</v>
      </c>
    </row>
    <row r="421" spans="1:60" ht="16" customHeight="1">
      <c r="A421" s="27">
        <v>5008</v>
      </c>
      <c r="B421" s="30" t="s">
        <v>26</v>
      </c>
      <c r="C421" s="30" t="s">
        <v>445</v>
      </c>
      <c r="D421" s="30"/>
      <c r="E421" s="30"/>
      <c r="F421" s="31" t="str">
        <f>IF(ISBLANK(E421), "", Table2[[#This Row],[unique_id]])</f>
        <v/>
      </c>
      <c r="G421" s="30"/>
      <c r="H421" s="30"/>
      <c r="I421" s="30"/>
      <c r="K421" s="30"/>
      <c r="L421" s="30"/>
      <c r="M421" s="30"/>
      <c r="T421" s="27"/>
      <c r="V421" s="28"/>
      <c r="W421" s="28"/>
      <c r="X421" s="28"/>
      <c r="Y421" s="28"/>
      <c r="AG421" s="28"/>
      <c r="AH421" s="28"/>
      <c r="AJ421" s="27" t="str">
        <f t="shared" si="52"/>
        <v/>
      </c>
      <c r="AK421" s="27" t="str">
        <f t="shared" si="51"/>
        <v/>
      </c>
      <c r="AS421" s="27"/>
      <c r="AT421" s="29"/>
      <c r="AU421" s="27" t="s">
        <v>444</v>
      </c>
      <c r="AV421" s="28" t="s">
        <v>798</v>
      </c>
      <c r="AW421" s="27" t="s">
        <v>448</v>
      </c>
      <c r="AX421" s="27" t="s">
        <v>451</v>
      </c>
      <c r="AY421" s="27" t="s">
        <v>282</v>
      </c>
      <c r="BA421" s="27" t="s">
        <v>28</v>
      </c>
      <c r="BC421" s="27" t="s">
        <v>534</v>
      </c>
      <c r="BD421" s="27" t="s">
        <v>578</v>
      </c>
      <c r="BE421" s="27" t="s">
        <v>576</v>
      </c>
      <c r="BH421" s="27" t="str">
        <f t="shared" si="50"/>
        <v>[["mac", "6a:e0:4c:68:06:a1"], ["ip", "10.0.6.11"]]</v>
      </c>
    </row>
    <row r="422" spans="1:60" ht="16" customHeight="1">
      <c r="A422" s="27">
        <v>5009</v>
      </c>
      <c r="B422" s="30" t="s">
        <v>786</v>
      </c>
      <c r="C422" s="30" t="s">
        <v>445</v>
      </c>
      <c r="D422" s="30"/>
      <c r="E422" s="30"/>
      <c r="F422" s="31" t="str">
        <f>IF(ISBLANK(E422), "", Table2[[#This Row],[unique_id]])</f>
        <v/>
      </c>
      <c r="G422" s="30"/>
      <c r="H422" s="30"/>
      <c r="I422" s="30"/>
      <c r="T422" s="27"/>
      <c r="V422" s="28"/>
      <c r="W422" s="28"/>
      <c r="X422" s="28"/>
      <c r="Y422" s="28"/>
      <c r="AG422" s="28"/>
      <c r="AH422" s="28"/>
      <c r="AJ422" s="27" t="str">
        <f t="shared" si="52"/>
        <v/>
      </c>
      <c r="AK422" s="27" t="str">
        <f t="shared" si="51"/>
        <v/>
      </c>
      <c r="AS422" s="27"/>
      <c r="AT422" s="29"/>
      <c r="AU422" s="27" t="s">
        <v>446</v>
      </c>
      <c r="AV422" s="28" t="s">
        <v>798</v>
      </c>
      <c r="AW422" s="27" t="s">
        <v>449</v>
      </c>
      <c r="AX422" s="27" t="s">
        <v>452</v>
      </c>
      <c r="AY422" s="27" t="s">
        <v>282</v>
      </c>
      <c r="BA422" s="27" t="s">
        <v>28</v>
      </c>
      <c r="BC422" s="27" t="s">
        <v>492</v>
      </c>
      <c r="BD422" s="27" t="s">
        <v>453</v>
      </c>
      <c r="BE422" s="27"/>
      <c r="BH422" s="27" t="str">
        <f t="shared" si="50"/>
        <v>[["mac", "00:e0:4c:68:04:21"]]</v>
      </c>
    </row>
    <row r="423" spans="1:60" ht="16" customHeight="1">
      <c r="A423" s="27">
        <v>5010</v>
      </c>
      <c r="B423" s="30" t="s">
        <v>786</v>
      </c>
      <c r="C423" s="30" t="s">
        <v>445</v>
      </c>
      <c r="D423" s="30"/>
      <c r="E423" s="30"/>
      <c r="F423" s="31" t="str">
        <f>IF(ISBLANK(E423), "", Table2[[#This Row],[unique_id]])</f>
        <v/>
      </c>
      <c r="G423" s="30"/>
      <c r="H423" s="30"/>
      <c r="I423" s="30"/>
      <c r="T423" s="27"/>
      <c r="V423" s="28"/>
      <c r="W423" s="28"/>
      <c r="X423" s="28"/>
      <c r="Y423" s="28"/>
      <c r="AG423" s="28"/>
      <c r="AH423" s="28"/>
      <c r="AJ423" s="27" t="str">
        <f t="shared" si="52"/>
        <v/>
      </c>
      <c r="AK423" s="27" t="str">
        <f t="shared" si="51"/>
        <v/>
      </c>
      <c r="AS423" s="27"/>
      <c r="AT423" s="29"/>
      <c r="AU423" s="27" t="s">
        <v>447</v>
      </c>
      <c r="AV423" s="28" t="s">
        <v>798</v>
      </c>
      <c r="AW423" s="27" t="s">
        <v>450</v>
      </c>
      <c r="AX423" s="27" t="s">
        <v>452</v>
      </c>
      <c r="AY423" s="27" t="s">
        <v>282</v>
      </c>
      <c r="BA423" s="27" t="s">
        <v>28</v>
      </c>
      <c r="BC423" s="27" t="s">
        <v>492</v>
      </c>
      <c r="BD423" s="27" t="s">
        <v>577</v>
      </c>
      <c r="BE423" s="35"/>
      <c r="BF423" s="30"/>
      <c r="BG423" s="30"/>
      <c r="BH423" s="27" t="str">
        <f t="shared" si="50"/>
        <v>[["mac", "00:e0:4c:68:07:0d"]]</v>
      </c>
    </row>
    <row r="424" spans="1:60" ht="16" customHeight="1">
      <c r="A424" s="27">
        <v>5011</v>
      </c>
      <c r="B424" s="30" t="s">
        <v>786</v>
      </c>
      <c r="C424" s="30" t="s">
        <v>445</v>
      </c>
      <c r="D424" s="30"/>
      <c r="E424" s="30"/>
      <c r="F424" s="31" t="str">
        <f>IF(ISBLANK(E424), "", Table2[[#This Row],[unique_id]])</f>
        <v/>
      </c>
      <c r="G424" s="30"/>
      <c r="H424" s="30"/>
      <c r="I424" s="30"/>
      <c r="T424" s="27"/>
      <c r="V424" s="28"/>
      <c r="W424" s="28"/>
      <c r="X424" s="28"/>
      <c r="Y424" s="28"/>
      <c r="AG424" s="28"/>
      <c r="AH424" s="28"/>
      <c r="AJ424" s="27" t="str">
        <f t="shared" si="52"/>
        <v/>
      </c>
      <c r="AK424" s="27" t="str">
        <f t="shared" si="51"/>
        <v/>
      </c>
      <c r="AS424" s="27"/>
      <c r="AT424" s="29"/>
      <c r="AU424" s="27" t="s">
        <v>796</v>
      </c>
      <c r="AV424" s="28" t="s">
        <v>798</v>
      </c>
      <c r="AW424" s="27" t="s">
        <v>800</v>
      </c>
      <c r="AX424" s="27" t="s">
        <v>452</v>
      </c>
      <c r="AY424" s="27" t="s">
        <v>282</v>
      </c>
      <c r="BA424" s="27" t="s">
        <v>28</v>
      </c>
      <c r="BC424" s="27" t="s">
        <v>492</v>
      </c>
      <c r="BD424" s="27" t="s">
        <v>802</v>
      </c>
      <c r="BE424" s="35"/>
      <c r="BF424" s="30"/>
      <c r="BG424" s="30"/>
      <c r="BH424" s="27" t="str">
        <f t="shared" si="50"/>
        <v>[["mac", "40:6c:8f:2a:da:9c"]]</v>
      </c>
    </row>
    <row r="425" spans="1:60" ht="16" customHeight="1">
      <c r="A425" s="27">
        <v>5012</v>
      </c>
      <c r="B425" s="44" t="s">
        <v>26</v>
      </c>
      <c r="C425" s="30" t="s">
        <v>445</v>
      </c>
      <c r="D425" s="30"/>
      <c r="E425" s="30"/>
      <c r="F425" s="31" t="str">
        <f>IF(ISBLANK(E425), "", Table2[[#This Row],[unique_id]])</f>
        <v/>
      </c>
      <c r="G425" s="30"/>
      <c r="H425" s="30"/>
      <c r="I425" s="30"/>
      <c r="T425" s="27"/>
      <c r="V425" s="28"/>
      <c r="W425" s="28"/>
      <c r="X425" s="28"/>
      <c r="Y425" s="28"/>
      <c r="AG425" s="28"/>
      <c r="AH425" s="28"/>
      <c r="AJ425" s="27" t="str">
        <f t="shared" si="52"/>
        <v/>
      </c>
      <c r="AK425" s="27" t="str">
        <f t="shared" si="51"/>
        <v/>
      </c>
      <c r="AS425" s="27"/>
      <c r="AT425" s="29"/>
      <c r="AU425" s="27" t="s">
        <v>797</v>
      </c>
      <c r="AV425" s="28" t="s">
        <v>798</v>
      </c>
      <c r="AW425" s="27" t="s">
        <v>799</v>
      </c>
      <c r="AX425" s="27" t="s">
        <v>452</v>
      </c>
      <c r="AY425" s="27" t="s">
        <v>282</v>
      </c>
      <c r="BA425" s="27" t="s">
        <v>28</v>
      </c>
      <c r="BC425" s="27" t="s">
        <v>492</v>
      </c>
      <c r="BD425" s="27" t="s">
        <v>801</v>
      </c>
      <c r="BE425" s="35" t="s">
        <v>1097</v>
      </c>
      <c r="BF425" s="30"/>
      <c r="BG425" s="30"/>
      <c r="BH425" s="27" t="str">
        <f t="shared" si="50"/>
        <v>[["mac", "0c:4d:e9:d2:86:6c"], ["ip", "10.0.2.13"]]</v>
      </c>
    </row>
    <row r="426" spans="1:60" ht="16" customHeight="1">
      <c r="A426" s="27">
        <v>5013</v>
      </c>
      <c r="B426" s="30" t="s">
        <v>26</v>
      </c>
      <c r="C426" s="30" t="s">
        <v>445</v>
      </c>
      <c r="D426" s="30"/>
      <c r="E426" s="30"/>
      <c r="F426" s="31" t="str">
        <f>IF(ISBLANK(E426), "", Table2[[#This Row],[unique_id]])</f>
        <v/>
      </c>
      <c r="G426" s="30"/>
      <c r="H426" s="30"/>
      <c r="I426" s="30"/>
      <c r="T426" s="27"/>
      <c r="V426" s="28"/>
      <c r="W426" s="28"/>
      <c r="X426" s="28"/>
      <c r="Y426" s="28"/>
      <c r="AG426" s="28"/>
      <c r="AH426" s="28"/>
      <c r="AJ426" s="27" t="str">
        <f t="shared" si="52"/>
        <v/>
      </c>
      <c r="AK426" s="27" t="str">
        <f t="shared" si="51"/>
        <v/>
      </c>
      <c r="AS426" s="27"/>
      <c r="AT426" s="29"/>
      <c r="AU426" s="27" t="s">
        <v>747</v>
      </c>
      <c r="AV426" s="28" t="s">
        <v>798</v>
      </c>
      <c r="AW426" s="27" t="s">
        <v>746</v>
      </c>
      <c r="AX426" s="27" t="s">
        <v>745</v>
      </c>
      <c r="AY426" s="27" t="s">
        <v>744</v>
      </c>
      <c r="BA426" s="27" t="s">
        <v>28</v>
      </c>
      <c r="BC426" s="27" t="s">
        <v>492</v>
      </c>
      <c r="BD426" s="27" t="s">
        <v>743</v>
      </c>
      <c r="BE426" s="35" t="s">
        <v>488</v>
      </c>
      <c r="BF426" s="30"/>
      <c r="BG426" s="30"/>
      <c r="BH426" s="27" t="str">
        <f t="shared" si="50"/>
        <v>[["mac", "b8:27:eb:78:74:0e"], ["ip", "10.0.2.12"]]</v>
      </c>
    </row>
    <row r="427" spans="1:60" ht="16" customHeight="1">
      <c r="A427" s="27">
        <v>5014</v>
      </c>
      <c r="B427" s="27" t="s">
        <v>26</v>
      </c>
      <c r="C427" s="27" t="s">
        <v>459</v>
      </c>
      <c r="E427" s="30"/>
      <c r="F427" s="31" t="str">
        <f>IF(ISBLANK(E427), "", Table2[[#This Row],[unique_id]])</f>
        <v/>
      </c>
      <c r="I427" s="30"/>
      <c r="T427" s="27"/>
      <c r="V427" s="28"/>
      <c r="W427" s="28"/>
      <c r="X427" s="28"/>
      <c r="Y427" s="28"/>
      <c r="AG427" s="28"/>
      <c r="AH427" s="28"/>
      <c r="AJ427" s="27" t="str">
        <f t="shared" si="52"/>
        <v/>
      </c>
      <c r="AK427" s="27" t="str">
        <f t="shared" si="51"/>
        <v/>
      </c>
      <c r="AS427" s="27"/>
      <c r="AT427" s="29"/>
      <c r="AU427" s="27" t="s">
        <v>458</v>
      </c>
      <c r="AV427" s="28" t="s">
        <v>1096</v>
      </c>
      <c r="AW427" s="27" t="s">
        <v>456</v>
      </c>
      <c r="AX427" s="27" t="s">
        <v>457</v>
      </c>
      <c r="AY427" s="27" t="s">
        <v>455</v>
      </c>
      <c r="BA427" s="27" t="s">
        <v>28</v>
      </c>
      <c r="BC427" s="27" t="s">
        <v>534</v>
      </c>
      <c r="BD427" s="27" t="s">
        <v>454</v>
      </c>
      <c r="BE427" s="27" t="s">
        <v>580</v>
      </c>
      <c r="BH427" s="27" t="str">
        <f t="shared" si="50"/>
        <v>[["mac", "30:05:5c:8a:ff:10"], ["ip", "10.0.6.22"]]</v>
      </c>
    </row>
    <row r="428" spans="1:60" ht="16" customHeight="1">
      <c r="A428" s="27">
        <v>5015</v>
      </c>
      <c r="B428" s="27" t="s">
        <v>26</v>
      </c>
      <c r="C428" s="27" t="s">
        <v>616</v>
      </c>
      <c r="E428" s="30"/>
      <c r="F428" s="31" t="str">
        <f>IF(ISBLANK(E428), "", Table2[[#This Row],[unique_id]])</f>
        <v/>
      </c>
      <c r="I428" s="30"/>
      <c r="T428" s="27"/>
      <c r="V428" s="28"/>
      <c r="W428" s="28" t="s">
        <v>663</v>
      </c>
      <c r="X428" s="28"/>
      <c r="Y428" s="38" t="s">
        <v>1076</v>
      </c>
      <c r="Z428" s="38"/>
      <c r="AA428" s="38"/>
      <c r="AG428" s="28"/>
      <c r="AH428" s="28"/>
      <c r="AJ428" s="27" t="str">
        <f t="shared" si="52"/>
        <v/>
      </c>
      <c r="AK428" s="27" t="str">
        <f t="shared" si="51"/>
        <v/>
      </c>
      <c r="AS428" s="27"/>
      <c r="AT4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8" s="27" t="s">
        <v>654</v>
      </c>
      <c r="AV428" s="38" t="s">
        <v>653</v>
      </c>
      <c r="AW428" s="34" t="s">
        <v>651</v>
      </c>
      <c r="AX428" s="34" t="s">
        <v>652</v>
      </c>
      <c r="AY428" s="27" t="s">
        <v>616</v>
      </c>
      <c r="BA428" s="27" t="s">
        <v>172</v>
      </c>
      <c r="BD428" s="27" t="s">
        <v>650</v>
      </c>
      <c r="BE428" s="27"/>
      <c r="BH428" s="27" t="str">
        <f t="shared" si="50"/>
        <v>[["mac", "0x00158d0005d9d088"]]</v>
      </c>
    </row>
    <row r="429" spans="1:60" ht="16" customHeight="1">
      <c r="A429" s="27">
        <v>6000</v>
      </c>
      <c r="B429" s="27" t="s">
        <v>26</v>
      </c>
      <c r="C429" s="27" t="s">
        <v>729</v>
      </c>
      <c r="F429" s="31" t="str">
        <f>IF(ISBLANK(E429), "", Table2[[#This Row],[unique_id]])</f>
        <v/>
      </c>
      <c r="T429" s="27"/>
      <c r="V429" s="28"/>
      <c r="W429" s="28"/>
      <c r="X429" s="28"/>
      <c r="Y429" s="28"/>
      <c r="AG429" s="28"/>
      <c r="AH429" s="28"/>
      <c r="AJ429" s="27" t="str">
        <f t="shared" si="52"/>
        <v/>
      </c>
      <c r="AK429" s="27" t="str">
        <f t="shared" si="51"/>
        <v/>
      </c>
      <c r="AS429" s="27"/>
      <c r="AT429" s="29"/>
      <c r="AU429" s="27" t="s">
        <v>581</v>
      </c>
      <c r="AV429" s="28"/>
      <c r="BC429" s="27" t="s">
        <v>514</v>
      </c>
      <c r="BD429" s="27" t="s">
        <v>582</v>
      </c>
      <c r="BE429" s="27"/>
      <c r="BH429" s="27" t="str">
        <f t="shared" si="50"/>
        <v>[["mac", "bc:09:63:42:09:c0"]]</v>
      </c>
    </row>
    <row r="430" spans="1:60" ht="16" customHeight="1">
      <c r="F430" s="31" t="str">
        <f>IF(ISBLANK(E430), "", Table2[[#This Row],[unique_id]])</f>
        <v/>
      </c>
      <c r="T430" s="27"/>
      <c r="V430" s="28"/>
      <c r="W430" s="28"/>
      <c r="X430" s="28"/>
      <c r="Y430" s="28"/>
      <c r="AG430" s="28"/>
      <c r="AH430" s="28"/>
      <c r="AJ430" s="27" t="str">
        <f t="shared" si="52"/>
        <v/>
      </c>
      <c r="AK430" s="27" t="str">
        <f t="shared" si="51"/>
        <v/>
      </c>
      <c r="AS430" s="27"/>
      <c r="AT430" s="29"/>
      <c r="AU430" s="27"/>
      <c r="AV430" s="28"/>
      <c r="BD430" s="27"/>
      <c r="BE430" s="27"/>
      <c r="BH430" s="27" t="str">
        <f t="shared" si="50"/>
        <v/>
      </c>
    </row>
    <row r="431" spans="1:60" ht="16" customHeight="1">
      <c r="B431" s="30"/>
      <c r="C431" s="30"/>
      <c r="D431" s="30"/>
      <c r="E431" s="30"/>
      <c r="F431" s="31" t="str">
        <f>IF(ISBLANK(E431), "", Table2[[#This Row],[unique_id]])</f>
        <v/>
      </c>
      <c r="G431" s="30"/>
      <c r="H431" s="30"/>
      <c r="I431" s="30"/>
      <c r="K431" s="30"/>
      <c r="L431" s="30"/>
      <c r="M431" s="30"/>
      <c r="T431" s="27"/>
      <c r="V431" s="28"/>
      <c r="W431" s="28"/>
      <c r="X431" s="28"/>
      <c r="Y431" s="28"/>
      <c r="AG431" s="28"/>
      <c r="AH431" s="28"/>
      <c r="AJ431" s="27" t="str">
        <f t="shared" si="52"/>
        <v/>
      </c>
      <c r="AK431" s="27" t="str">
        <f t="shared" si="51"/>
        <v/>
      </c>
      <c r="AS431" s="27"/>
      <c r="AT431" s="29"/>
      <c r="AU431" s="27"/>
      <c r="AV431" s="28"/>
      <c r="BD431" s="27"/>
      <c r="BE431" s="27"/>
      <c r="BH431" s="27" t="str">
        <f t="shared" si="50"/>
        <v/>
      </c>
    </row>
    <row r="432" spans="1:60" ht="16" customHeight="1">
      <c r="F432" s="31" t="str">
        <f>IF(ISBLANK(E432), "", Table2[[#This Row],[unique_id]])</f>
        <v/>
      </c>
      <c r="T432" s="27"/>
      <c r="V432" s="28"/>
      <c r="W432" s="28"/>
      <c r="X432" s="28"/>
      <c r="Y432" s="28"/>
      <c r="AG432" s="28"/>
      <c r="AH432" s="28"/>
      <c r="AJ432" s="27" t="str">
        <f t="shared" si="52"/>
        <v/>
      </c>
      <c r="AK432" s="27" t="str">
        <f t="shared" si="51"/>
        <v/>
      </c>
      <c r="AS432" s="27"/>
      <c r="AT432" s="29"/>
      <c r="AU432" s="27"/>
      <c r="AV432" s="28"/>
      <c r="BD432" s="27"/>
      <c r="BE432" s="27"/>
      <c r="BH432" s="27" t="str">
        <f t="shared" si="50"/>
        <v/>
      </c>
    </row>
    <row r="433" spans="5:60" ht="16" customHeight="1">
      <c r="F433" s="31" t="str">
        <f>IF(ISBLANK(E433), "", Table2[[#This Row],[unique_id]])</f>
        <v/>
      </c>
      <c r="T433" s="27"/>
      <c r="V433" s="28"/>
      <c r="W433" s="28"/>
      <c r="X433" s="28"/>
      <c r="Y433" s="28"/>
      <c r="AG433" s="28"/>
      <c r="AH433" s="28"/>
      <c r="AJ433" s="27" t="str">
        <f t="shared" si="52"/>
        <v/>
      </c>
      <c r="AK433" s="27" t="str">
        <f t="shared" si="51"/>
        <v/>
      </c>
      <c r="AS433" s="27"/>
      <c r="AT433" s="29"/>
      <c r="AU433" s="27"/>
      <c r="AV433" s="28"/>
      <c r="BD433" s="27"/>
      <c r="BE433" s="27"/>
      <c r="BH433" s="27" t="str">
        <f t="shared" si="50"/>
        <v/>
      </c>
    </row>
    <row r="434" spans="5:60" ht="16" customHeight="1">
      <c r="F434" s="31" t="str">
        <f>IF(ISBLANK(E434), "", Table2[[#This Row],[unique_id]])</f>
        <v/>
      </c>
      <c r="T434" s="27"/>
      <c r="V434" s="28"/>
      <c r="W434" s="28"/>
      <c r="X434" s="28"/>
      <c r="Y434" s="28"/>
      <c r="AG434" s="28"/>
      <c r="AH434" s="28"/>
      <c r="AJ434" s="27" t="str">
        <f t="shared" si="52"/>
        <v/>
      </c>
      <c r="AK434" s="27" t="str">
        <f t="shared" si="51"/>
        <v/>
      </c>
      <c r="AS434" s="27"/>
      <c r="AT434" s="29"/>
      <c r="AU434" s="27"/>
      <c r="AV434" s="28"/>
      <c r="BD434" s="27"/>
      <c r="BE434" s="27"/>
      <c r="BH434" s="27" t="str">
        <f t="shared" si="50"/>
        <v/>
      </c>
    </row>
    <row r="435" spans="5:60" ht="16" customHeight="1">
      <c r="F435" s="31" t="str">
        <f>IF(ISBLANK(E435), "", Table2[[#This Row],[unique_id]])</f>
        <v/>
      </c>
      <c r="T435" s="27"/>
      <c r="V435" s="28"/>
      <c r="W435" s="28"/>
      <c r="X435" s="28"/>
      <c r="Y435" s="28"/>
      <c r="AG435" s="28"/>
      <c r="AH435" s="28"/>
      <c r="AJ435" s="27" t="str">
        <f t="shared" si="52"/>
        <v/>
      </c>
      <c r="AK435" s="27" t="str">
        <f t="shared" si="51"/>
        <v/>
      </c>
      <c r="AS435" s="27"/>
      <c r="AT435" s="29"/>
      <c r="AU435" s="27"/>
      <c r="AV435" s="28"/>
      <c r="BD435" s="27"/>
      <c r="BE435" s="27"/>
      <c r="BH435" s="27" t="str">
        <f t="shared" si="50"/>
        <v/>
      </c>
    </row>
    <row r="436" spans="5:60" ht="16" customHeight="1">
      <c r="E436" s="32"/>
      <c r="F436" s="31" t="str">
        <f>IF(ISBLANK(E436), "", Table2[[#This Row],[unique_id]])</f>
        <v/>
      </c>
      <c r="T436" s="27"/>
      <c r="V436" s="28"/>
      <c r="W436" s="28"/>
      <c r="X436" s="28"/>
      <c r="Y436" s="28"/>
      <c r="AG436" s="28"/>
      <c r="AH436" s="28"/>
      <c r="AJ436" s="27" t="str">
        <f t="shared" si="52"/>
        <v/>
      </c>
      <c r="AK436" s="27" t="str">
        <f t="shared" si="51"/>
        <v/>
      </c>
      <c r="AS436" s="27"/>
      <c r="AT436" s="29"/>
      <c r="AU436" s="27"/>
      <c r="AV436" s="28"/>
      <c r="BD436" s="27"/>
      <c r="BE436" s="27"/>
      <c r="BH436" s="27" t="str">
        <f t="shared" si="50"/>
        <v/>
      </c>
    </row>
    <row r="437" spans="5:60" ht="16" customHeight="1">
      <c r="E437" s="32"/>
      <c r="F437" s="31" t="str">
        <f>IF(ISBLANK(E437), "", Table2[[#This Row],[unique_id]])</f>
        <v/>
      </c>
      <c r="T437" s="27"/>
      <c r="V437" s="28"/>
      <c r="W437" s="28"/>
      <c r="X437" s="28"/>
      <c r="Y437" s="28"/>
      <c r="AG437" s="28"/>
      <c r="AH437" s="28"/>
      <c r="AJ437" s="27" t="str">
        <f t="shared" si="52"/>
        <v/>
      </c>
      <c r="AK437" s="27" t="str">
        <f t="shared" si="51"/>
        <v/>
      </c>
      <c r="AS437" s="27"/>
      <c r="AT437" s="29"/>
      <c r="AU437" s="27"/>
      <c r="AV437" s="28"/>
      <c r="BD437" s="27"/>
      <c r="BE437" s="27"/>
      <c r="BH437" s="27" t="str">
        <f t="shared" si="50"/>
        <v/>
      </c>
    </row>
    <row r="438" spans="5:60" ht="16" customHeight="1">
      <c r="F438" s="31" t="str">
        <f>IF(ISBLANK(E438), "", Table2[[#This Row],[unique_id]])</f>
        <v/>
      </c>
      <c r="T438" s="27"/>
      <c r="V438" s="28"/>
      <c r="W438" s="28"/>
      <c r="X438" s="28"/>
      <c r="Y438" s="28"/>
      <c r="AG438" s="28"/>
      <c r="AH438" s="28"/>
      <c r="AJ438" s="27" t="str">
        <f t="shared" si="52"/>
        <v/>
      </c>
      <c r="AK438" s="27" t="str">
        <f t="shared" si="51"/>
        <v/>
      </c>
      <c r="AS438" s="27"/>
      <c r="AT438" s="29"/>
      <c r="AU438" s="27"/>
      <c r="AV438" s="28"/>
      <c r="BD438" s="27"/>
      <c r="BE438" s="27"/>
      <c r="BH438" s="27" t="str">
        <f t="shared" si="50"/>
        <v/>
      </c>
    </row>
    <row r="439" spans="5:60" ht="16" customHeight="1">
      <c r="F439" s="31" t="str">
        <f>IF(ISBLANK(E439), "", Table2[[#This Row],[unique_id]])</f>
        <v/>
      </c>
      <c r="T439" s="27"/>
      <c r="V439" s="28"/>
      <c r="W439" s="28"/>
      <c r="X439" s="28"/>
      <c r="Y439" s="28"/>
      <c r="AG439" s="28"/>
      <c r="AH439" s="28"/>
      <c r="AJ439" s="27" t="str">
        <f t="shared" si="52"/>
        <v/>
      </c>
      <c r="AK439" s="27" t="str">
        <f t="shared" si="51"/>
        <v/>
      </c>
      <c r="AS439" s="27"/>
      <c r="AT439" s="29"/>
      <c r="AU439" s="27"/>
      <c r="AV439" s="28"/>
      <c r="BD439" s="27"/>
      <c r="BE439" s="27"/>
      <c r="BH439" s="27" t="str">
        <f t="shared" si="50"/>
        <v/>
      </c>
    </row>
    <row r="440" spans="5:60" ht="16" customHeight="1">
      <c r="F440" s="31" t="str">
        <f>IF(ISBLANK(E440), "", Table2[[#This Row],[unique_id]])</f>
        <v/>
      </c>
      <c r="T440" s="27"/>
      <c r="V440" s="28"/>
      <c r="W440" s="28"/>
      <c r="X440" s="28"/>
      <c r="Y440" s="28"/>
      <c r="AG440" s="28"/>
      <c r="AH440" s="28"/>
      <c r="AJ440" s="27" t="str">
        <f t="shared" si="52"/>
        <v/>
      </c>
      <c r="AK440" s="27" t="str">
        <f t="shared" si="51"/>
        <v/>
      </c>
      <c r="AS440" s="27"/>
      <c r="AT440" s="29"/>
      <c r="AU440" s="27"/>
      <c r="AV440" s="28"/>
      <c r="BD440" s="27"/>
      <c r="BE440" s="27"/>
      <c r="BH440" s="27" t="str">
        <f t="shared" si="50"/>
        <v/>
      </c>
    </row>
    <row r="441" spans="5:60" ht="16" customHeight="1">
      <c r="F441" s="31" t="str">
        <f>IF(ISBLANK(E441), "", Table2[[#This Row],[unique_id]])</f>
        <v/>
      </c>
      <c r="T441" s="27"/>
      <c r="V441" s="28"/>
      <c r="W441" s="28"/>
      <c r="X441" s="28"/>
      <c r="Y441" s="28"/>
      <c r="AG441" s="28"/>
      <c r="AH441" s="28"/>
      <c r="AJ441" s="27" t="str">
        <f t="shared" si="52"/>
        <v/>
      </c>
      <c r="AK441" s="27" t="str">
        <f t="shared" si="51"/>
        <v/>
      </c>
      <c r="AS441" s="27"/>
      <c r="AT441" s="29"/>
      <c r="AU441" s="27"/>
      <c r="AV441" s="28"/>
      <c r="BD441" s="27"/>
      <c r="BE441" s="27"/>
      <c r="BH441" s="27" t="str">
        <f t="shared" si="50"/>
        <v/>
      </c>
    </row>
    <row r="442" spans="5:60" ht="16" customHeight="1">
      <c r="F442" s="31" t="str">
        <f>IF(ISBLANK(E442), "", Table2[[#This Row],[unique_id]])</f>
        <v/>
      </c>
      <c r="T442" s="27"/>
      <c r="V442" s="28"/>
      <c r="W442" s="28"/>
      <c r="X442" s="28"/>
      <c r="Y442" s="28"/>
      <c r="AG442" s="28"/>
      <c r="AH442" s="28"/>
      <c r="AJ442" s="27" t="str">
        <f t="shared" si="52"/>
        <v/>
      </c>
      <c r="AK442" s="27" t="str">
        <f t="shared" si="51"/>
        <v/>
      </c>
      <c r="AS442" s="27"/>
      <c r="AT442" s="29"/>
      <c r="AU442" s="27"/>
      <c r="AV442" s="28"/>
      <c r="BD442" s="27"/>
      <c r="BE442" s="27"/>
      <c r="BH442" s="27" t="str">
        <f t="shared" si="50"/>
        <v/>
      </c>
    </row>
    <row r="443" spans="5:60" ht="16" customHeight="1">
      <c r="F443" s="31" t="str">
        <f>IF(ISBLANK(E443), "", Table2[[#This Row],[unique_id]])</f>
        <v/>
      </c>
      <c r="T443" s="27"/>
      <c r="V443" s="28"/>
      <c r="W443" s="28"/>
      <c r="X443" s="28"/>
      <c r="Y443" s="28"/>
      <c r="AG443" s="28"/>
      <c r="AH443" s="28"/>
      <c r="AJ443" s="27" t="str">
        <f t="shared" si="52"/>
        <v/>
      </c>
      <c r="AK443" s="27" t="str">
        <f t="shared" si="51"/>
        <v/>
      </c>
      <c r="AS443" s="27"/>
      <c r="AT443" s="29"/>
      <c r="AU443" s="27"/>
      <c r="AV443" s="28"/>
      <c r="BD443" s="27"/>
      <c r="BE443" s="27"/>
      <c r="BH443" s="27" t="str">
        <f t="shared" si="50"/>
        <v/>
      </c>
    </row>
    <row r="444" spans="5:60" ht="16" customHeight="1">
      <c r="F444" s="31" t="str">
        <f>IF(ISBLANK(E444), "", Table2[[#This Row],[unique_id]])</f>
        <v/>
      </c>
      <c r="T444" s="27"/>
      <c r="V444" s="28"/>
      <c r="W444" s="28"/>
      <c r="X444" s="28"/>
      <c r="Y444" s="28"/>
      <c r="AG444" s="28"/>
      <c r="AH444" s="28"/>
      <c r="AJ444" s="27" t="str">
        <f t="shared" si="52"/>
        <v/>
      </c>
      <c r="AK444" s="27" t="str">
        <f t="shared" si="51"/>
        <v/>
      </c>
      <c r="AS444" s="27"/>
      <c r="AT444" s="29"/>
      <c r="AU444" s="27"/>
      <c r="AV444" s="28"/>
      <c r="BD444" s="27"/>
      <c r="BE444" s="27"/>
      <c r="BH444" s="27" t="str">
        <f t="shared" si="50"/>
        <v/>
      </c>
    </row>
    <row r="445" spans="5:60" ht="16" customHeight="1">
      <c r="F445" s="31" t="str">
        <f>IF(ISBLANK(E445), "", Table2[[#This Row],[unique_id]])</f>
        <v/>
      </c>
      <c r="T445" s="27"/>
      <c r="V445" s="28"/>
      <c r="W445" s="28"/>
      <c r="X445" s="28"/>
      <c r="Y445" s="28"/>
      <c r="AG445" s="28"/>
      <c r="AH445" s="28"/>
      <c r="AJ445" s="27" t="str">
        <f t="shared" si="52"/>
        <v/>
      </c>
      <c r="AK445" s="27" t="str">
        <f t="shared" si="51"/>
        <v/>
      </c>
      <c r="AS445" s="27"/>
      <c r="AT445" s="29"/>
      <c r="AU445" s="27"/>
      <c r="AV445" s="28"/>
      <c r="BD445" s="27"/>
      <c r="BE445" s="27"/>
      <c r="BH445" s="27" t="str">
        <f t="shared" si="50"/>
        <v/>
      </c>
    </row>
    <row r="446" spans="5:60" ht="16" customHeight="1">
      <c r="F446" s="31" t="str">
        <f>IF(ISBLANK(E446), "", Table2[[#This Row],[unique_id]])</f>
        <v/>
      </c>
      <c r="T446" s="27"/>
      <c r="V446" s="28"/>
      <c r="W446" s="28"/>
      <c r="X446" s="28"/>
      <c r="Y446" s="28"/>
      <c r="AG446" s="28"/>
      <c r="AH446" s="28"/>
      <c r="AJ446" s="27" t="str">
        <f t="shared" si="52"/>
        <v/>
      </c>
      <c r="AK446" s="27" t="str">
        <f t="shared" si="51"/>
        <v/>
      </c>
      <c r="AS446" s="27"/>
      <c r="AT446" s="29"/>
      <c r="AU446" s="27"/>
      <c r="AV446" s="28"/>
      <c r="BD446" s="27"/>
      <c r="BE446" s="27"/>
      <c r="BH446" s="27" t="str">
        <f t="shared" si="50"/>
        <v/>
      </c>
    </row>
    <row r="447" spans="5:60" ht="16" customHeight="1">
      <c r="F447" s="31" t="str">
        <f>IF(ISBLANK(E447), "", Table2[[#This Row],[unique_id]])</f>
        <v/>
      </c>
      <c r="T447" s="27"/>
      <c r="V447" s="28"/>
      <c r="W447" s="28"/>
      <c r="X447" s="28"/>
      <c r="Y447" s="28"/>
      <c r="AG447" s="28"/>
      <c r="AH447" s="28"/>
      <c r="AJ447" s="27" t="str">
        <f t="shared" si="52"/>
        <v/>
      </c>
      <c r="AK447" s="27" t="str">
        <f t="shared" si="51"/>
        <v/>
      </c>
      <c r="AS447" s="27"/>
      <c r="AT447" s="29"/>
      <c r="AU447" s="27"/>
      <c r="AV447" s="28"/>
      <c r="BD447" s="27"/>
      <c r="BE447" s="27"/>
      <c r="BH447" s="27" t="str">
        <f t="shared" si="50"/>
        <v/>
      </c>
    </row>
    <row r="448" spans="5:60" ht="16" customHeight="1">
      <c r="F448" s="31" t="str">
        <f>IF(ISBLANK(E448), "", Table2[[#This Row],[unique_id]])</f>
        <v/>
      </c>
      <c r="T448" s="27"/>
      <c r="V448" s="28"/>
      <c r="W448" s="28"/>
      <c r="X448" s="28"/>
      <c r="Y448" s="28"/>
      <c r="AG448" s="28"/>
      <c r="AH448" s="28"/>
      <c r="AJ448" s="27" t="str">
        <f t="shared" si="52"/>
        <v/>
      </c>
      <c r="AK448" s="27" t="str">
        <f t="shared" si="51"/>
        <v/>
      </c>
      <c r="AS448" s="27"/>
      <c r="AT448" s="29"/>
      <c r="AU448" s="27"/>
      <c r="AV448" s="28"/>
      <c r="BD448" s="27"/>
      <c r="BE448" s="27"/>
      <c r="BH448" s="27" t="str">
        <f t="shared" si="50"/>
        <v/>
      </c>
    </row>
    <row r="449" spans="6:60" ht="16" customHeight="1">
      <c r="F449" s="31" t="str">
        <f>IF(ISBLANK(E449), "", Table2[[#This Row],[unique_id]])</f>
        <v/>
      </c>
      <c r="T449" s="27"/>
      <c r="V449" s="28"/>
      <c r="W449" s="28"/>
      <c r="X449" s="28"/>
      <c r="Y449" s="28"/>
      <c r="AG449" s="28"/>
      <c r="AH449" s="28"/>
      <c r="AJ449" s="27" t="str">
        <f t="shared" si="52"/>
        <v/>
      </c>
      <c r="AK449" s="27" t="str">
        <f t="shared" si="51"/>
        <v/>
      </c>
      <c r="AS449" s="27"/>
      <c r="AT449" s="29"/>
      <c r="AU449" s="27"/>
      <c r="AV449" s="28"/>
      <c r="BD449" s="27"/>
      <c r="BE449" s="27"/>
      <c r="BH449" s="27" t="str">
        <f t="shared" si="50"/>
        <v/>
      </c>
    </row>
    <row r="450" spans="6:60" ht="16" customHeight="1">
      <c r="F450" s="31" t="str">
        <f>IF(ISBLANK(E450), "", Table2[[#This Row],[unique_id]])</f>
        <v/>
      </c>
      <c r="T450" s="27"/>
      <c r="V450" s="28"/>
      <c r="W450" s="28"/>
      <c r="X450" s="28"/>
      <c r="Y450" s="28"/>
      <c r="AG450" s="28"/>
      <c r="AH450" s="28"/>
      <c r="AJ450" s="27" t="str">
        <f t="shared" si="52"/>
        <v/>
      </c>
      <c r="AK450" s="27" t="str">
        <f t="shared" si="51"/>
        <v/>
      </c>
      <c r="AS450" s="27"/>
      <c r="AT450" s="29"/>
      <c r="AU450" s="27"/>
      <c r="AV450" s="28"/>
      <c r="BD450" s="27"/>
      <c r="BE450" s="27"/>
      <c r="BH450" s="27" t="str">
        <f t="shared" si="50"/>
        <v/>
      </c>
    </row>
    <row r="451" spans="6:60" ht="16" customHeight="1">
      <c r="F451" s="31" t="str">
        <f>IF(ISBLANK(E451), "", Table2[[#This Row],[unique_id]])</f>
        <v/>
      </c>
      <c r="T451" s="27"/>
      <c r="V451" s="28"/>
      <c r="W451" s="28"/>
      <c r="X451" s="28"/>
      <c r="Y451" s="28"/>
      <c r="AG451" s="28"/>
      <c r="AH451" s="28"/>
      <c r="AJ451" s="27" t="str">
        <f t="shared" si="52"/>
        <v/>
      </c>
      <c r="AK451" s="27" t="str">
        <f t="shared" si="51"/>
        <v/>
      </c>
      <c r="AS451" s="27"/>
      <c r="AT451" s="29"/>
      <c r="AU451" s="27"/>
      <c r="AV451" s="28"/>
      <c r="BD451" s="27"/>
      <c r="BE451" s="27"/>
      <c r="BH451" s="27" t="str">
        <f t="shared" si="50"/>
        <v/>
      </c>
    </row>
    <row r="452" spans="6:60" ht="16" customHeight="1">
      <c r="F452" s="31" t="str">
        <f>IF(ISBLANK(E452), "", Table2[[#This Row],[unique_id]])</f>
        <v/>
      </c>
      <c r="T452" s="27"/>
      <c r="V452" s="28"/>
      <c r="W452" s="28"/>
      <c r="X452" s="28"/>
      <c r="Y452" s="28"/>
      <c r="AG452" s="28"/>
      <c r="AH452" s="28"/>
      <c r="AJ452" s="27" t="str">
        <f t="shared" si="52"/>
        <v/>
      </c>
      <c r="AK452" s="27" t="str">
        <f t="shared" si="51"/>
        <v/>
      </c>
      <c r="AS452" s="27"/>
      <c r="AT452" s="29"/>
      <c r="AU452" s="27"/>
      <c r="AV452" s="28"/>
      <c r="BD452" s="27"/>
      <c r="BE452" s="27"/>
      <c r="BH452" s="27" t="str">
        <f t="shared" ref="BH452:BH515" si="53">IF(AND(ISBLANK(BD452), ISBLANK(BE452)), "", _xlfn.CONCAT("[", IF(ISBLANK(BD452), "", _xlfn.CONCAT("[""mac"", """, BD452, """]")), IF(ISBLANK(BE452), "", _xlfn.CONCAT(", [""ip"", """, BE452, """]")), "]"))</f>
        <v/>
      </c>
    </row>
    <row r="453" spans="6:60" ht="16" customHeight="1">
      <c r="F453" s="31" t="str">
        <f>IF(ISBLANK(E453), "", Table2[[#This Row],[unique_id]])</f>
        <v/>
      </c>
      <c r="T453" s="27"/>
      <c r="V453" s="28"/>
      <c r="W453" s="28"/>
      <c r="X453" s="28"/>
      <c r="Y453" s="28"/>
      <c r="AG453" s="28"/>
      <c r="AH453" s="28"/>
      <c r="AJ453" s="27" t="str">
        <f t="shared" si="52"/>
        <v/>
      </c>
      <c r="AK453" s="27" t="str">
        <f t="shared" si="51"/>
        <v/>
      </c>
      <c r="AS453" s="27"/>
      <c r="AT453" s="29"/>
      <c r="AU453" s="27"/>
      <c r="AV453" s="28"/>
      <c r="BD453" s="27"/>
      <c r="BE453" s="27"/>
      <c r="BH453" s="27" t="str">
        <f t="shared" si="53"/>
        <v/>
      </c>
    </row>
    <row r="454" spans="6:60" ht="16" customHeight="1">
      <c r="F454" s="31" t="str">
        <f>IF(ISBLANK(E454), "", Table2[[#This Row],[unique_id]])</f>
        <v/>
      </c>
      <c r="T454" s="27"/>
      <c r="V454" s="28"/>
      <c r="W454" s="28"/>
      <c r="X454" s="28"/>
      <c r="Y454" s="28"/>
      <c r="AG454" s="28"/>
      <c r="AH454" s="28"/>
      <c r="AJ454" s="27" t="str">
        <f t="shared" si="52"/>
        <v/>
      </c>
      <c r="AK454" s="27" t="str">
        <f t="shared" si="51"/>
        <v/>
      </c>
      <c r="AS454" s="27"/>
      <c r="AT454" s="29"/>
      <c r="AU454" s="27"/>
      <c r="AV454" s="28"/>
      <c r="BD454" s="27"/>
      <c r="BE454" s="27"/>
      <c r="BH454" s="27" t="str">
        <f t="shared" si="53"/>
        <v/>
      </c>
    </row>
    <row r="455" spans="6:60" ht="16" customHeight="1">
      <c r="F455" s="31" t="str">
        <f>IF(ISBLANK(E455), "", Table2[[#This Row],[unique_id]])</f>
        <v/>
      </c>
      <c r="T455" s="27"/>
      <c r="V455" s="28"/>
      <c r="W455" s="28"/>
      <c r="X455" s="28"/>
      <c r="Y455" s="28"/>
      <c r="AG455" s="28"/>
      <c r="AH455" s="28"/>
      <c r="AJ455" s="27" t="str">
        <f t="shared" si="52"/>
        <v/>
      </c>
      <c r="AK455" s="27" t="str">
        <f t="shared" si="51"/>
        <v/>
      </c>
      <c r="AS455" s="27"/>
      <c r="AT455" s="29"/>
      <c r="AU455" s="27"/>
      <c r="AV455" s="28"/>
      <c r="BD455" s="27"/>
      <c r="BE455" s="27"/>
      <c r="BH455" s="27" t="str">
        <f t="shared" si="53"/>
        <v/>
      </c>
    </row>
    <row r="456" spans="6:60" ht="16" customHeight="1">
      <c r="F456" s="31" t="str">
        <f>IF(ISBLANK(E456), "", Table2[[#This Row],[unique_id]])</f>
        <v/>
      </c>
      <c r="T456" s="27"/>
      <c r="V456" s="28"/>
      <c r="W456" s="28"/>
      <c r="X456" s="28"/>
      <c r="Y456" s="28"/>
      <c r="AG456" s="28"/>
      <c r="AH456" s="28"/>
      <c r="AJ456" s="27" t="str">
        <f t="shared" si="52"/>
        <v/>
      </c>
      <c r="AK456" s="27" t="str">
        <f t="shared" si="51"/>
        <v/>
      </c>
      <c r="AS456" s="27"/>
      <c r="AT456" s="29"/>
      <c r="AU456" s="27"/>
      <c r="AV456" s="28"/>
      <c r="BD456" s="27"/>
      <c r="BE456" s="27"/>
      <c r="BH456" s="27" t="str">
        <f t="shared" si="53"/>
        <v/>
      </c>
    </row>
    <row r="457" spans="6:60" ht="16" customHeight="1">
      <c r="F457" s="31" t="str">
        <f>IF(ISBLANK(E457), "", Table2[[#This Row],[unique_id]])</f>
        <v/>
      </c>
      <c r="T457" s="27"/>
      <c r="V457" s="28"/>
      <c r="W457" s="28"/>
      <c r="X457" s="28"/>
      <c r="Y457" s="28"/>
      <c r="AG457" s="28"/>
      <c r="AH457" s="28"/>
      <c r="AJ457" s="27" t="str">
        <f t="shared" si="52"/>
        <v/>
      </c>
      <c r="AK457" s="27" t="str">
        <f t="shared" si="51"/>
        <v/>
      </c>
      <c r="AS457" s="27"/>
      <c r="AT457" s="29"/>
      <c r="AU457" s="27"/>
      <c r="AV457" s="28"/>
      <c r="BD457" s="27"/>
      <c r="BE457" s="27"/>
      <c r="BH457" s="27" t="str">
        <f t="shared" si="53"/>
        <v/>
      </c>
    </row>
    <row r="458" spans="6:60" ht="16" customHeight="1">
      <c r="F458" s="31" t="str">
        <f>IF(ISBLANK(E458), "", Table2[[#This Row],[unique_id]])</f>
        <v/>
      </c>
      <c r="T458" s="27"/>
      <c r="V458" s="28"/>
      <c r="W458" s="28"/>
      <c r="X458" s="28"/>
      <c r="Y458" s="28"/>
      <c r="AG458" s="28"/>
      <c r="AH458" s="28"/>
      <c r="AJ458" s="27" t="str">
        <f t="shared" si="52"/>
        <v/>
      </c>
      <c r="AK458" s="27" t="str">
        <f t="shared" si="51"/>
        <v/>
      </c>
      <c r="AS458" s="27"/>
      <c r="AT458" s="29"/>
      <c r="AU458" s="27"/>
      <c r="AV458" s="28"/>
      <c r="BD458" s="27"/>
      <c r="BE458" s="27"/>
      <c r="BH458" s="27" t="str">
        <f t="shared" si="53"/>
        <v/>
      </c>
    </row>
    <row r="459" spans="6:60" ht="16" customHeight="1">
      <c r="F459" s="31" t="str">
        <f>IF(ISBLANK(E459), "", Table2[[#This Row],[unique_id]])</f>
        <v/>
      </c>
      <c r="T459" s="27"/>
      <c r="V459" s="28"/>
      <c r="W459" s="28"/>
      <c r="X459" s="28"/>
      <c r="Y459" s="28"/>
      <c r="AG459" s="28"/>
      <c r="AH459" s="28"/>
      <c r="AJ459" s="27" t="str">
        <f t="shared" si="52"/>
        <v/>
      </c>
      <c r="AK459" s="27" t="str">
        <f t="shared" si="51"/>
        <v/>
      </c>
      <c r="AS459" s="27"/>
      <c r="AT459" s="29"/>
      <c r="AU459" s="27"/>
      <c r="AV459" s="28"/>
      <c r="BD459" s="27"/>
      <c r="BE459" s="27"/>
      <c r="BH459" s="27" t="str">
        <f t="shared" si="53"/>
        <v/>
      </c>
    </row>
    <row r="460" spans="6:60" ht="16" customHeight="1">
      <c r="F460" s="31" t="str">
        <f>IF(ISBLANK(E460), "", Table2[[#This Row],[unique_id]])</f>
        <v/>
      </c>
      <c r="T460" s="27"/>
      <c r="V460" s="28"/>
      <c r="W460" s="28"/>
      <c r="X460" s="28"/>
      <c r="Y460" s="28"/>
      <c r="AG460" s="28"/>
      <c r="AH460" s="28"/>
      <c r="AJ460" s="27" t="str">
        <f t="shared" si="52"/>
        <v/>
      </c>
      <c r="AK460" s="27" t="str">
        <f t="shared" si="51"/>
        <v/>
      </c>
      <c r="AS460" s="27"/>
      <c r="AT460" s="29"/>
      <c r="AU460" s="27"/>
      <c r="AV460" s="28"/>
      <c r="BD460" s="27"/>
      <c r="BE460" s="27"/>
      <c r="BH460" s="27" t="str">
        <f t="shared" si="53"/>
        <v/>
      </c>
    </row>
    <row r="461" spans="6:60" ht="16" customHeight="1">
      <c r="F461" s="31" t="str">
        <f>IF(ISBLANK(E461), "", Table2[[#This Row],[unique_id]])</f>
        <v/>
      </c>
      <c r="T461" s="27"/>
      <c r="V461" s="28"/>
      <c r="W461" s="28"/>
      <c r="X461" s="28"/>
      <c r="Y461" s="28"/>
      <c r="AG461" s="28"/>
      <c r="AH461" s="28"/>
      <c r="AJ461" s="27" t="str">
        <f t="shared" si="52"/>
        <v/>
      </c>
      <c r="AK461" s="27" t="str">
        <f t="shared" si="51"/>
        <v/>
      </c>
      <c r="AS461" s="27"/>
      <c r="AT461" s="29"/>
      <c r="AU461" s="27"/>
      <c r="AV461" s="28"/>
      <c r="BD461" s="27"/>
      <c r="BE461" s="27"/>
      <c r="BH461" s="27" t="str">
        <f t="shared" si="53"/>
        <v/>
      </c>
    </row>
    <row r="462" spans="6:60" ht="16" customHeight="1">
      <c r="F462" s="31" t="str">
        <f>IF(ISBLANK(E462), "", Table2[[#This Row],[unique_id]])</f>
        <v/>
      </c>
      <c r="T462" s="27"/>
      <c r="V462" s="28"/>
      <c r="W462" s="28"/>
      <c r="X462" s="28"/>
      <c r="Y462" s="28"/>
      <c r="AG462" s="28"/>
      <c r="AH462" s="28"/>
      <c r="AJ462" s="27" t="str">
        <f t="shared" si="52"/>
        <v/>
      </c>
      <c r="AK462" s="27" t="str">
        <f t="shared" si="51"/>
        <v/>
      </c>
      <c r="AS462" s="27"/>
      <c r="AT462" s="29"/>
      <c r="AU462" s="27"/>
      <c r="AV462" s="28"/>
      <c r="BD462" s="27"/>
      <c r="BE462" s="27"/>
      <c r="BH462" s="27" t="str">
        <f t="shared" si="53"/>
        <v/>
      </c>
    </row>
    <row r="463" spans="6:60" ht="16" customHeight="1">
      <c r="F463" s="31" t="str">
        <f>IF(ISBLANK(E463), "", Table2[[#This Row],[unique_id]])</f>
        <v/>
      </c>
      <c r="T463" s="27"/>
      <c r="V463" s="28"/>
      <c r="W463" s="28"/>
      <c r="X463" s="28"/>
      <c r="Y463" s="28"/>
      <c r="AG463" s="28"/>
      <c r="AH463" s="28"/>
      <c r="AJ463" s="27" t="str">
        <f t="shared" si="52"/>
        <v/>
      </c>
      <c r="AK463" s="27" t="str">
        <f t="shared" si="51"/>
        <v/>
      </c>
      <c r="AS463" s="27"/>
      <c r="AT463" s="29"/>
      <c r="AU463" s="27"/>
      <c r="AV463" s="28"/>
      <c r="BD463" s="27"/>
      <c r="BE463" s="27"/>
      <c r="BH463" s="27" t="str">
        <f t="shared" si="53"/>
        <v/>
      </c>
    </row>
    <row r="464" spans="6:60" ht="16" customHeight="1">
      <c r="F464" s="31" t="str">
        <f>IF(ISBLANK(E464), "", Table2[[#This Row],[unique_id]])</f>
        <v/>
      </c>
      <c r="T464" s="27"/>
      <c r="V464" s="28"/>
      <c r="W464" s="28"/>
      <c r="X464" s="28"/>
      <c r="Y464" s="28"/>
      <c r="AG464" s="28"/>
      <c r="AH464" s="28"/>
      <c r="AJ464" s="27" t="str">
        <f t="shared" si="52"/>
        <v/>
      </c>
      <c r="AK464" s="27" t="str">
        <f t="shared" si="51"/>
        <v/>
      </c>
      <c r="AS464" s="27"/>
      <c r="AT464" s="29"/>
      <c r="AU464" s="27"/>
      <c r="AV464" s="28"/>
      <c r="BD464" s="27"/>
      <c r="BE464" s="27"/>
      <c r="BH464" s="27" t="str">
        <f t="shared" si="53"/>
        <v/>
      </c>
    </row>
    <row r="465" spans="6:60" ht="16" customHeight="1">
      <c r="F465" s="31" t="str">
        <f>IF(ISBLANK(E465), "", Table2[[#This Row],[unique_id]])</f>
        <v/>
      </c>
      <c r="T465" s="27"/>
      <c r="V465" s="28"/>
      <c r="W465" s="28"/>
      <c r="X465" s="28"/>
      <c r="Y465" s="28"/>
      <c r="AG465" s="28"/>
      <c r="AH465" s="28"/>
      <c r="AJ465" s="27" t="str">
        <f t="shared" si="52"/>
        <v/>
      </c>
      <c r="AK465" s="27" t="str">
        <f t="shared" si="51"/>
        <v/>
      </c>
      <c r="AS465" s="27"/>
      <c r="AT465" s="29"/>
      <c r="AU465" s="27"/>
      <c r="AV465" s="28"/>
      <c r="BD465" s="27"/>
      <c r="BE465" s="27"/>
      <c r="BH465" s="27" t="str">
        <f t="shared" si="53"/>
        <v/>
      </c>
    </row>
    <row r="466" spans="6:60" ht="16" customHeight="1">
      <c r="F466" s="31" t="str">
        <f>IF(ISBLANK(E466), "", Table2[[#This Row],[unique_id]])</f>
        <v/>
      </c>
      <c r="T466" s="27"/>
      <c r="V466" s="28"/>
      <c r="W466" s="28"/>
      <c r="X466" s="28"/>
      <c r="Y466" s="28"/>
      <c r="AG466" s="28"/>
      <c r="AH466" s="28"/>
      <c r="AJ466" s="27" t="str">
        <f t="shared" si="52"/>
        <v/>
      </c>
      <c r="AK466" s="27" t="str">
        <f t="shared" si="51"/>
        <v/>
      </c>
      <c r="AS466" s="27"/>
      <c r="AT466" s="29"/>
      <c r="AU466" s="27"/>
      <c r="AV466" s="28"/>
      <c r="BD466" s="27"/>
      <c r="BE466" s="27"/>
      <c r="BH466" s="27" t="str">
        <f t="shared" si="53"/>
        <v/>
      </c>
    </row>
    <row r="467" spans="6:60" ht="16" customHeight="1">
      <c r="F467" s="31" t="str">
        <f>IF(ISBLANK(E467), "", Table2[[#This Row],[unique_id]])</f>
        <v/>
      </c>
      <c r="T467" s="27"/>
      <c r="V467" s="28"/>
      <c r="W467" s="28"/>
      <c r="X467" s="28"/>
      <c r="Y467" s="28"/>
      <c r="AG467" s="28"/>
      <c r="AH467" s="28"/>
      <c r="AJ467" s="27" t="str">
        <f t="shared" si="52"/>
        <v/>
      </c>
      <c r="AK467" s="27" t="str">
        <f t="shared" si="51"/>
        <v/>
      </c>
      <c r="AS467" s="27"/>
      <c r="AT467" s="29"/>
      <c r="AU467" s="27"/>
      <c r="AV467" s="28"/>
      <c r="BD467" s="27"/>
      <c r="BE467" s="27"/>
      <c r="BH467" s="27" t="str">
        <f t="shared" si="53"/>
        <v/>
      </c>
    </row>
    <row r="468" spans="6:60" ht="16" customHeight="1">
      <c r="F468" s="31" t="str">
        <f>IF(ISBLANK(E468), "", Table2[[#This Row],[unique_id]])</f>
        <v/>
      </c>
      <c r="T468" s="27"/>
      <c r="V468" s="28"/>
      <c r="W468" s="28"/>
      <c r="X468" s="28"/>
      <c r="Y468" s="28"/>
      <c r="AG468" s="28"/>
      <c r="AH468" s="28"/>
      <c r="AJ468" s="27" t="str">
        <f t="shared" si="52"/>
        <v/>
      </c>
      <c r="AK468" s="27" t="str">
        <f t="shared" si="51"/>
        <v/>
      </c>
      <c r="AS468" s="27"/>
      <c r="AT468" s="29"/>
      <c r="AU468" s="27"/>
      <c r="AV468" s="28"/>
      <c r="BD468" s="27"/>
      <c r="BE468" s="27"/>
      <c r="BH468" s="27" t="str">
        <f t="shared" si="53"/>
        <v/>
      </c>
    </row>
    <row r="469" spans="6:60" ht="16" customHeight="1">
      <c r="F469" s="31" t="str">
        <f>IF(ISBLANK(E469), "", Table2[[#This Row],[unique_id]])</f>
        <v/>
      </c>
      <c r="T469" s="27"/>
      <c r="V469" s="28"/>
      <c r="W469" s="28"/>
      <c r="X469" s="28"/>
      <c r="Y469" s="28"/>
      <c r="AG469" s="28"/>
      <c r="AH469" s="28"/>
      <c r="AJ469" s="27" t="str">
        <f t="shared" si="52"/>
        <v/>
      </c>
      <c r="AK469" s="27" t="str">
        <f t="shared" si="51"/>
        <v/>
      </c>
      <c r="AS469" s="27"/>
      <c r="AT469" s="19"/>
      <c r="AU469" s="27"/>
      <c r="AV469" s="28"/>
      <c r="BD469" s="27"/>
      <c r="BE469" s="27"/>
      <c r="BH469" s="27" t="str">
        <f t="shared" si="53"/>
        <v/>
      </c>
    </row>
    <row r="470" spans="6:60" ht="16" customHeight="1">
      <c r="F470" s="31" t="str">
        <f>IF(ISBLANK(E470), "", Table2[[#This Row],[unique_id]])</f>
        <v/>
      </c>
      <c r="T470" s="27"/>
      <c r="V470" s="28"/>
      <c r="W470" s="28"/>
      <c r="X470" s="28"/>
      <c r="Y470" s="28"/>
      <c r="AG470" s="28"/>
      <c r="AH470" s="28"/>
      <c r="AJ470" s="27" t="str">
        <f t="shared" si="52"/>
        <v/>
      </c>
      <c r="AK470" s="27" t="str">
        <f t="shared" ref="AK470:AK533" si="54">IF(ISBLANK(AI470),  "", _xlfn.CONCAT(LOWER(C470), "/", E470))</f>
        <v/>
      </c>
      <c r="AS470" s="27"/>
      <c r="AT470" s="29"/>
      <c r="AU470" s="27"/>
      <c r="AV470" s="28"/>
      <c r="BD470" s="27"/>
      <c r="BE470" s="27"/>
      <c r="BH470" s="27" t="str">
        <f t="shared" si="53"/>
        <v/>
      </c>
    </row>
    <row r="471" spans="6:60" ht="16" customHeight="1">
      <c r="F471" s="31" t="str">
        <f>IF(ISBLANK(E471), "", Table2[[#This Row],[unique_id]])</f>
        <v/>
      </c>
      <c r="T471" s="27"/>
      <c r="V471" s="28"/>
      <c r="W471" s="28"/>
      <c r="X471" s="28"/>
      <c r="Y471" s="28"/>
      <c r="AG471" s="28"/>
      <c r="AH471" s="28"/>
      <c r="AJ471" s="27" t="str">
        <f t="shared" ref="AJ471:AJ534" si="55">IF(ISBLANK(AI471),  "", _xlfn.CONCAT("haas/entity/sensor/", LOWER(C471), "/", E471, "/config"))</f>
        <v/>
      </c>
      <c r="AK471" s="27" t="str">
        <f t="shared" si="54"/>
        <v/>
      </c>
      <c r="AS471" s="27"/>
      <c r="AT471" s="19"/>
      <c r="AU471" s="27"/>
      <c r="AV471" s="28"/>
      <c r="BD471" s="27"/>
      <c r="BE471" s="27"/>
      <c r="BH471" s="27" t="str">
        <f t="shared" si="53"/>
        <v/>
      </c>
    </row>
    <row r="472" spans="6:60" ht="16" customHeight="1">
      <c r="F472" s="31" t="str">
        <f>IF(ISBLANK(E472), "", Table2[[#This Row],[unique_id]])</f>
        <v/>
      </c>
      <c r="T472" s="27"/>
      <c r="V472" s="28"/>
      <c r="W472" s="28"/>
      <c r="X472" s="28"/>
      <c r="Y472" s="28"/>
      <c r="AG472" s="28"/>
      <c r="AH472" s="28"/>
      <c r="AJ472" s="27" t="str">
        <f t="shared" si="55"/>
        <v/>
      </c>
      <c r="AK472" s="27" t="str">
        <f t="shared" si="54"/>
        <v/>
      </c>
      <c r="AS472" s="27"/>
      <c r="AT472" s="19"/>
      <c r="AU472" s="27"/>
      <c r="AV472" s="28"/>
      <c r="BD472" s="27"/>
      <c r="BE472" s="27"/>
      <c r="BH472" s="27" t="str">
        <f t="shared" si="53"/>
        <v/>
      </c>
    </row>
    <row r="473" spans="6:60" ht="16" customHeight="1">
      <c r="F473" s="31" t="str">
        <f>IF(ISBLANK(E473), "", Table2[[#This Row],[unique_id]])</f>
        <v/>
      </c>
      <c r="T473" s="27"/>
      <c r="V473" s="28"/>
      <c r="W473" s="28"/>
      <c r="X473" s="28"/>
      <c r="Y473" s="28"/>
      <c r="AG473" s="28"/>
      <c r="AH473" s="28"/>
      <c r="AJ473" s="27" t="str">
        <f t="shared" si="55"/>
        <v/>
      </c>
      <c r="AK473" s="27" t="str">
        <f t="shared" si="54"/>
        <v/>
      </c>
      <c r="AS473" s="27"/>
      <c r="AT473" s="19"/>
      <c r="AU473" s="27"/>
      <c r="AV473" s="28"/>
      <c r="BD473" s="27"/>
      <c r="BE473" s="27"/>
      <c r="BH473" s="27" t="str">
        <f t="shared" si="53"/>
        <v/>
      </c>
    </row>
    <row r="474" spans="6:60" ht="16" customHeight="1">
      <c r="F474" s="31" t="str">
        <f>IF(ISBLANK(E474), "", Table2[[#This Row],[unique_id]])</f>
        <v/>
      </c>
      <c r="T474" s="27"/>
      <c r="V474" s="28"/>
      <c r="W474" s="28"/>
      <c r="X474" s="28"/>
      <c r="Y474" s="28"/>
      <c r="AG474" s="28"/>
      <c r="AH474" s="28"/>
      <c r="AJ474" s="27" t="str">
        <f t="shared" si="55"/>
        <v/>
      </c>
      <c r="AK474" s="27" t="str">
        <f t="shared" si="54"/>
        <v/>
      </c>
      <c r="AS474" s="27"/>
      <c r="AT474" s="29"/>
      <c r="AU474" s="27"/>
      <c r="AV474" s="28"/>
      <c r="BD474" s="27"/>
      <c r="BE474" s="27"/>
      <c r="BH474" s="27" t="str">
        <f t="shared" si="53"/>
        <v/>
      </c>
    </row>
    <row r="475" spans="6:60" ht="16" customHeight="1">
      <c r="F475" s="31" t="str">
        <f>IF(ISBLANK(E475), "", Table2[[#This Row],[unique_id]])</f>
        <v/>
      </c>
      <c r="T475" s="27"/>
      <c r="V475" s="28"/>
      <c r="W475" s="28"/>
      <c r="X475" s="28"/>
      <c r="Y475" s="28"/>
      <c r="AG475" s="28"/>
      <c r="AH475" s="28"/>
      <c r="AJ475" s="27" t="str">
        <f t="shared" si="55"/>
        <v/>
      </c>
      <c r="AK475" s="27" t="str">
        <f t="shared" si="54"/>
        <v/>
      </c>
      <c r="AS475" s="27"/>
      <c r="AT475" s="19"/>
      <c r="AU475" s="27"/>
      <c r="AV475" s="28"/>
      <c r="BD475" s="27"/>
      <c r="BE475" s="27"/>
      <c r="BH475" s="27" t="str">
        <f t="shared" si="53"/>
        <v/>
      </c>
    </row>
    <row r="476" spans="6:60" ht="16" customHeight="1">
      <c r="F476" s="31" t="str">
        <f>IF(ISBLANK(E476), "", Table2[[#This Row],[unique_id]])</f>
        <v/>
      </c>
      <c r="T476" s="27"/>
      <c r="V476" s="28"/>
      <c r="W476" s="28"/>
      <c r="X476" s="28"/>
      <c r="Y476" s="28"/>
      <c r="AG476" s="28"/>
      <c r="AH476" s="28"/>
      <c r="AJ476" s="27" t="str">
        <f t="shared" si="55"/>
        <v/>
      </c>
      <c r="AK476" s="27" t="str">
        <f t="shared" si="54"/>
        <v/>
      </c>
      <c r="AS476" s="27"/>
      <c r="AT476" s="29"/>
      <c r="AU476" s="27"/>
      <c r="AV476" s="28"/>
      <c r="BD476" s="27"/>
      <c r="BE476" s="27"/>
      <c r="BH476" s="27" t="str">
        <f t="shared" si="53"/>
        <v/>
      </c>
    </row>
    <row r="477" spans="6:60" ht="16" customHeight="1">
      <c r="F477" s="31" t="str">
        <f>IF(ISBLANK(E477), "", Table2[[#This Row],[unique_id]])</f>
        <v/>
      </c>
      <c r="T477" s="27"/>
      <c r="V477" s="28"/>
      <c r="W477" s="28"/>
      <c r="X477" s="28"/>
      <c r="Y477" s="28"/>
      <c r="AG477" s="28"/>
      <c r="AH477" s="28"/>
      <c r="AJ477" s="27" t="str">
        <f t="shared" si="55"/>
        <v/>
      </c>
      <c r="AK477" s="27" t="str">
        <f t="shared" si="54"/>
        <v/>
      </c>
      <c r="AS477" s="27"/>
      <c r="AT477" s="29"/>
      <c r="AU477" s="27"/>
      <c r="AV477" s="28"/>
      <c r="BD477" s="27"/>
      <c r="BE477" s="27"/>
      <c r="BH477" s="27" t="str">
        <f t="shared" si="53"/>
        <v/>
      </c>
    </row>
    <row r="478" spans="6:60" ht="16" customHeight="1">
      <c r="F478" s="31" t="str">
        <f>IF(ISBLANK(E478), "", Table2[[#This Row],[unique_id]])</f>
        <v/>
      </c>
      <c r="T478" s="27"/>
      <c r="V478" s="28"/>
      <c r="W478" s="28"/>
      <c r="X478" s="28"/>
      <c r="Y478" s="28"/>
      <c r="AG478" s="28"/>
      <c r="AH478" s="28"/>
      <c r="AJ478" s="27" t="str">
        <f t="shared" si="55"/>
        <v/>
      </c>
      <c r="AK478" s="27" t="str">
        <f t="shared" si="54"/>
        <v/>
      </c>
      <c r="AS478" s="27"/>
      <c r="AT478" s="29"/>
      <c r="AU478" s="27"/>
      <c r="AV478" s="28"/>
      <c r="BD478" s="27"/>
      <c r="BE478" s="27"/>
      <c r="BH478" s="27" t="str">
        <f t="shared" si="53"/>
        <v/>
      </c>
    </row>
    <row r="479" spans="6:60" ht="16" customHeight="1">
      <c r="F479" s="31" t="str">
        <f>IF(ISBLANK(E479), "", Table2[[#This Row],[unique_id]])</f>
        <v/>
      </c>
      <c r="T479" s="27"/>
      <c r="V479" s="28"/>
      <c r="W479" s="28"/>
      <c r="X479" s="28"/>
      <c r="Y479" s="28"/>
      <c r="AG479" s="28"/>
      <c r="AH479" s="28"/>
      <c r="AJ479" s="27" t="str">
        <f t="shared" si="55"/>
        <v/>
      </c>
      <c r="AK479" s="27" t="str">
        <f t="shared" si="54"/>
        <v/>
      </c>
      <c r="AS479" s="27"/>
      <c r="AT479" s="29"/>
      <c r="AU479" s="27"/>
      <c r="AV479" s="28"/>
      <c r="BD479" s="27"/>
      <c r="BE479" s="27"/>
      <c r="BH479" s="27" t="str">
        <f t="shared" si="53"/>
        <v/>
      </c>
    </row>
    <row r="480" spans="6:60" ht="16" customHeight="1">
      <c r="F480" s="31" t="str">
        <f>IF(ISBLANK(E480), "", Table2[[#This Row],[unique_id]])</f>
        <v/>
      </c>
      <c r="T480" s="27"/>
      <c r="V480" s="28"/>
      <c r="W480" s="28"/>
      <c r="X480" s="28"/>
      <c r="Y480" s="28"/>
      <c r="AG480" s="28"/>
      <c r="AH480" s="28"/>
      <c r="AJ480" s="27" t="str">
        <f t="shared" si="55"/>
        <v/>
      </c>
      <c r="AK480" s="27" t="str">
        <f t="shared" si="54"/>
        <v/>
      </c>
      <c r="AS480" s="27"/>
      <c r="AT480" s="29"/>
      <c r="AU480" s="27"/>
      <c r="AV480" s="28"/>
      <c r="BD480" s="27"/>
      <c r="BE480" s="27"/>
      <c r="BH480" s="27" t="str">
        <f t="shared" si="53"/>
        <v/>
      </c>
    </row>
    <row r="481" spans="6:60" ht="16" customHeight="1">
      <c r="F481" s="31" t="str">
        <f>IF(ISBLANK(E481), "", Table2[[#This Row],[unique_id]])</f>
        <v/>
      </c>
      <c r="T481" s="27"/>
      <c r="V481" s="28"/>
      <c r="W481" s="28"/>
      <c r="X481" s="28"/>
      <c r="Y481" s="28"/>
      <c r="AG481" s="28"/>
      <c r="AH481" s="28"/>
      <c r="AJ481" s="27" t="str">
        <f t="shared" si="55"/>
        <v/>
      </c>
      <c r="AK481" s="27" t="str">
        <f t="shared" si="54"/>
        <v/>
      </c>
      <c r="AS481" s="27"/>
      <c r="AT481" s="29"/>
      <c r="AU481" s="27"/>
      <c r="AV481" s="28"/>
      <c r="BD481" s="27"/>
      <c r="BE481" s="27"/>
      <c r="BH481" s="27" t="str">
        <f t="shared" si="53"/>
        <v/>
      </c>
    </row>
    <row r="482" spans="6:60" ht="16" customHeight="1">
      <c r="F482" s="31" t="str">
        <f>IF(ISBLANK(E482), "", Table2[[#This Row],[unique_id]])</f>
        <v/>
      </c>
      <c r="T482" s="27"/>
      <c r="V482" s="28"/>
      <c r="W482" s="28"/>
      <c r="X482" s="28"/>
      <c r="Y482" s="28"/>
      <c r="AG482" s="28"/>
      <c r="AH482" s="28"/>
      <c r="AJ482" s="27" t="str">
        <f t="shared" si="55"/>
        <v/>
      </c>
      <c r="AK482" s="27" t="str">
        <f t="shared" si="54"/>
        <v/>
      </c>
      <c r="AS482" s="27"/>
      <c r="AT482" s="29"/>
      <c r="AU482" s="27"/>
      <c r="AV482" s="28"/>
      <c r="BD482" s="27"/>
      <c r="BE482" s="27"/>
      <c r="BH482" s="27" t="str">
        <f t="shared" si="53"/>
        <v/>
      </c>
    </row>
    <row r="483" spans="6:60" ht="16" customHeight="1">
      <c r="F483" s="31" t="str">
        <f>IF(ISBLANK(E483), "", Table2[[#This Row],[unique_id]])</f>
        <v/>
      </c>
      <c r="T483" s="27"/>
      <c r="V483" s="28"/>
      <c r="W483" s="28"/>
      <c r="X483" s="28"/>
      <c r="Y483" s="28"/>
      <c r="AG483" s="28"/>
      <c r="AH483" s="28"/>
      <c r="AJ483" s="27" t="str">
        <f t="shared" si="55"/>
        <v/>
      </c>
      <c r="AK483" s="27" t="str">
        <f t="shared" si="54"/>
        <v/>
      </c>
      <c r="AS483" s="27"/>
      <c r="AT483" s="29"/>
      <c r="AU483" s="27"/>
      <c r="AV483" s="28"/>
      <c r="BD483" s="27"/>
      <c r="BE483" s="27"/>
      <c r="BH483" s="27" t="str">
        <f t="shared" si="53"/>
        <v/>
      </c>
    </row>
    <row r="484" spans="6:60" ht="16" customHeight="1">
      <c r="F484" s="31" t="str">
        <f>IF(ISBLANK(E484), "", Table2[[#This Row],[unique_id]])</f>
        <v/>
      </c>
      <c r="T484" s="27"/>
      <c r="V484" s="28"/>
      <c r="W484" s="28"/>
      <c r="X484" s="28"/>
      <c r="Y484" s="28"/>
      <c r="AG484" s="28"/>
      <c r="AH484" s="28"/>
      <c r="AJ484" s="27" t="str">
        <f t="shared" si="55"/>
        <v/>
      </c>
      <c r="AK484" s="27" t="str">
        <f t="shared" si="54"/>
        <v/>
      </c>
      <c r="AS484" s="27"/>
      <c r="AT484" s="29"/>
      <c r="AU484" s="27"/>
      <c r="AV484" s="28"/>
      <c r="BD484" s="27"/>
      <c r="BE484" s="27"/>
      <c r="BH484" s="27" t="str">
        <f t="shared" si="53"/>
        <v/>
      </c>
    </row>
    <row r="485" spans="6:60" ht="16" customHeight="1">
      <c r="F485" s="31" t="str">
        <f>IF(ISBLANK(E485), "", Table2[[#This Row],[unique_id]])</f>
        <v/>
      </c>
      <c r="T485" s="27"/>
      <c r="V485" s="28"/>
      <c r="W485" s="28"/>
      <c r="X485" s="28"/>
      <c r="Y485" s="28"/>
      <c r="AG485" s="28"/>
      <c r="AH485" s="28"/>
      <c r="AJ485" s="27" t="str">
        <f t="shared" si="55"/>
        <v/>
      </c>
      <c r="AK485" s="27" t="str">
        <f t="shared" si="54"/>
        <v/>
      </c>
      <c r="AS485" s="27"/>
      <c r="AT485" s="29"/>
      <c r="AU485" s="27"/>
      <c r="AV485" s="28"/>
      <c r="BD485" s="27"/>
      <c r="BE485" s="27"/>
      <c r="BH485" s="27" t="str">
        <f t="shared" si="53"/>
        <v/>
      </c>
    </row>
    <row r="486" spans="6:60" ht="16" customHeight="1">
      <c r="F486" s="31" t="str">
        <f>IF(ISBLANK(E486), "", Table2[[#This Row],[unique_id]])</f>
        <v/>
      </c>
      <c r="T486" s="27"/>
      <c r="V486" s="28"/>
      <c r="W486" s="28"/>
      <c r="X486" s="28"/>
      <c r="Y486" s="28"/>
      <c r="AG486" s="28"/>
      <c r="AH486" s="28"/>
      <c r="AJ486" s="27" t="str">
        <f t="shared" si="55"/>
        <v/>
      </c>
      <c r="AK486" s="27" t="str">
        <f t="shared" si="54"/>
        <v/>
      </c>
      <c r="AS486" s="27"/>
      <c r="AT486" s="29"/>
      <c r="AU486" s="27"/>
      <c r="AV486" s="28"/>
      <c r="BD486" s="27"/>
      <c r="BE486" s="27"/>
      <c r="BH486" s="27" t="str">
        <f t="shared" si="53"/>
        <v/>
      </c>
    </row>
    <row r="487" spans="6:60" ht="16" customHeight="1">
      <c r="F487" s="31" t="str">
        <f>IF(ISBLANK(E487), "", Table2[[#This Row],[unique_id]])</f>
        <v/>
      </c>
      <c r="T487" s="27"/>
      <c r="V487" s="28"/>
      <c r="W487" s="28"/>
      <c r="X487" s="28"/>
      <c r="Y487" s="28"/>
      <c r="AG487" s="28"/>
      <c r="AH487" s="28"/>
      <c r="AJ487" s="27" t="str">
        <f t="shared" si="55"/>
        <v/>
      </c>
      <c r="AK487" s="27" t="str">
        <f t="shared" si="54"/>
        <v/>
      </c>
      <c r="AS487" s="27"/>
      <c r="AT487" s="29"/>
      <c r="AU487" s="27"/>
      <c r="AV487" s="28"/>
      <c r="BD487" s="27"/>
      <c r="BE487" s="27"/>
      <c r="BH487" s="27" t="str">
        <f t="shared" si="53"/>
        <v/>
      </c>
    </row>
    <row r="488" spans="6:60" ht="16" customHeight="1">
      <c r="F488" s="31" t="str">
        <f>IF(ISBLANK(E488), "", Table2[[#This Row],[unique_id]])</f>
        <v/>
      </c>
      <c r="T488" s="27"/>
      <c r="V488" s="28"/>
      <c r="W488" s="28"/>
      <c r="X488" s="28"/>
      <c r="Y488" s="28"/>
      <c r="AG488" s="28"/>
      <c r="AH488" s="28"/>
      <c r="AJ488" s="27" t="str">
        <f t="shared" si="55"/>
        <v/>
      </c>
      <c r="AK488" s="27" t="str">
        <f t="shared" si="54"/>
        <v/>
      </c>
      <c r="AS488" s="27"/>
      <c r="AT488" s="29"/>
      <c r="AU488" s="27"/>
      <c r="AV488" s="28"/>
      <c r="BD488" s="27"/>
      <c r="BE488" s="27"/>
      <c r="BH488" s="27" t="str">
        <f t="shared" si="53"/>
        <v/>
      </c>
    </row>
    <row r="489" spans="6:60" ht="16" customHeight="1">
      <c r="F489" s="31" t="str">
        <f>IF(ISBLANK(E489), "", Table2[[#This Row],[unique_id]])</f>
        <v/>
      </c>
      <c r="T489" s="27"/>
      <c r="V489" s="28"/>
      <c r="W489" s="28"/>
      <c r="X489" s="28"/>
      <c r="Y489" s="28"/>
      <c r="AG489" s="28"/>
      <c r="AH489" s="28"/>
      <c r="AJ489" s="27" t="str">
        <f t="shared" si="55"/>
        <v/>
      </c>
      <c r="AK489" s="27" t="str">
        <f t="shared" si="54"/>
        <v/>
      </c>
      <c r="AS489" s="27"/>
      <c r="AT489" s="29"/>
      <c r="AU489" s="27"/>
      <c r="AV489" s="28"/>
      <c r="BD489" s="27"/>
      <c r="BE489" s="27"/>
      <c r="BH489" s="27" t="str">
        <f t="shared" si="53"/>
        <v/>
      </c>
    </row>
    <row r="490" spans="6:60" ht="16" customHeight="1">
      <c r="F490" s="31" t="str">
        <f>IF(ISBLANK(E490), "", Table2[[#This Row],[unique_id]])</f>
        <v/>
      </c>
      <c r="T490" s="27"/>
      <c r="V490" s="28"/>
      <c r="W490" s="28"/>
      <c r="X490" s="28"/>
      <c r="Y490" s="28"/>
      <c r="AG490" s="28"/>
      <c r="AH490" s="28"/>
      <c r="AJ490" s="27" t="str">
        <f t="shared" si="55"/>
        <v/>
      </c>
      <c r="AK490" s="27" t="str">
        <f t="shared" si="54"/>
        <v/>
      </c>
      <c r="AS490" s="27"/>
      <c r="AT490" s="29"/>
      <c r="AU490" s="27"/>
      <c r="AV490" s="28"/>
      <c r="BD490" s="27"/>
      <c r="BE490" s="27"/>
      <c r="BH490" s="27" t="str">
        <f t="shared" si="53"/>
        <v/>
      </c>
    </row>
    <row r="491" spans="6:60" ht="16" customHeight="1">
      <c r="F491" s="31" t="str">
        <f>IF(ISBLANK(E491), "", Table2[[#This Row],[unique_id]])</f>
        <v/>
      </c>
      <c r="T491" s="27"/>
      <c r="V491" s="28"/>
      <c r="W491" s="28"/>
      <c r="X491" s="28"/>
      <c r="Y491" s="28"/>
      <c r="AG491" s="28"/>
      <c r="AH491" s="28"/>
      <c r="AJ491" s="27" t="str">
        <f t="shared" si="55"/>
        <v/>
      </c>
      <c r="AK491" s="27" t="str">
        <f t="shared" si="54"/>
        <v/>
      </c>
      <c r="AS491" s="27"/>
      <c r="AT491" s="29"/>
      <c r="AU491" s="27"/>
      <c r="AV491" s="28"/>
      <c r="BD491" s="27"/>
      <c r="BE491" s="27"/>
      <c r="BH491" s="27" t="str">
        <f t="shared" si="53"/>
        <v/>
      </c>
    </row>
    <row r="492" spans="6:60" ht="16" customHeight="1">
      <c r="F492" s="31" t="str">
        <f>IF(ISBLANK(E492), "", Table2[[#This Row],[unique_id]])</f>
        <v/>
      </c>
      <c r="T492" s="27"/>
      <c r="V492" s="28"/>
      <c r="W492" s="28"/>
      <c r="X492" s="28"/>
      <c r="Y492" s="28"/>
      <c r="AG492" s="28"/>
      <c r="AH492" s="28"/>
      <c r="AJ492" s="27" t="str">
        <f t="shared" si="55"/>
        <v/>
      </c>
      <c r="AK492" s="27" t="str">
        <f t="shared" si="54"/>
        <v/>
      </c>
      <c r="AS492" s="27"/>
      <c r="AT492" s="29"/>
      <c r="AU492" s="27"/>
      <c r="AV492" s="28"/>
      <c r="BD492" s="27"/>
      <c r="BE492" s="27"/>
      <c r="BH492" s="27" t="str">
        <f t="shared" si="53"/>
        <v/>
      </c>
    </row>
    <row r="493" spans="6:60" ht="16" customHeight="1">
      <c r="F493" s="31" t="str">
        <f>IF(ISBLANK(E493), "", Table2[[#This Row],[unique_id]])</f>
        <v/>
      </c>
      <c r="T493" s="27"/>
      <c r="V493" s="28"/>
      <c r="W493" s="28"/>
      <c r="X493" s="28"/>
      <c r="Y493" s="28"/>
      <c r="AG493" s="28"/>
      <c r="AH493" s="28"/>
      <c r="AJ493" s="27" t="str">
        <f t="shared" si="55"/>
        <v/>
      </c>
      <c r="AK493" s="27" t="str">
        <f t="shared" si="54"/>
        <v/>
      </c>
      <c r="AS493" s="27"/>
      <c r="AT493" s="29"/>
      <c r="AU493" s="27"/>
      <c r="AV493" s="28"/>
      <c r="BD493" s="27"/>
      <c r="BE493" s="27"/>
      <c r="BH493" s="27" t="str">
        <f t="shared" si="53"/>
        <v/>
      </c>
    </row>
    <row r="494" spans="6:60" ht="16" customHeight="1">
      <c r="F494" s="31" t="str">
        <f>IF(ISBLANK(E494), "", Table2[[#This Row],[unique_id]])</f>
        <v/>
      </c>
      <c r="T494" s="27"/>
      <c r="V494" s="28"/>
      <c r="W494" s="28"/>
      <c r="X494" s="28"/>
      <c r="Y494" s="28"/>
      <c r="AG494" s="28"/>
      <c r="AH494" s="28"/>
      <c r="AJ494" s="27" t="str">
        <f t="shared" si="55"/>
        <v/>
      </c>
      <c r="AK494" s="27" t="str">
        <f t="shared" si="54"/>
        <v/>
      </c>
      <c r="AS494" s="27"/>
      <c r="AT494" s="29"/>
      <c r="AU494" s="27"/>
      <c r="AV494" s="28"/>
      <c r="BD494" s="27"/>
      <c r="BE494" s="27"/>
      <c r="BH494" s="27" t="str">
        <f t="shared" si="53"/>
        <v/>
      </c>
    </row>
    <row r="495" spans="6:60" ht="16" customHeight="1">
      <c r="F495" s="31" t="str">
        <f>IF(ISBLANK(E495), "", Table2[[#This Row],[unique_id]])</f>
        <v/>
      </c>
      <c r="T495" s="27"/>
      <c r="V495" s="28"/>
      <c r="W495" s="28"/>
      <c r="X495" s="28"/>
      <c r="Y495" s="28"/>
      <c r="AG495" s="28"/>
      <c r="AH495" s="28"/>
      <c r="AJ495" s="27" t="str">
        <f t="shared" si="55"/>
        <v/>
      </c>
      <c r="AK495" s="27" t="str">
        <f t="shared" si="54"/>
        <v/>
      </c>
      <c r="AS495" s="27"/>
      <c r="AT495" s="29"/>
      <c r="AU495" s="27"/>
      <c r="AV495" s="28"/>
      <c r="BD495" s="27"/>
      <c r="BE495" s="27"/>
      <c r="BH495" s="27" t="str">
        <f t="shared" si="53"/>
        <v/>
      </c>
    </row>
    <row r="496" spans="6:60" ht="16" customHeight="1">
      <c r="F496" s="31" t="str">
        <f>IF(ISBLANK(E496), "", Table2[[#This Row],[unique_id]])</f>
        <v/>
      </c>
      <c r="T496" s="27"/>
      <c r="V496" s="28"/>
      <c r="W496" s="28"/>
      <c r="X496" s="28"/>
      <c r="Y496" s="28"/>
      <c r="AG496" s="28"/>
      <c r="AH496" s="28"/>
      <c r="AJ496" s="27" t="str">
        <f t="shared" si="55"/>
        <v/>
      </c>
      <c r="AK496" s="27" t="str">
        <f t="shared" si="54"/>
        <v/>
      </c>
      <c r="AS496" s="27"/>
      <c r="AT496" s="29"/>
      <c r="AU496" s="27"/>
      <c r="AV496" s="28"/>
      <c r="BD496" s="27"/>
      <c r="BE496" s="27"/>
      <c r="BH496" s="27" t="str">
        <f t="shared" si="53"/>
        <v/>
      </c>
    </row>
    <row r="497" spans="6:60" ht="16" customHeight="1">
      <c r="F497" s="31" t="str">
        <f>IF(ISBLANK(E497), "", Table2[[#This Row],[unique_id]])</f>
        <v/>
      </c>
      <c r="T497" s="27"/>
      <c r="V497" s="28"/>
      <c r="W497" s="28"/>
      <c r="X497" s="28"/>
      <c r="Y497" s="28"/>
      <c r="AG497" s="28"/>
      <c r="AH497" s="28"/>
      <c r="AJ497" s="27" t="str">
        <f t="shared" si="55"/>
        <v/>
      </c>
      <c r="AK497" s="27" t="str">
        <f t="shared" si="54"/>
        <v/>
      </c>
      <c r="AS497" s="27"/>
      <c r="AT497" s="29"/>
      <c r="AU497" s="27"/>
      <c r="AV497" s="28"/>
      <c r="BD497" s="27"/>
      <c r="BE497" s="27"/>
      <c r="BH497" s="27" t="str">
        <f t="shared" si="53"/>
        <v/>
      </c>
    </row>
    <row r="498" spans="6:60" ht="16" customHeight="1">
      <c r="F498" s="31" t="str">
        <f>IF(ISBLANK(E498), "", Table2[[#This Row],[unique_id]])</f>
        <v/>
      </c>
      <c r="T498" s="27"/>
      <c r="V498" s="28"/>
      <c r="W498" s="28"/>
      <c r="X498" s="28"/>
      <c r="Y498" s="28"/>
      <c r="AG498" s="28"/>
      <c r="AH498" s="28"/>
      <c r="AJ498" s="27" t="str">
        <f t="shared" si="55"/>
        <v/>
      </c>
      <c r="AK498" s="27" t="str">
        <f t="shared" si="54"/>
        <v/>
      </c>
      <c r="AS498" s="27"/>
      <c r="AT498" s="29"/>
      <c r="AU498" s="27"/>
      <c r="AV498" s="28"/>
      <c r="BD498" s="27"/>
      <c r="BE498" s="27"/>
      <c r="BH498" s="27" t="str">
        <f t="shared" si="53"/>
        <v/>
      </c>
    </row>
    <row r="499" spans="6:60" ht="16" customHeight="1">
      <c r="F499" s="31" t="str">
        <f>IF(ISBLANK(E499), "", Table2[[#This Row],[unique_id]])</f>
        <v/>
      </c>
      <c r="T499" s="27"/>
      <c r="V499" s="28"/>
      <c r="W499" s="28"/>
      <c r="X499" s="28"/>
      <c r="Y499" s="28"/>
      <c r="AG499" s="28"/>
      <c r="AH499" s="28"/>
      <c r="AJ499" s="27" t="str">
        <f t="shared" si="55"/>
        <v/>
      </c>
      <c r="AK499" s="27" t="str">
        <f t="shared" si="54"/>
        <v/>
      </c>
      <c r="AS499" s="27"/>
      <c r="AT499" s="29"/>
      <c r="AU499" s="27"/>
      <c r="AV499" s="28"/>
      <c r="BD499" s="27"/>
      <c r="BE499" s="27"/>
      <c r="BH499" s="27" t="str">
        <f t="shared" si="53"/>
        <v/>
      </c>
    </row>
    <row r="500" spans="6:60" ht="16" customHeight="1">
      <c r="F500" s="31" t="str">
        <f>IF(ISBLANK(E500), "", Table2[[#This Row],[unique_id]])</f>
        <v/>
      </c>
      <c r="T500" s="27"/>
      <c r="V500" s="28"/>
      <c r="W500" s="28"/>
      <c r="X500" s="28"/>
      <c r="Y500" s="28"/>
      <c r="AG500" s="28"/>
      <c r="AH500" s="28"/>
      <c r="AJ500" s="27" t="str">
        <f t="shared" si="55"/>
        <v/>
      </c>
      <c r="AK500" s="27" t="str">
        <f t="shared" si="54"/>
        <v/>
      </c>
      <c r="AS500" s="27"/>
      <c r="AT500" s="29"/>
      <c r="AU500" s="27"/>
      <c r="AV500" s="28"/>
      <c r="BD500" s="27"/>
      <c r="BE500" s="27"/>
      <c r="BH500" s="27" t="str">
        <f t="shared" si="53"/>
        <v/>
      </c>
    </row>
    <row r="501" spans="6:60" ht="16" customHeight="1">
      <c r="F501" s="31" t="str">
        <f>IF(ISBLANK(E501), "", Table2[[#This Row],[unique_id]])</f>
        <v/>
      </c>
      <c r="T501" s="27"/>
      <c r="V501" s="28"/>
      <c r="W501" s="28"/>
      <c r="X501" s="28"/>
      <c r="Y501" s="28"/>
      <c r="AG501" s="28"/>
      <c r="AH501" s="28"/>
      <c r="AJ501" s="27" t="str">
        <f t="shared" si="55"/>
        <v/>
      </c>
      <c r="AK501" s="27" t="str">
        <f t="shared" si="54"/>
        <v/>
      </c>
      <c r="AS501" s="27"/>
      <c r="AT501" s="29"/>
      <c r="AU501" s="27"/>
      <c r="AV501" s="28"/>
      <c r="BD501" s="27"/>
      <c r="BE501" s="27"/>
      <c r="BH501" s="27" t="str">
        <f t="shared" si="53"/>
        <v/>
      </c>
    </row>
    <row r="502" spans="6:60" ht="16" customHeight="1">
      <c r="F502" s="31" t="str">
        <f>IF(ISBLANK(E502), "", Table2[[#This Row],[unique_id]])</f>
        <v/>
      </c>
      <c r="T502" s="27"/>
      <c r="V502" s="28"/>
      <c r="W502" s="28"/>
      <c r="X502" s="28"/>
      <c r="Y502" s="28"/>
      <c r="AG502" s="28"/>
      <c r="AH502" s="28"/>
      <c r="AJ502" s="27" t="str">
        <f t="shared" si="55"/>
        <v/>
      </c>
      <c r="AK502" s="27" t="str">
        <f t="shared" si="54"/>
        <v/>
      </c>
      <c r="AS502" s="27"/>
      <c r="AT502" s="29"/>
      <c r="AU502" s="27"/>
      <c r="AV502" s="28"/>
      <c r="BD502" s="27"/>
      <c r="BE502" s="27"/>
      <c r="BH502" s="27" t="str">
        <f t="shared" si="53"/>
        <v/>
      </c>
    </row>
    <row r="503" spans="6:60" ht="16" customHeight="1">
      <c r="F503" s="31" t="str">
        <f>IF(ISBLANK(E503), "", Table2[[#This Row],[unique_id]])</f>
        <v/>
      </c>
      <c r="T503" s="27"/>
      <c r="V503" s="28"/>
      <c r="W503" s="28"/>
      <c r="X503" s="28"/>
      <c r="Y503" s="28"/>
      <c r="AG503" s="28"/>
      <c r="AH503" s="28"/>
      <c r="AJ503" s="27" t="str">
        <f t="shared" si="55"/>
        <v/>
      </c>
      <c r="AK503" s="27" t="str">
        <f t="shared" si="54"/>
        <v/>
      </c>
      <c r="AS503" s="27"/>
      <c r="AT503" s="29"/>
      <c r="AU503" s="27"/>
      <c r="AV503" s="28"/>
      <c r="BD503" s="27"/>
      <c r="BE503" s="27"/>
      <c r="BH503" s="27" t="str">
        <f t="shared" si="53"/>
        <v/>
      </c>
    </row>
    <row r="504" spans="6:60" ht="16" customHeight="1">
      <c r="F504" s="31" t="str">
        <f>IF(ISBLANK(E504), "", Table2[[#This Row],[unique_id]])</f>
        <v/>
      </c>
      <c r="T504" s="27"/>
      <c r="V504" s="28"/>
      <c r="W504" s="28"/>
      <c r="X504" s="28"/>
      <c r="Y504" s="28"/>
      <c r="AG504" s="28"/>
      <c r="AH504" s="28"/>
      <c r="AJ504" s="27" t="str">
        <f t="shared" si="55"/>
        <v/>
      </c>
      <c r="AK504" s="27" t="str">
        <f t="shared" si="54"/>
        <v/>
      </c>
      <c r="AS504" s="27"/>
      <c r="AT504" s="29"/>
      <c r="AU504" s="27"/>
      <c r="AV504" s="28"/>
      <c r="BD504" s="27"/>
      <c r="BE504" s="27"/>
      <c r="BH504" s="27" t="str">
        <f t="shared" si="53"/>
        <v/>
      </c>
    </row>
    <row r="505" spans="6:60" ht="16" customHeight="1">
      <c r="F505" s="31" t="str">
        <f>IF(ISBLANK(E505), "", Table2[[#This Row],[unique_id]])</f>
        <v/>
      </c>
      <c r="T505" s="27"/>
      <c r="V505" s="28"/>
      <c r="W505" s="28"/>
      <c r="X505" s="28"/>
      <c r="Y505" s="28"/>
      <c r="AG505" s="28"/>
      <c r="AH505" s="28"/>
      <c r="AJ505" s="27" t="str">
        <f t="shared" si="55"/>
        <v/>
      </c>
      <c r="AK505" s="27" t="str">
        <f t="shared" si="54"/>
        <v/>
      </c>
      <c r="AS505" s="27"/>
      <c r="AT505" s="29"/>
      <c r="AU505" s="27"/>
      <c r="AV505" s="28"/>
      <c r="BD505" s="27"/>
      <c r="BE505" s="27"/>
      <c r="BH505" s="27" t="str">
        <f t="shared" si="53"/>
        <v/>
      </c>
    </row>
    <row r="506" spans="6:60" ht="16" customHeight="1">
      <c r="F506" s="31" t="str">
        <f>IF(ISBLANK(E506), "", Table2[[#This Row],[unique_id]])</f>
        <v/>
      </c>
      <c r="T506" s="27"/>
      <c r="V506" s="28"/>
      <c r="W506" s="28"/>
      <c r="X506" s="28"/>
      <c r="Y506" s="28"/>
      <c r="AG506" s="28"/>
      <c r="AH506" s="28"/>
      <c r="AJ506" s="27" t="str">
        <f t="shared" si="55"/>
        <v/>
      </c>
      <c r="AK506" s="27" t="str">
        <f t="shared" si="54"/>
        <v/>
      </c>
      <c r="AS506" s="27"/>
      <c r="AT506" s="29"/>
      <c r="AU506" s="27"/>
      <c r="AV506" s="28"/>
      <c r="BD506" s="27"/>
      <c r="BE506" s="27"/>
      <c r="BH506" s="27" t="str">
        <f t="shared" si="53"/>
        <v/>
      </c>
    </row>
    <row r="507" spans="6:60" ht="16" customHeight="1">
      <c r="F507" s="31" t="str">
        <f>IF(ISBLANK(E507), "", Table2[[#This Row],[unique_id]])</f>
        <v/>
      </c>
      <c r="T507" s="27"/>
      <c r="V507" s="28"/>
      <c r="W507" s="28"/>
      <c r="X507" s="28"/>
      <c r="Y507" s="28"/>
      <c r="AG507" s="28"/>
      <c r="AH507" s="28"/>
      <c r="AJ507" s="27" t="str">
        <f t="shared" si="55"/>
        <v/>
      </c>
      <c r="AK507" s="27" t="str">
        <f t="shared" si="54"/>
        <v/>
      </c>
      <c r="AS507" s="27"/>
      <c r="AT507" s="29"/>
      <c r="AU507" s="27"/>
      <c r="AV507" s="28"/>
      <c r="BD507" s="27"/>
      <c r="BE507" s="27"/>
      <c r="BH507" s="27" t="str">
        <f t="shared" si="53"/>
        <v/>
      </c>
    </row>
    <row r="508" spans="6:60" ht="16" customHeight="1">
      <c r="F508" s="31" t="str">
        <f>IF(ISBLANK(E508), "", Table2[[#This Row],[unique_id]])</f>
        <v/>
      </c>
      <c r="T508" s="27"/>
      <c r="V508" s="28"/>
      <c r="W508" s="28"/>
      <c r="X508" s="28"/>
      <c r="Y508" s="28"/>
      <c r="AG508" s="28"/>
      <c r="AH508" s="28"/>
      <c r="AJ508" s="27" t="str">
        <f t="shared" si="55"/>
        <v/>
      </c>
      <c r="AK508" s="27" t="str">
        <f t="shared" si="54"/>
        <v/>
      </c>
      <c r="AS508" s="27"/>
      <c r="AT508" s="29"/>
      <c r="AU508" s="27"/>
      <c r="AV508" s="28"/>
      <c r="BD508" s="27"/>
      <c r="BE508" s="27"/>
      <c r="BH508" s="27" t="str">
        <f t="shared" si="53"/>
        <v/>
      </c>
    </row>
    <row r="509" spans="6:60" ht="16" customHeight="1">
      <c r="F509" s="31" t="str">
        <f>IF(ISBLANK(E509), "", Table2[[#This Row],[unique_id]])</f>
        <v/>
      </c>
      <c r="T509" s="27"/>
      <c r="V509" s="28"/>
      <c r="W509" s="28"/>
      <c r="X509" s="28"/>
      <c r="Y509" s="28"/>
      <c r="AG509" s="28"/>
      <c r="AH509" s="28"/>
      <c r="AJ509" s="27" t="str">
        <f t="shared" si="55"/>
        <v/>
      </c>
      <c r="AK509" s="27" t="str">
        <f t="shared" si="54"/>
        <v/>
      </c>
      <c r="AS509" s="27"/>
      <c r="AT509" s="29"/>
      <c r="AU509" s="27"/>
      <c r="AV509" s="28"/>
      <c r="BD509" s="27"/>
      <c r="BE509" s="27"/>
      <c r="BH509" s="27" t="str">
        <f t="shared" si="53"/>
        <v/>
      </c>
    </row>
    <row r="510" spans="6:60" ht="16" customHeight="1">
      <c r="F510" s="31" t="str">
        <f>IF(ISBLANK(E510), "", Table2[[#This Row],[unique_id]])</f>
        <v/>
      </c>
      <c r="T510" s="27"/>
      <c r="V510" s="28"/>
      <c r="W510" s="28"/>
      <c r="X510" s="28"/>
      <c r="Y510" s="28"/>
      <c r="AG510" s="28"/>
      <c r="AH510" s="28"/>
      <c r="AJ510" s="27" t="str">
        <f t="shared" si="55"/>
        <v/>
      </c>
      <c r="AK510" s="27" t="str">
        <f t="shared" si="54"/>
        <v/>
      </c>
      <c r="AS510" s="27"/>
      <c r="AT510" s="29"/>
      <c r="AU510" s="27"/>
      <c r="AV510" s="28"/>
      <c r="BD510" s="27"/>
      <c r="BE510" s="27"/>
      <c r="BH510" s="27" t="str">
        <f t="shared" si="53"/>
        <v/>
      </c>
    </row>
    <row r="511" spans="6:60" ht="16" customHeight="1">
      <c r="F511" s="31" t="str">
        <f>IF(ISBLANK(E511), "", Table2[[#This Row],[unique_id]])</f>
        <v/>
      </c>
      <c r="T511" s="27"/>
      <c r="V511" s="28"/>
      <c r="W511" s="28"/>
      <c r="X511" s="28"/>
      <c r="Y511" s="28"/>
      <c r="AG511" s="28"/>
      <c r="AH511" s="28"/>
      <c r="AJ511" s="27" t="str">
        <f t="shared" si="55"/>
        <v/>
      </c>
      <c r="AK511" s="27" t="str">
        <f t="shared" si="54"/>
        <v/>
      </c>
      <c r="AS511" s="27"/>
      <c r="AT511" s="29"/>
      <c r="AU511" s="27"/>
      <c r="AV511" s="28"/>
      <c r="BD511" s="27"/>
      <c r="BE511" s="27"/>
      <c r="BH511" s="27" t="str">
        <f t="shared" si="53"/>
        <v/>
      </c>
    </row>
    <row r="512" spans="6:60" ht="16" customHeight="1">
      <c r="F512" s="31" t="str">
        <f>IF(ISBLANK(E512), "", Table2[[#This Row],[unique_id]])</f>
        <v/>
      </c>
      <c r="T512" s="27"/>
      <c r="V512" s="28"/>
      <c r="W512" s="28"/>
      <c r="X512" s="28"/>
      <c r="Y512" s="28"/>
      <c r="AG512" s="28"/>
      <c r="AH512" s="28"/>
      <c r="AJ512" s="27" t="str">
        <f t="shared" si="55"/>
        <v/>
      </c>
      <c r="AK512" s="27" t="str">
        <f t="shared" si="54"/>
        <v/>
      </c>
      <c r="AS512" s="27"/>
      <c r="AT512" s="29"/>
      <c r="AU512" s="27"/>
      <c r="AV512" s="28"/>
      <c r="BD512" s="27"/>
      <c r="BE512" s="27"/>
      <c r="BH512" s="27" t="str">
        <f t="shared" si="53"/>
        <v/>
      </c>
    </row>
    <row r="513" spans="6:60" ht="16" customHeight="1">
      <c r="F513" s="31" t="str">
        <f>IF(ISBLANK(E513), "", Table2[[#This Row],[unique_id]])</f>
        <v/>
      </c>
      <c r="T513" s="27"/>
      <c r="V513" s="28"/>
      <c r="W513" s="28"/>
      <c r="X513" s="28"/>
      <c r="Y513" s="28"/>
      <c r="AG513" s="28"/>
      <c r="AH513" s="28"/>
      <c r="AJ513" s="27" t="str">
        <f t="shared" si="55"/>
        <v/>
      </c>
      <c r="AK513" s="27" t="str">
        <f t="shared" si="54"/>
        <v/>
      </c>
      <c r="AS513" s="27"/>
      <c r="AT513" s="29"/>
      <c r="AU513" s="27"/>
      <c r="AV513" s="28"/>
      <c r="BD513" s="27"/>
      <c r="BE513" s="27"/>
      <c r="BH513" s="27" t="str">
        <f t="shared" si="53"/>
        <v/>
      </c>
    </row>
    <row r="514" spans="6:60" ht="16" customHeight="1">
      <c r="F514" s="31" t="str">
        <f>IF(ISBLANK(E514), "", Table2[[#This Row],[unique_id]])</f>
        <v/>
      </c>
      <c r="T514" s="27"/>
      <c r="V514" s="28"/>
      <c r="W514" s="28"/>
      <c r="X514" s="28"/>
      <c r="Y514" s="28"/>
      <c r="AG514" s="28"/>
      <c r="AH514" s="28"/>
      <c r="AJ514" s="27" t="str">
        <f t="shared" si="55"/>
        <v/>
      </c>
      <c r="AK514" s="27" t="str">
        <f t="shared" si="54"/>
        <v/>
      </c>
      <c r="AS514" s="27"/>
      <c r="AT514" s="29"/>
      <c r="AU514" s="27"/>
      <c r="AV514" s="28"/>
      <c r="BD514" s="27"/>
      <c r="BE514" s="27"/>
      <c r="BH514" s="27" t="str">
        <f t="shared" si="53"/>
        <v/>
      </c>
    </row>
    <row r="515" spans="6:60" ht="16" customHeight="1">
      <c r="F515" s="31" t="str">
        <f>IF(ISBLANK(E515), "", Table2[[#This Row],[unique_id]])</f>
        <v/>
      </c>
      <c r="T515" s="27"/>
      <c r="V515" s="28"/>
      <c r="W515" s="28"/>
      <c r="X515" s="28"/>
      <c r="Y515" s="28"/>
      <c r="AG515" s="28"/>
      <c r="AH515" s="28"/>
      <c r="AJ515" s="27" t="str">
        <f t="shared" si="55"/>
        <v/>
      </c>
      <c r="AK515" s="27" t="str">
        <f t="shared" si="54"/>
        <v/>
      </c>
      <c r="AS515" s="27"/>
      <c r="AT515" s="29"/>
      <c r="AU515" s="27"/>
      <c r="AV515" s="28"/>
      <c r="BD515" s="27"/>
      <c r="BE515" s="27"/>
      <c r="BH515" s="27" t="str">
        <f t="shared" si="53"/>
        <v/>
      </c>
    </row>
    <row r="516" spans="6:60" ht="16" customHeight="1">
      <c r="F516" s="31" t="str">
        <f>IF(ISBLANK(E516), "", Table2[[#This Row],[unique_id]])</f>
        <v/>
      </c>
      <c r="T516" s="27"/>
      <c r="V516" s="28"/>
      <c r="W516" s="28"/>
      <c r="X516" s="28"/>
      <c r="Y516" s="28"/>
      <c r="AG516" s="28"/>
      <c r="AH516" s="28"/>
      <c r="AJ516" s="27" t="str">
        <f t="shared" si="55"/>
        <v/>
      </c>
      <c r="AK516" s="27" t="str">
        <f t="shared" si="54"/>
        <v/>
      </c>
      <c r="AS516" s="27"/>
      <c r="AT516" s="29"/>
      <c r="AU516" s="27"/>
      <c r="AV516" s="28"/>
      <c r="BD516" s="27"/>
      <c r="BE516" s="27"/>
      <c r="BH516" s="27" t="str">
        <f t="shared" ref="BH516:BH579" si="56">IF(AND(ISBLANK(BD516), ISBLANK(BE516)), "", _xlfn.CONCAT("[", IF(ISBLANK(BD516), "", _xlfn.CONCAT("[""mac"", """, BD516, """]")), IF(ISBLANK(BE516), "", _xlfn.CONCAT(", [""ip"", """, BE516, """]")), "]"))</f>
        <v/>
      </c>
    </row>
    <row r="517" spans="6:60" ht="16" customHeight="1">
      <c r="F517" s="31" t="str">
        <f>IF(ISBLANK(E517), "", Table2[[#This Row],[unique_id]])</f>
        <v/>
      </c>
      <c r="T517" s="27"/>
      <c r="V517" s="28"/>
      <c r="W517" s="28"/>
      <c r="X517" s="28"/>
      <c r="Y517" s="28"/>
      <c r="AG517" s="28"/>
      <c r="AH517" s="28"/>
      <c r="AJ517" s="27" t="str">
        <f t="shared" si="55"/>
        <v/>
      </c>
      <c r="AK517" s="27" t="str">
        <f t="shared" si="54"/>
        <v/>
      </c>
      <c r="AS517" s="27"/>
      <c r="AT517" s="29"/>
      <c r="AU517" s="27"/>
      <c r="AV517" s="28"/>
      <c r="BD517" s="27"/>
      <c r="BE517" s="27"/>
      <c r="BH517" s="27" t="str">
        <f t="shared" si="56"/>
        <v/>
      </c>
    </row>
    <row r="518" spans="6:60" ht="16" customHeight="1">
      <c r="F518" s="31" t="str">
        <f>IF(ISBLANK(E518), "", Table2[[#This Row],[unique_id]])</f>
        <v/>
      </c>
      <c r="T518" s="27"/>
      <c r="V518" s="28"/>
      <c r="W518" s="28"/>
      <c r="X518" s="28"/>
      <c r="Y518" s="28"/>
      <c r="AG518" s="28"/>
      <c r="AH518" s="28"/>
      <c r="AJ518" s="27" t="str">
        <f t="shared" si="55"/>
        <v/>
      </c>
      <c r="AK518" s="27" t="str">
        <f t="shared" si="54"/>
        <v/>
      </c>
      <c r="AS518" s="27"/>
      <c r="AT518" s="29"/>
      <c r="AU518" s="27"/>
      <c r="AV518" s="28"/>
      <c r="BD518" s="27"/>
      <c r="BE518" s="27"/>
      <c r="BH518" s="27" t="str">
        <f t="shared" si="56"/>
        <v/>
      </c>
    </row>
    <row r="519" spans="6:60" ht="16" customHeight="1">
      <c r="F519" s="31" t="str">
        <f>IF(ISBLANK(E519), "", Table2[[#This Row],[unique_id]])</f>
        <v/>
      </c>
      <c r="T519" s="27"/>
      <c r="V519" s="28"/>
      <c r="W519" s="28"/>
      <c r="X519" s="28"/>
      <c r="Y519" s="28"/>
      <c r="AG519" s="28"/>
      <c r="AH519" s="28"/>
      <c r="AJ519" s="27" t="str">
        <f t="shared" si="55"/>
        <v/>
      </c>
      <c r="AK519" s="27" t="str">
        <f t="shared" si="54"/>
        <v/>
      </c>
      <c r="AS519" s="27"/>
      <c r="AT519" s="29"/>
      <c r="AU519" s="27"/>
      <c r="AV519" s="28"/>
      <c r="BD519" s="27"/>
      <c r="BE519" s="27"/>
      <c r="BH519" s="27" t="str">
        <f t="shared" si="56"/>
        <v/>
      </c>
    </row>
    <row r="520" spans="6:60" ht="16" customHeight="1">
      <c r="F520" s="31" t="str">
        <f>IF(ISBLANK(E520), "", Table2[[#This Row],[unique_id]])</f>
        <v/>
      </c>
      <c r="T520" s="27"/>
      <c r="V520" s="28"/>
      <c r="W520" s="28"/>
      <c r="X520" s="28"/>
      <c r="Y520" s="28"/>
      <c r="AG520" s="28"/>
      <c r="AH520" s="28"/>
      <c r="AJ520" s="27" t="str">
        <f t="shared" si="55"/>
        <v/>
      </c>
      <c r="AK520" s="27" t="str">
        <f t="shared" si="54"/>
        <v/>
      </c>
      <c r="AS520" s="27"/>
      <c r="AT520" s="29"/>
      <c r="AU520" s="27"/>
      <c r="AV520" s="28"/>
      <c r="BD520" s="27"/>
      <c r="BE520" s="27"/>
      <c r="BH520" s="27" t="str">
        <f t="shared" si="56"/>
        <v/>
      </c>
    </row>
    <row r="521" spans="6:60" ht="16" customHeight="1">
      <c r="F521" s="31" t="str">
        <f>IF(ISBLANK(E521), "", Table2[[#This Row],[unique_id]])</f>
        <v/>
      </c>
      <c r="T521" s="27"/>
      <c r="V521" s="28"/>
      <c r="W521" s="28"/>
      <c r="X521" s="28"/>
      <c r="Y521" s="28"/>
      <c r="AG521" s="28"/>
      <c r="AH521" s="28"/>
      <c r="AJ521" s="27" t="str">
        <f t="shared" si="55"/>
        <v/>
      </c>
      <c r="AK521" s="27" t="str">
        <f t="shared" si="54"/>
        <v/>
      </c>
      <c r="AS521" s="27"/>
      <c r="AT521" s="29"/>
      <c r="AU521" s="27"/>
      <c r="AV521" s="28"/>
      <c r="BD521" s="27"/>
      <c r="BE521" s="27"/>
      <c r="BH521" s="27" t="str">
        <f t="shared" si="56"/>
        <v/>
      </c>
    </row>
    <row r="522" spans="6:60" ht="16" customHeight="1">
      <c r="F522" s="31" t="str">
        <f>IF(ISBLANK(E522), "", Table2[[#This Row],[unique_id]])</f>
        <v/>
      </c>
      <c r="T522" s="27"/>
      <c r="V522" s="28"/>
      <c r="W522" s="28"/>
      <c r="X522" s="28"/>
      <c r="Y522" s="28"/>
      <c r="AG522" s="28"/>
      <c r="AH522" s="28"/>
      <c r="AJ522" s="27" t="str">
        <f t="shared" si="55"/>
        <v/>
      </c>
      <c r="AK522" s="27" t="str">
        <f t="shared" si="54"/>
        <v/>
      </c>
      <c r="AS522" s="27"/>
      <c r="AT522" s="29"/>
      <c r="AU522" s="27"/>
      <c r="AV522" s="28"/>
      <c r="BD522" s="27"/>
      <c r="BE522" s="27"/>
      <c r="BH522" s="27" t="str">
        <f t="shared" si="56"/>
        <v/>
      </c>
    </row>
    <row r="523" spans="6:60" ht="16" customHeight="1">
      <c r="F523" s="31" t="str">
        <f>IF(ISBLANK(E523), "", Table2[[#This Row],[unique_id]])</f>
        <v/>
      </c>
      <c r="T523" s="27"/>
      <c r="V523" s="28"/>
      <c r="W523" s="28"/>
      <c r="X523" s="28"/>
      <c r="Y523" s="28"/>
      <c r="AG523" s="28"/>
      <c r="AH523" s="28"/>
      <c r="AJ523" s="27" t="str">
        <f t="shared" si="55"/>
        <v/>
      </c>
      <c r="AK523" s="27" t="str">
        <f t="shared" si="54"/>
        <v/>
      </c>
      <c r="AS523" s="27"/>
      <c r="AT523" s="29"/>
      <c r="AU523" s="27"/>
      <c r="AV523" s="28"/>
      <c r="BD523" s="27"/>
      <c r="BE523" s="27"/>
      <c r="BH523" s="27" t="str">
        <f t="shared" si="56"/>
        <v/>
      </c>
    </row>
    <row r="524" spans="6:60" ht="16" customHeight="1">
      <c r="F524" s="31" t="str">
        <f>IF(ISBLANK(E524), "", Table2[[#This Row],[unique_id]])</f>
        <v/>
      </c>
      <c r="T524" s="27"/>
      <c r="V524" s="28"/>
      <c r="W524" s="28"/>
      <c r="X524" s="28"/>
      <c r="Y524" s="28"/>
      <c r="AG524" s="28"/>
      <c r="AH524" s="28"/>
      <c r="AJ524" s="27" t="str">
        <f t="shared" si="55"/>
        <v/>
      </c>
      <c r="AK524" s="27" t="str">
        <f t="shared" si="54"/>
        <v/>
      </c>
      <c r="AS524" s="27"/>
      <c r="AT524" s="29"/>
      <c r="AU524" s="27"/>
      <c r="AV524" s="28"/>
      <c r="BD524" s="27"/>
      <c r="BE524" s="27"/>
      <c r="BH524" s="27" t="str">
        <f t="shared" si="56"/>
        <v/>
      </c>
    </row>
    <row r="525" spans="6:60" ht="16" customHeight="1">
      <c r="F525" s="31" t="str">
        <f>IF(ISBLANK(E525), "", Table2[[#This Row],[unique_id]])</f>
        <v/>
      </c>
      <c r="T525" s="27"/>
      <c r="V525" s="28"/>
      <c r="W525" s="28"/>
      <c r="X525" s="28"/>
      <c r="Y525" s="28"/>
      <c r="AG525" s="28"/>
      <c r="AH525" s="28"/>
      <c r="AJ525" s="27" t="str">
        <f t="shared" si="55"/>
        <v/>
      </c>
      <c r="AK525" s="27" t="str">
        <f t="shared" si="54"/>
        <v/>
      </c>
      <c r="AS525" s="27"/>
      <c r="AT525" s="29"/>
      <c r="AU525" s="27"/>
      <c r="AV525" s="28"/>
      <c r="BD525" s="27"/>
      <c r="BE525" s="27"/>
      <c r="BH525" s="27" t="str">
        <f t="shared" si="56"/>
        <v/>
      </c>
    </row>
    <row r="526" spans="6:60" ht="16" customHeight="1">
      <c r="F526" s="31" t="str">
        <f>IF(ISBLANK(E526), "", Table2[[#This Row],[unique_id]])</f>
        <v/>
      </c>
      <c r="T526" s="27"/>
      <c r="V526" s="28"/>
      <c r="W526" s="28"/>
      <c r="X526" s="28"/>
      <c r="Y526" s="28"/>
      <c r="AG526" s="28"/>
      <c r="AH526" s="28"/>
      <c r="AJ526" s="27" t="str">
        <f t="shared" si="55"/>
        <v/>
      </c>
      <c r="AK526" s="27" t="str">
        <f t="shared" si="54"/>
        <v/>
      </c>
      <c r="AS526" s="27"/>
      <c r="AT526" s="29"/>
      <c r="AU526" s="27"/>
      <c r="AV526" s="28"/>
      <c r="BD526" s="27"/>
      <c r="BE526" s="27"/>
      <c r="BH526" s="27" t="str">
        <f t="shared" si="56"/>
        <v/>
      </c>
    </row>
    <row r="527" spans="6:60" ht="16" customHeight="1">
      <c r="F527" s="31" t="str">
        <f>IF(ISBLANK(E527), "", Table2[[#This Row],[unique_id]])</f>
        <v/>
      </c>
      <c r="T527" s="27"/>
      <c r="V527" s="28"/>
      <c r="W527" s="28"/>
      <c r="X527" s="28"/>
      <c r="Y527" s="28"/>
      <c r="AG527" s="28"/>
      <c r="AH527" s="28"/>
      <c r="AJ527" s="27" t="str">
        <f t="shared" si="55"/>
        <v/>
      </c>
      <c r="AK527" s="27" t="str">
        <f t="shared" si="54"/>
        <v/>
      </c>
      <c r="AS527" s="27"/>
      <c r="AT527" s="29"/>
      <c r="AU527" s="27"/>
      <c r="AV527" s="28"/>
      <c r="BD527" s="27"/>
      <c r="BE527" s="27"/>
      <c r="BH527" s="27" t="str">
        <f t="shared" si="56"/>
        <v/>
      </c>
    </row>
    <row r="528" spans="6:60" ht="16" customHeight="1">
      <c r="F528" s="31" t="str">
        <f>IF(ISBLANK(E528), "", Table2[[#This Row],[unique_id]])</f>
        <v/>
      </c>
      <c r="T528" s="27"/>
      <c r="V528" s="28"/>
      <c r="W528" s="28"/>
      <c r="X528" s="28"/>
      <c r="Y528" s="28"/>
      <c r="AG528" s="28"/>
      <c r="AH528" s="28"/>
      <c r="AJ528" s="27" t="str">
        <f t="shared" si="55"/>
        <v/>
      </c>
      <c r="AK528" s="27" t="str">
        <f t="shared" si="54"/>
        <v/>
      </c>
      <c r="AS528" s="27"/>
      <c r="AT528" s="29"/>
      <c r="AU528" s="27"/>
      <c r="AV528" s="28"/>
      <c r="BD528" s="27"/>
      <c r="BE528" s="27"/>
      <c r="BH528" s="27" t="str">
        <f t="shared" si="56"/>
        <v/>
      </c>
    </row>
    <row r="529" spans="6:60" ht="16" customHeight="1">
      <c r="F529" s="31" t="str">
        <f>IF(ISBLANK(E529), "", Table2[[#This Row],[unique_id]])</f>
        <v/>
      </c>
      <c r="T529" s="27"/>
      <c r="V529" s="28"/>
      <c r="W529" s="28"/>
      <c r="X529" s="28"/>
      <c r="Y529" s="28"/>
      <c r="AG529" s="28"/>
      <c r="AH529" s="28"/>
      <c r="AJ529" s="27" t="str">
        <f t="shared" si="55"/>
        <v/>
      </c>
      <c r="AK529" s="27" t="str">
        <f t="shared" si="54"/>
        <v/>
      </c>
      <c r="AS529" s="27"/>
      <c r="AT529" s="29"/>
      <c r="AU529" s="27"/>
      <c r="AV529" s="28"/>
      <c r="BD529" s="27"/>
      <c r="BE529" s="27"/>
      <c r="BH529" s="27" t="str">
        <f t="shared" si="56"/>
        <v/>
      </c>
    </row>
    <row r="530" spans="6:60" ht="16" customHeight="1">
      <c r="F530" s="31" t="str">
        <f>IF(ISBLANK(E530), "", Table2[[#This Row],[unique_id]])</f>
        <v/>
      </c>
      <c r="T530" s="27"/>
      <c r="V530" s="28"/>
      <c r="W530" s="28"/>
      <c r="X530" s="28"/>
      <c r="Y530" s="28"/>
      <c r="AG530" s="28"/>
      <c r="AH530" s="28"/>
      <c r="AJ530" s="27" t="str">
        <f t="shared" si="55"/>
        <v/>
      </c>
      <c r="AK530" s="27" t="str">
        <f t="shared" si="54"/>
        <v/>
      </c>
      <c r="AS530" s="27"/>
      <c r="AT530" s="29"/>
      <c r="AU530" s="27"/>
      <c r="AV530" s="28"/>
      <c r="BD530" s="27"/>
      <c r="BE530" s="27"/>
      <c r="BH530" s="27" t="str">
        <f t="shared" si="56"/>
        <v/>
      </c>
    </row>
    <row r="531" spans="6:60" ht="16" customHeight="1">
      <c r="F531" s="31" t="str">
        <f>IF(ISBLANK(E531), "", Table2[[#This Row],[unique_id]])</f>
        <v/>
      </c>
      <c r="T531" s="27"/>
      <c r="V531" s="28"/>
      <c r="W531" s="28"/>
      <c r="X531" s="28"/>
      <c r="Y531" s="28"/>
      <c r="AG531" s="28"/>
      <c r="AH531" s="28"/>
      <c r="AJ531" s="27" t="str">
        <f t="shared" si="55"/>
        <v/>
      </c>
      <c r="AK531" s="27" t="str">
        <f t="shared" si="54"/>
        <v/>
      </c>
      <c r="AS531" s="27"/>
      <c r="AT531" s="29"/>
      <c r="AU531" s="27"/>
      <c r="AV531" s="28"/>
      <c r="BD531" s="27"/>
      <c r="BE531" s="27"/>
      <c r="BH531" s="27" t="str">
        <f t="shared" si="56"/>
        <v/>
      </c>
    </row>
    <row r="532" spans="6:60" ht="16" customHeight="1">
      <c r="F532" s="31" t="str">
        <f>IF(ISBLANK(E532), "", Table2[[#This Row],[unique_id]])</f>
        <v/>
      </c>
      <c r="T532" s="27"/>
      <c r="V532" s="28"/>
      <c r="W532" s="28"/>
      <c r="X532" s="28"/>
      <c r="Y532" s="28"/>
      <c r="AG532" s="28"/>
      <c r="AH532" s="28"/>
      <c r="AJ532" s="27" t="str">
        <f t="shared" si="55"/>
        <v/>
      </c>
      <c r="AK532" s="27" t="str">
        <f t="shared" si="54"/>
        <v/>
      </c>
      <c r="AS532" s="27"/>
      <c r="AT532" s="29"/>
      <c r="AU532" s="27"/>
      <c r="AV532" s="28"/>
      <c r="BD532" s="27"/>
      <c r="BE532" s="27"/>
      <c r="BH532" s="27" t="str">
        <f t="shared" si="56"/>
        <v/>
      </c>
    </row>
    <row r="533" spans="6:60" ht="16" customHeight="1">
      <c r="F533" s="31" t="str">
        <f>IF(ISBLANK(E533), "", Table2[[#This Row],[unique_id]])</f>
        <v/>
      </c>
      <c r="T533" s="27"/>
      <c r="V533" s="28"/>
      <c r="W533" s="28"/>
      <c r="X533" s="28"/>
      <c r="Y533" s="28"/>
      <c r="AG533" s="28"/>
      <c r="AH533" s="28"/>
      <c r="AJ533" s="27" t="str">
        <f t="shared" si="55"/>
        <v/>
      </c>
      <c r="AK533" s="27" t="str">
        <f t="shared" si="54"/>
        <v/>
      </c>
      <c r="AS533" s="27"/>
      <c r="AT533" s="29"/>
      <c r="AU533" s="27"/>
      <c r="AV533" s="28"/>
      <c r="BD533" s="27"/>
      <c r="BE533" s="27"/>
      <c r="BH533" s="27" t="str">
        <f t="shared" si="56"/>
        <v/>
      </c>
    </row>
    <row r="534" spans="6:60" ht="16" customHeight="1">
      <c r="F534" s="31" t="str">
        <f>IF(ISBLANK(E534), "", Table2[[#This Row],[unique_id]])</f>
        <v/>
      </c>
      <c r="T534" s="27"/>
      <c r="V534" s="28"/>
      <c r="W534" s="28"/>
      <c r="X534" s="28"/>
      <c r="Y534" s="28"/>
      <c r="AG534" s="28"/>
      <c r="AH534" s="28"/>
      <c r="AJ534" s="27" t="str">
        <f t="shared" si="55"/>
        <v/>
      </c>
      <c r="AK534" s="27" t="str">
        <f t="shared" ref="AK534:AK597" si="57">IF(ISBLANK(AI534),  "", _xlfn.CONCAT(LOWER(C534), "/", E534))</f>
        <v/>
      </c>
      <c r="AS534" s="27"/>
      <c r="AT534" s="29"/>
      <c r="AU534" s="27"/>
      <c r="AV534" s="28"/>
      <c r="BD534" s="27"/>
      <c r="BE534" s="27"/>
      <c r="BH534" s="27" t="str">
        <f t="shared" si="56"/>
        <v/>
      </c>
    </row>
    <row r="535" spans="6:60" ht="16" customHeight="1">
      <c r="F535" s="31" t="str">
        <f>IF(ISBLANK(E535), "", Table2[[#This Row],[unique_id]])</f>
        <v/>
      </c>
      <c r="T535" s="27"/>
      <c r="V535" s="28"/>
      <c r="W535" s="28"/>
      <c r="X535" s="28"/>
      <c r="Y535" s="28"/>
      <c r="AG535" s="28"/>
      <c r="AH535" s="28"/>
      <c r="AJ535" s="27" t="str">
        <f t="shared" ref="AJ535:AJ598" si="58">IF(ISBLANK(AI535),  "", _xlfn.CONCAT("haas/entity/sensor/", LOWER(C535), "/", E535, "/config"))</f>
        <v/>
      </c>
      <c r="AK535" s="27" t="str">
        <f t="shared" si="57"/>
        <v/>
      </c>
      <c r="AS535" s="27"/>
      <c r="AT535" s="29"/>
      <c r="AU535" s="27"/>
      <c r="AV535" s="28"/>
      <c r="BD535" s="27"/>
      <c r="BE535" s="27"/>
      <c r="BH535" s="27" t="str">
        <f t="shared" si="56"/>
        <v/>
      </c>
    </row>
    <row r="536" spans="6:60" ht="16" customHeight="1">
      <c r="F536" s="31" t="str">
        <f>IF(ISBLANK(E536), "", Table2[[#This Row],[unique_id]])</f>
        <v/>
      </c>
      <c r="T536" s="27"/>
      <c r="V536" s="28"/>
      <c r="W536" s="28"/>
      <c r="X536" s="28"/>
      <c r="Y536" s="28"/>
      <c r="AG536" s="28"/>
      <c r="AH536" s="28"/>
      <c r="AJ536" s="27" t="str">
        <f t="shared" si="58"/>
        <v/>
      </c>
      <c r="AK536" s="27" t="str">
        <f t="shared" si="57"/>
        <v/>
      </c>
      <c r="AS536" s="27"/>
      <c r="AT536" s="29"/>
      <c r="AU536" s="27"/>
      <c r="AV536" s="28"/>
      <c r="BD536" s="27"/>
      <c r="BE536" s="27"/>
      <c r="BH536" s="27" t="str">
        <f t="shared" si="56"/>
        <v/>
      </c>
    </row>
    <row r="537" spans="6:60" ht="16" customHeight="1">
      <c r="F537" s="31" t="str">
        <f>IF(ISBLANK(E537), "", Table2[[#This Row],[unique_id]])</f>
        <v/>
      </c>
      <c r="T537" s="27"/>
      <c r="V537" s="28"/>
      <c r="W537" s="28"/>
      <c r="X537" s="28"/>
      <c r="Y537" s="28"/>
      <c r="AG537" s="28"/>
      <c r="AH537" s="28"/>
      <c r="AJ537" s="27" t="str">
        <f t="shared" si="58"/>
        <v/>
      </c>
      <c r="AK537" s="27" t="str">
        <f t="shared" si="57"/>
        <v/>
      </c>
      <c r="AS537" s="27"/>
      <c r="AT537" s="29"/>
      <c r="AU537" s="27"/>
      <c r="AV537" s="28"/>
      <c r="BD537" s="27"/>
      <c r="BE537" s="27"/>
      <c r="BH537" s="27" t="str">
        <f t="shared" si="56"/>
        <v/>
      </c>
    </row>
    <row r="538" spans="6:60" ht="16" customHeight="1">
      <c r="F538" s="31" t="str">
        <f>IF(ISBLANK(E538), "", Table2[[#This Row],[unique_id]])</f>
        <v/>
      </c>
      <c r="T538" s="27"/>
      <c r="V538" s="28"/>
      <c r="W538" s="28"/>
      <c r="X538" s="28"/>
      <c r="Y538" s="28"/>
      <c r="AG538" s="28"/>
      <c r="AH538" s="28"/>
      <c r="AJ538" s="27" t="str">
        <f t="shared" si="58"/>
        <v/>
      </c>
      <c r="AK538" s="27" t="str">
        <f t="shared" si="57"/>
        <v/>
      </c>
      <c r="AS538" s="27"/>
      <c r="AT538" s="29"/>
      <c r="AU538" s="27"/>
      <c r="AV538" s="28"/>
      <c r="BD538" s="27"/>
      <c r="BE538" s="27"/>
      <c r="BH538" s="27" t="str">
        <f t="shared" si="56"/>
        <v/>
      </c>
    </row>
    <row r="539" spans="6:60" ht="16" customHeight="1">
      <c r="F539" s="31" t="str">
        <f>IF(ISBLANK(E539), "", Table2[[#This Row],[unique_id]])</f>
        <v/>
      </c>
      <c r="T539" s="27"/>
      <c r="V539" s="28"/>
      <c r="W539" s="28"/>
      <c r="X539" s="28"/>
      <c r="Y539" s="28"/>
      <c r="AG539" s="28"/>
      <c r="AH539" s="28"/>
      <c r="AJ539" s="27" t="str">
        <f t="shared" si="58"/>
        <v/>
      </c>
      <c r="AK539" s="27" t="str">
        <f t="shared" si="57"/>
        <v/>
      </c>
      <c r="AS539" s="27"/>
      <c r="AT539" s="29"/>
      <c r="AU539" s="27"/>
      <c r="AV539" s="28"/>
      <c r="BD539" s="27"/>
      <c r="BE539" s="27"/>
      <c r="BH539" s="27" t="str">
        <f t="shared" si="56"/>
        <v/>
      </c>
    </row>
    <row r="540" spans="6:60" ht="16" customHeight="1">
      <c r="F540" s="31" t="str">
        <f>IF(ISBLANK(E540), "", Table2[[#This Row],[unique_id]])</f>
        <v/>
      </c>
      <c r="T540" s="27"/>
      <c r="V540" s="28"/>
      <c r="W540" s="28"/>
      <c r="X540" s="28"/>
      <c r="Y540" s="28"/>
      <c r="AG540" s="28"/>
      <c r="AH540" s="28"/>
      <c r="AJ540" s="27" t="str">
        <f t="shared" si="58"/>
        <v/>
      </c>
      <c r="AK540" s="27" t="str">
        <f t="shared" si="57"/>
        <v/>
      </c>
      <c r="AS540" s="27"/>
      <c r="AT540" s="29"/>
      <c r="AU540" s="27"/>
      <c r="AV540" s="28"/>
      <c r="BD540" s="27"/>
      <c r="BE540" s="27"/>
      <c r="BH540" s="27" t="str">
        <f t="shared" si="56"/>
        <v/>
      </c>
    </row>
    <row r="541" spans="6:60" ht="16" customHeight="1">
      <c r="F541" s="31" t="str">
        <f>IF(ISBLANK(E541), "", Table2[[#This Row],[unique_id]])</f>
        <v/>
      </c>
      <c r="T541" s="27"/>
      <c r="V541" s="28"/>
      <c r="W541" s="28"/>
      <c r="X541" s="28"/>
      <c r="Y541" s="28"/>
      <c r="AG541" s="28"/>
      <c r="AH541" s="28"/>
      <c r="AJ541" s="27" t="str">
        <f t="shared" si="58"/>
        <v/>
      </c>
      <c r="AK541" s="27" t="str">
        <f t="shared" si="57"/>
        <v/>
      </c>
      <c r="AS541" s="27"/>
      <c r="AT541" s="29"/>
      <c r="AU541" s="27"/>
      <c r="AV541" s="28"/>
      <c r="BD541" s="27"/>
      <c r="BE541" s="27"/>
      <c r="BH541" s="27" t="str">
        <f t="shared" si="56"/>
        <v/>
      </c>
    </row>
    <row r="542" spans="6:60" ht="16" customHeight="1">
      <c r="F542" s="31" t="str">
        <f>IF(ISBLANK(E542), "", Table2[[#This Row],[unique_id]])</f>
        <v/>
      </c>
      <c r="T542" s="27"/>
      <c r="V542" s="28"/>
      <c r="W542" s="28"/>
      <c r="X542" s="28"/>
      <c r="Y542" s="28"/>
      <c r="AG542" s="28"/>
      <c r="AH542" s="28"/>
      <c r="AJ542" s="27" t="str">
        <f t="shared" si="58"/>
        <v/>
      </c>
      <c r="AK542" s="27" t="str">
        <f t="shared" si="57"/>
        <v/>
      </c>
      <c r="AS542" s="27"/>
      <c r="AT542" s="29"/>
      <c r="AU542" s="27"/>
      <c r="AV542" s="28"/>
      <c r="BD542" s="27"/>
      <c r="BE542" s="27"/>
      <c r="BH542" s="27" t="str">
        <f t="shared" si="56"/>
        <v/>
      </c>
    </row>
    <row r="543" spans="6:60" ht="16" customHeight="1">
      <c r="F543" s="31" t="str">
        <f>IF(ISBLANK(E543), "", Table2[[#This Row],[unique_id]])</f>
        <v/>
      </c>
      <c r="T543" s="27"/>
      <c r="V543" s="28"/>
      <c r="W543" s="28"/>
      <c r="X543" s="28"/>
      <c r="Y543" s="28"/>
      <c r="AG543" s="28"/>
      <c r="AH543" s="28"/>
      <c r="AJ543" s="27" t="str">
        <f t="shared" si="58"/>
        <v/>
      </c>
      <c r="AK543" s="27" t="str">
        <f t="shared" si="57"/>
        <v/>
      </c>
      <c r="AS543" s="27"/>
      <c r="AT543" s="29"/>
      <c r="AU543" s="27"/>
      <c r="AV543" s="28"/>
      <c r="BD543" s="27"/>
      <c r="BE543" s="27"/>
      <c r="BH543" s="27" t="str">
        <f t="shared" si="56"/>
        <v/>
      </c>
    </row>
    <row r="544" spans="6:60" ht="16" customHeight="1">
      <c r="F544" s="31" t="str">
        <f>IF(ISBLANK(E544), "", Table2[[#This Row],[unique_id]])</f>
        <v/>
      </c>
      <c r="T544" s="27"/>
      <c r="V544" s="28"/>
      <c r="W544" s="28"/>
      <c r="X544" s="28"/>
      <c r="Y544" s="28"/>
      <c r="AG544" s="28"/>
      <c r="AH544" s="28"/>
      <c r="AJ544" s="27" t="str">
        <f t="shared" si="58"/>
        <v/>
      </c>
      <c r="AK544" s="27" t="str">
        <f t="shared" si="57"/>
        <v/>
      </c>
      <c r="AS544" s="27"/>
      <c r="AT544" s="29"/>
      <c r="AU544" s="27"/>
      <c r="AV544" s="28"/>
      <c r="BD544" s="27"/>
      <c r="BE544" s="27"/>
      <c r="BH544" s="27" t="str">
        <f t="shared" si="56"/>
        <v/>
      </c>
    </row>
    <row r="545" spans="6:60" ht="16" customHeight="1">
      <c r="F545" s="31" t="str">
        <f>IF(ISBLANK(E545), "", Table2[[#This Row],[unique_id]])</f>
        <v/>
      </c>
      <c r="T545" s="27"/>
      <c r="V545" s="28"/>
      <c r="W545" s="28"/>
      <c r="X545" s="28"/>
      <c r="Y545" s="28"/>
      <c r="AG545" s="28"/>
      <c r="AH545" s="28"/>
      <c r="AJ545" s="27" t="str">
        <f t="shared" si="58"/>
        <v/>
      </c>
      <c r="AK545" s="27" t="str">
        <f t="shared" si="57"/>
        <v/>
      </c>
      <c r="AS545" s="27"/>
      <c r="AT545" s="29"/>
      <c r="AU545" s="27"/>
      <c r="AV545" s="28"/>
      <c r="BD545" s="27"/>
      <c r="BE545" s="27"/>
      <c r="BH545" s="27" t="str">
        <f t="shared" si="56"/>
        <v/>
      </c>
    </row>
    <row r="546" spans="6:60" ht="16" customHeight="1">
      <c r="F546" s="31" t="str">
        <f>IF(ISBLANK(E546), "", Table2[[#This Row],[unique_id]])</f>
        <v/>
      </c>
      <c r="T546" s="27"/>
      <c r="V546" s="28"/>
      <c r="W546" s="28"/>
      <c r="X546" s="28"/>
      <c r="Y546" s="28"/>
      <c r="AG546" s="28"/>
      <c r="AH546" s="28"/>
      <c r="AJ546" s="27" t="str">
        <f t="shared" si="58"/>
        <v/>
      </c>
      <c r="AK546" s="27" t="str">
        <f t="shared" si="57"/>
        <v/>
      </c>
      <c r="AS546" s="27"/>
      <c r="AT546" s="29"/>
      <c r="AU546" s="27"/>
      <c r="AV546" s="28"/>
      <c r="BD546" s="27"/>
      <c r="BE546" s="27"/>
      <c r="BH546" s="27" t="str">
        <f t="shared" si="56"/>
        <v/>
      </c>
    </row>
    <row r="547" spans="6:60" ht="16" customHeight="1">
      <c r="F547" s="31" t="str">
        <f>IF(ISBLANK(E547), "", Table2[[#This Row],[unique_id]])</f>
        <v/>
      </c>
      <c r="T547" s="27"/>
      <c r="V547" s="28"/>
      <c r="W547" s="28"/>
      <c r="X547" s="28"/>
      <c r="Y547" s="28"/>
      <c r="AG547" s="28"/>
      <c r="AH547" s="28"/>
      <c r="AJ547" s="27" t="str">
        <f t="shared" si="58"/>
        <v/>
      </c>
      <c r="AK547" s="27" t="str">
        <f t="shared" si="57"/>
        <v/>
      </c>
      <c r="AS547" s="27"/>
      <c r="AT547" s="29"/>
      <c r="AU547" s="27"/>
      <c r="AV547" s="28"/>
      <c r="BD547" s="27"/>
      <c r="BE547" s="27"/>
      <c r="BH547" s="27" t="str">
        <f t="shared" si="56"/>
        <v/>
      </c>
    </row>
    <row r="548" spans="6:60" ht="16" customHeight="1">
      <c r="F548" s="31" t="str">
        <f>IF(ISBLANK(E548), "", Table2[[#This Row],[unique_id]])</f>
        <v/>
      </c>
      <c r="T548" s="27"/>
      <c r="V548" s="28"/>
      <c r="W548" s="28"/>
      <c r="X548" s="28"/>
      <c r="Y548" s="28"/>
      <c r="AG548" s="28"/>
      <c r="AH548" s="28"/>
      <c r="AJ548" s="27" t="str">
        <f t="shared" si="58"/>
        <v/>
      </c>
      <c r="AK548" s="27" t="str">
        <f t="shared" si="57"/>
        <v/>
      </c>
      <c r="AS548" s="27"/>
      <c r="AT548" s="29"/>
      <c r="AU548" s="27"/>
      <c r="AV548" s="28"/>
      <c r="BD548" s="27"/>
      <c r="BE548" s="27"/>
      <c r="BH548" s="27" t="str">
        <f t="shared" si="56"/>
        <v/>
      </c>
    </row>
    <row r="549" spans="6:60" ht="16" customHeight="1">
      <c r="F549" s="31" t="str">
        <f>IF(ISBLANK(E549), "", Table2[[#This Row],[unique_id]])</f>
        <v/>
      </c>
      <c r="T549" s="27"/>
      <c r="V549" s="28"/>
      <c r="W549" s="28"/>
      <c r="X549" s="28"/>
      <c r="Y549" s="28"/>
      <c r="AG549" s="28"/>
      <c r="AH549" s="28"/>
      <c r="AJ549" s="27" t="str">
        <f t="shared" si="58"/>
        <v/>
      </c>
      <c r="AK549" s="27" t="str">
        <f t="shared" si="57"/>
        <v/>
      </c>
      <c r="AS549" s="27"/>
      <c r="AT549" s="29"/>
      <c r="AU549" s="27"/>
      <c r="AV549" s="28"/>
      <c r="BD549" s="27"/>
      <c r="BE549" s="27"/>
      <c r="BH549" s="27" t="str">
        <f t="shared" si="56"/>
        <v/>
      </c>
    </row>
    <row r="550" spans="6:60" ht="16" customHeight="1">
      <c r="F550" s="31" t="str">
        <f>IF(ISBLANK(E550), "", Table2[[#This Row],[unique_id]])</f>
        <v/>
      </c>
      <c r="T550" s="27"/>
      <c r="V550" s="28"/>
      <c r="W550" s="28"/>
      <c r="X550" s="28"/>
      <c r="Y550" s="28"/>
      <c r="AG550" s="28"/>
      <c r="AH550" s="28"/>
      <c r="AJ550" s="27" t="str">
        <f t="shared" si="58"/>
        <v/>
      </c>
      <c r="AK550" s="27" t="str">
        <f t="shared" si="57"/>
        <v/>
      </c>
      <c r="AS550" s="27"/>
      <c r="AT550" s="29"/>
      <c r="AU550" s="27"/>
      <c r="AV550" s="28"/>
      <c r="BD550" s="27"/>
      <c r="BE550" s="27"/>
      <c r="BH550" s="27" t="str">
        <f t="shared" si="56"/>
        <v/>
      </c>
    </row>
    <row r="551" spans="6:60" ht="16" customHeight="1">
      <c r="F551" s="31" t="str">
        <f>IF(ISBLANK(E551), "", Table2[[#This Row],[unique_id]])</f>
        <v/>
      </c>
      <c r="T551" s="27"/>
      <c r="V551" s="28"/>
      <c r="W551" s="28"/>
      <c r="X551" s="28"/>
      <c r="Y551" s="28"/>
      <c r="AG551" s="28"/>
      <c r="AH551" s="28"/>
      <c r="AJ551" s="27" t="str">
        <f t="shared" si="58"/>
        <v/>
      </c>
      <c r="AK551" s="27" t="str">
        <f t="shared" si="57"/>
        <v/>
      </c>
      <c r="AS551" s="27"/>
      <c r="AT551" s="29"/>
      <c r="AU551" s="27"/>
      <c r="AV551" s="28"/>
      <c r="BD551" s="27"/>
      <c r="BE551" s="27"/>
      <c r="BH551" s="27" t="str">
        <f t="shared" si="56"/>
        <v/>
      </c>
    </row>
    <row r="552" spans="6:60" ht="16" customHeight="1">
      <c r="F552" s="31" t="str">
        <f>IF(ISBLANK(E552), "", Table2[[#This Row],[unique_id]])</f>
        <v/>
      </c>
      <c r="T552" s="27"/>
      <c r="V552" s="28"/>
      <c r="W552" s="28"/>
      <c r="X552" s="28"/>
      <c r="Y552" s="28"/>
      <c r="AG552" s="28"/>
      <c r="AH552" s="28"/>
      <c r="AJ552" s="27" t="str">
        <f t="shared" si="58"/>
        <v/>
      </c>
      <c r="AK552" s="27" t="str">
        <f t="shared" si="57"/>
        <v/>
      </c>
      <c r="AS552" s="27"/>
      <c r="AT552" s="29"/>
      <c r="AU552" s="27"/>
      <c r="AV552" s="28"/>
      <c r="BD552" s="27"/>
      <c r="BE552" s="27"/>
      <c r="BH552" s="27" t="str">
        <f t="shared" si="56"/>
        <v/>
      </c>
    </row>
    <row r="553" spans="6:60" ht="16" customHeight="1">
      <c r="F553" s="31" t="str">
        <f>IF(ISBLANK(E553), "", Table2[[#This Row],[unique_id]])</f>
        <v/>
      </c>
      <c r="T553" s="27"/>
      <c r="V553" s="28"/>
      <c r="W553" s="28"/>
      <c r="X553" s="28"/>
      <c r="Y553" s="28"/>
      <c r="AG553" s="28"/>
      <c r="AH553" s="28"/>
      <c r="AJ553" s="27" t="str">
        <f t="shared" si="58"/>
        <v/>
      </c>
      <c r="AK553" s="27" t="str">
        <f t="shared" si="57"/>
        <v/>
      </c>
      <c r="AS553" s="27"/>
      <c r="AT553" s="29"/>
      <c r="AU553" s="27"/>
      <c r="AV553" s="28"/>
      <c r="BD553" s="27"/>
      <c r="BE553" s="27"/>
      <c r="BH553" s="27" t="str">
        <f t="shared" si="56"/>
        <v/>
      </c>
    </row>
    <row r="554" spans="6:60" ht="16" customHeight="1">
      <c r="F554" s="31" t="str">
        <f>IF(ISBLANK(E554), "", Table2[[#This Row],[unique_id]])</f>
        <v/>
      </c>
      <c r="T554" s="27"/>
      <c r="V554" s="28"/>
      <c r="W554" s="28"/>
      <c r="X554" s="28"/>
      <c r="Y554" s="28"/>
      <c r="AG554" s="28"/>
      <c r="AH554" s="28"/>
      <c r="AJ554" s="27" t="str">
        <f t="shared" si="58"/>
        <v/>
      </c>
      <c r="AK554" s="27" t="str">
        <f t="shared" si="57"/>
        <v/>
      </c>
      <c r="AS554" s="27"/>
      <c r="AT554" s="29"/>
      <c r="AU554" s="27"/>
      <c r="AV554" s="28"/>
      <c r="BD554" s="27"/>
      <c r="BE554" s="27"/>
      <c r="BH554" s="27" t="str">
        <f t="shared" si="56"/>
        <v/>
      </c>
    </row>
    <row r="555" spans="6:60" ht="16" customHeight="1">
      <c r="F555" s="31" t="str">
        <f>IF(ISBLANK(E555), "", Table2[[#This Row],[unique_id]])</f>
        <v/>
      </c>
      <c r="H555" s="32"/>
      <c r="T555" s="27"/>
      <c r="V555" s="28"/>
      <c r="W555" s="28"/>
      <c r="X555" s="28"/>
      <c r="Y555" s="28"/>
      <c r="AG555" s="28"/>
      <c r="AH555" s="28"/>
      <c r="AJ555" s="27" t="str">
        <f t="shared" si="58"/>
        <v/>
      </c>
      <c r="AK555" s="27" t="str">
        <f t="shared" si="57"/>
        <v/>
      </c>
      <c r="AS555" s="27"/>
      <c r="AT555" s="29"/>
      <c r="AU555" s="27"/>
      <c r="AV555" s="28"/>
      <c r="BD555" s="27"/>
      <c r="BE555" s="27"/>
      <c r="BH555" s="27" t="str">
        <f t="shared" si="56"/>
        <v/>
      </c>
    </row>
    <row r="556" spans="6:60" ht="16" customHeight="1">
      <c r="F556" s="31" t="str">
        <f>IF(ISBLANK(E556), "", Table2[[#This Row],[unique_id]])</f>
        <v/>
      </c>
      <c r="H556" s="32"/>
      <c r="T556" s="27"/>
      <c r="V556" s="28"/>
      <c r="W556" s="28"/>
      <c r="X556" s="28"/>
      <c r="Y556" s="28"/>
      <c r="AG556" s="28"/>
      <c r="AH556" s="28"/>
      <c r="AJ556" s="27" t="str">
        <f t="shared" si="58"/>
        <v/>
      </c>
      <c r="AK556" s="27" t="str">
        <f t="shared" si="57"/>
        <v/>
      </c>
      <c r="AS556" s="27"/>
      <c r="AT556" s="29"/>
      <c r="AU556" s="27"/>
      <c r="AV556" s="28"/>
      <c r="BD556" s="27"/>
      <c r="BE556" s="27"/>
      <c r="BH556" s="27" t="str">
        <f t="shared" si="56"/>
        <v/>
      </c>
    </row>
    <row r="557" spans="6:60" ht="16" customHeight="1">
      <c r="F557" s="31" t="str">
        <f>IF(ISBLANK(E557), "", Table2[[#This Row],[unique_id]])</f>
        <v/>
      </c>
      <c r="T557" s="27"/>
      <c r="V557" s="28"/>
      <c r="W557" s="28"/>
      <c r="X557" s="28"/>
      <c r="Y557" s="28"/>
      <c r="AG557" s="28"/>
      <c r="AH557" s="28"/>
      <c r="AJ557" s="27" t="str">
        <f t="shared" si="58"/>
        <v/>
      </c>
      <c r="AK557" s="27" t="str">
        <f t="shared" si="57"/>
        <v/>
      </c>
      <c r="AS557" s="27"/>
      <c r="AT557" s="29"/>
      <c r="AU557" s="27"/>
      <c r="AV557" s="28"/>
      <c r="BD557" s="27"/>
      <c r="BE557" s="27"/>
      <c r="BH557" s="27" t="str">
        <f t="shared" si="56"/>
        <v/>
      </c>
    </row>
    <row r="558" spans="6:60" ht="16" customHeight="1">
      <c r="F558" s="31" t="str">
        <f>IF(ISBLANK(E558), "", Table2[[#This Row],[unique_id]])</f>
        <v/>
      </c>
      <c r="T558" s="27"/>
      <c r="V558" s="28"/>
      <c r="W558" s="28"/>
      <c r="X558" s="28"/>
      <c r="Y558" s="28"/>
      <c r="AG558" s="28"/>
      <c r="AH558" s="28"/>
      <c r="AJ558" s="27" t="str">
        <f t="shared" si="58"/>
        <v/>
      </c>
      <c r="AK558" s="27" t="str">
        <f t="shared" si="57"/>
        <v/>
      </c>
      <c r="AS558" s="27"/>
      <c r="AT558" s="29"/>
      <c r="AU558" s="27"/>
      <c r="AV558" s="28"/>
      <c r="BD558" s="27"/>
      <c r="BE558" s="27"/>
      <c r="BH558" s="27" t="str">
        <f t="shared" si="56"/>
        <v/>
      </c>
    </row>
    <row r="559" spans="6:60" ht="16" customHeight="1">
      <c r="F559" s="31" t="str">
        <f>IF(ISBLANK(E559), "", Table2[[#This Row],[unique_id]])</f>
        <v/>
      </c>
      <c r="T559" s="27"/>
      <c r="V559" s="28"/>
      <c r="W559" s="28"/>
      <c r="X559" s="28"/>
      <c r="Y559" s="28"/>
      <c r="AG559" s="28"/>
      <c r="AH559" s="28"/>
      <c r="AJ559" s="27" t="str">
        <f t="shared" si="58"/>
        <v/>
      </c>
      <c r="AK559" s="27" t="str">
        <f t="shared" si="57"/>
        <v/>
      </c>
      <c r="AS559" s="27"/>
      <c r="AT559" s="29"/>
      <c r="AU559" s="27"/>
      <c r="AV559" s="28"/>
      <c r="BD559" s="27"/>
      <c r="BE559" s="27"/>
      <c r="BH559" s="27" t="str">
        <f t="shared" si="56"/>
        <v/>
      </c>
    </row>
    <row r="560" spans="6:60" ht="16" customHeight="1">
      <c r="F560" s="31" t="str">
        <f>IF(ISBLANK(E560), "", Table2[[#This Row],[unique_id]])</f>
        <v/>
      </c>
      <c r="T560" s="27"/>
      <c r="V560" s="28"/>
      <c r="W560" s="28"/>
      <c r="X560" s="28"/>
      <c r="Y560" s="28"/>
      <c r="AG560" s="28"/>
      <c r="AH560" s="28"/>
      <c r="AJ560" s="27" t="str">
        <f t="shared" si="58"/>
        <v/>
      </c>
      <c r="AK560" s="27" t="str">
        <f t="shared" si="57"/>
        <v/>
      </c>
      <c r="AS560" s="27"/>
      <c r="AT560" s="29"/>
      <c r="AU560" s="27"/>
      <c r="AV560" s="28"/>
      <c r="BD560" s="27"/>
      <c r="BE560" s="27"/>
      <c r="BH560" s="27" t="str">
        <f t="shared" si="56"/>
        <v/>
      </c>
    </row>
    <row r="561" spans="6:60" ht="16" customHeight="1">
      <c r="F561" s="31" t="str">
        <f>IF(ISBLANK(E561), "", Table2[[#This Row],[unique_id]])</f>
        <v/>
      </c>
      <c r="T561" s="27"/>
      <c r="V561" s="28"/>
      <c r="W561" s="28"/>
      <c r="X561" s="28"/>
      <c r="Y561" s="28"/>
      <c r="AJ561" s="27" t="str">
        <f t="shared" si="58"/>
        <v/>
      </c>
      <c r="AK561" s="27" t="str">
        <f t="shared" si="57"/>
        <v/>
      </c>
      <c r="AS561" s="27"/>
      <c r="AT561" s="29"/>
      <c r="AU561" s="27"/>
      <c r="AV561" s="28"/>
      <c r="BD561" s="27"/>
      <c r="BE561" s="27"/>
      <c r="BH561" s="27" t="str">
        <f t="shared" si="56"/>
        <v/>
      </c>
    </row>
    <row r="562" spans="6:60" ht="16" customHeight="1">
      <c r="F562" s="31" t="str">
        <f>IF(ISBLANK(E562), "", Table2[[#This Row],[unique_id]])</f>
        <v/>
      </c>
      <c r="T562" s="27"/>
      <c r="V562" s="28"/>
      <c r="W562" s="28"/>
      <c r="X562" s="28"/>
      <c r="Y562" s="28"/>
      <c r="AJ562" s="27" t="str">
        <f t="shared" si="58"/>
        <v/>
      </c>
      <c r="AK562" s="27" t="str">
        <f t="shared" si="57"/>
        <v/>
      </c>
      <c r="AS562" s="27"/>
      <c r="AT562" s="29"/>
      <c r="AU562" s="27"/>
      <c r="AV562" s="28"/>
      <c r="BD562" s="27"/>
      <c r="BE562" s="27"/>
      <c r="BH562" s="27" t="str">
        <f t="shared" si="56"/>
        <v/>
      </c>
    </row>
    <row r="563" spans="6:60" ht="16" customHeight="1">
      <c r="F563" s="31" t="str">
        <f>IF(ISBLANK(E563), "", Table2[[#This Row],[unique_id]])</f>
        <v/>
      </c>
      <c r="T563" s="27"/>
      <c r="V563" s="28"/>
      <c r="W563" s="28"/>
      <c r="X563" s="28"/>
      <c r="Y563" s="28"/>
      <c r="AJ563" s="27" t="str">
        <f t="shared" si="58"/>
        <v/>
      </c>
      <c r="AK563" s="27" t="str">
        <f t="shared" si="57"/>
        <v/>
      </c>
      <c r="AS563" s="27"/>
      <c r="AT563" s="29"/>
      <c r="AU563" s="27"/>
      <c r="AV563" s="28"/>
      <c r="BD563" s="27"/>
      <c r="BE563" s="27"/>
      <c r="BH563" s="27" t="str">
        <f t="shared" si="56"/>
        <v/>
      </c>
    </row>
    <row r="564" spans="6:60" ht="16" customHeight="1">
      <c r="F564" s="31" t="str">
        <f>IF(ISBLANK(E564), "", Table2[[#This Row],[unique_id]])</f>
        <v/>
      </c>
      <c r="T564" s="27"/>
      <c r="V564" s="28"/>
      <c r="W564" s="28"/>
      <c r="X564" s="28"/>
      <c r="Y564" s="28"/>
      <c r="AJ564" s="27" t="str">
        <f t="shared" si="58"/>
        <v/>
      </c>
      <c r="AK564" s="27" t="str">
        <f t="shared" si="57"/>
        <v/>
      </c>
      <c r="AS564" s="27"/>
      <c r="AT564" s="29"/>
      <c r="AU564" s="27"/>
      <c r="AV564" s="28"/>
      <c r="BD564" s="27"/>
      <c r="BE564" s="27"/>
      <c r="BH564" s="27" t="str">
        <f t="shared" si="56"/>
        <v/>
      </c>
    </row>
    <row r="565" spans="6:60" ht="16" customHeight="1">
      <c r="F565" s="31" t="str">
        <f>IF(ISBLANK(E565), "", Table2[[#This Row],[unique_id]])</f>
        <v/>
      </c>
      <c r="G565" s="32"/>
      <c r="T565" s="27"/>
      <c r="V565" s="28"/>
      <c r="W565" s="28"/>
      <c r="X565" s="28"/>
      <c r="Y565" s="28"/>
      <c r="AJ565" s="27" t="str">
        <f t="shared" si="58"/>
        <v/>
      </c>
      <c r="AK565" s="27" t="str">
        <f t="shared" si="57"/>
        <v/>
      </c>
      <c r="AS565" s="27"/>
      <c r="AT565" s="29"/>
      <c r="AU565" s="27"/>
      <c r="AV565" s="28"/>
      <c r="BD565" s="27"/>
      <c r="BE565" s="27"/>
      <c r="BH565" s="27" t="str">
        <f t="shared" si="56"/>
        <v/>
      </c>
    </row>
    <row r="566" spans="6:60" ht="16" customHeight="1">
      <c r="F566" s="31" t="str">
        <f>IF(ISBLANK(E566), "", Table2[[#This Row],[unique_id]])</f>
        <v/>
      </c>
      <c r="T566" s="27"/>
      <c r="V566" s="28"/>
      <c r="W566" s="28"/>
      <c r="X566" s="28"/>
      <c r="Y566" s="28"/>
      <c r="AJ566" s="27" t="str">
        <f t="shared" si="58"/>
        <v/>
      </c>
      <c r="AK566" s="27" t="str">
        <f t="shared" si="57"/>
        <v/>
      </c>
      <c r="AS566" s="27"/>
      <c r="AT566" s="29"/>
      <c r="AU566" s="27"/>
      <c r="AV566" s="28"/>
      <c r="BD566" s="27"/>
      <c r="BE566" s="27"/>
      <c r="BH566" s="27" t="str">
        <f t="shared" si="56"/>
        <v/>
      </c>
    </row>
    <row r="567" spans="6:60" ht="16" customHeight="1">
      <c r="F567" s="31" t="str">
        <f>IF(ISBLANK(E567), "", Table2[[#This Row],[unique_id]])</f>
        <v/>
      </c>
      <c r="T567" s="27"/>
      <c r="V567" s="28"/>
      <c r="W567" s="28"/>
      <c r="X567" s="28"/>
      <c r="Y567" s="28"/>
      <c r="AJ567" s="27" t="str">
        <f t="shared" si="58"/>
        <v/>
      </c>
      <c r="AK567" s="27" t="str">
        <f t="shared" si="57"/>
        <v/>
      </c>
      <c r="AS567" s="27"/>
      <c r="AT567" s="29"/>
      <c r="AU567" s="27"/>
      <c r="AV567" s="28"/>
      <c r="BD567" s="27"/>
      <c r="BE567" s="27"/>
      <c r="BH567" s="27" t="str">
        <f t="shared" si="56"/>
        <v/>
      </c>
    </row>
    <row r="568" spans="6:60" ht="16" customHeight="1">
      <c r="F568" s="31" t="str">
        <f>IF(ISBLANK(E568), "", Table2[[#This Row],[unique_id]])</f>
        <v/>
      </c>
      <c r="T568" s="27"/>
      <c r="V568" s="28"/>
      <c r="W568" s="28"/>
      <c r="X568" s="28"/>
      <c r="Y568" s="28"/>
      <c r="AJ568" s="27" t="str">
        <f t="shared" si="58"/>
        <v/>
      </c>
      <c r="AK568" s="27" t="str">
        <f t="shared" si="57"/>
        <v/>
      </c>
      <c r="AS568" s="27"/>
      <c r="AT568" s="29"/>
      <c r="AU568" s="27"/>
      <c r="AV568" s="28"/>
      <c r="BD568" s="27"/>
      <c r="BE568" s="27"/>
      <c r="BH568" s="27" t="str">
        <f t="shared" si="56"/>
        <v/>
      </c>
    </row>
    <row r="569" spans="6:60" ht="16" customHeight="1">
      <c r="F569" s="31" t="str">
        <f>IF(ISBLANK(E569), "", Table2[[#This Row],[unique_id]])</f>
        <v/>
      </c>
      <c r="T569" s="27"/>
      <c r="V569" s="28"/>
      <c r="W569" s="28"/>
      <c r="X569" s="28"/>
      <c r="Y569" s="28"/>
      <c r="AJ569" s="27" t="str">
        <f t="shared" si="58"/>
        <v/>
      </c>
      <c r="AK569" s="27" t="str">
        <f t="shared" si="57"/>
        <v/>
      </c>
      <c r="AS569" s="27"/>
      <c r="AT569" s="29"/>
      <c r="AU569" s="27"/>
      <c r="AV569" s="28"/>
      <c r="BD569" s="27"/>
      <c r="BE569" s="27"/>
      <c r="BH569" s="27" t="str">
        <f t="shared" si="56"/>
        <v/>
      </c>
    </row>
    <row r="570" spans="6:60" ht="16" customHeight="1">
      <c r="F570" s="31" t="str">
        <f>IF(ISBLANK(E570), "", Table2[[#This Row],[unique_id]])</f>
        <v/>
      </c>
      <c r="T570" s="27"/>
      <c r="V570" s="28"/>
      <c r="W570" s="28"/>
      <c r="X570" s="28"/>
      <c r="Y570" s="28"/>
      <c r="AJ570" s="27" t="str">
        <f t="shared" si="58"/>
        <v/>
      </c>
      <c r="AK570" s="27" t="str">
        <f t="shared" si="57"/>
        <v/>
      </c>
      <c r="AS570" s="27"/>
      <c r="AT570" s="29"/>
      <c r="AU570" s="27"/>
      <c r="AV570" s="28"/>
      <c r="BD570" s="27"/>
      <c r="BE570" s="27"/>
      <c r="BH570" s="27" t="str">
        <f t="shared" si="56"/>
        <v/>
      </c>
    </row>
    <row r="571" spans="6:60" ht="16" customHeight="1">
      <c r="F571" s="31" t="str">
        <f>IF(ISBLANK(E571), "", Table2[[#This Row],[unique_id]])</f>
        <v/>
      </c>
      <c r="T571" s="27"/>
      <c r="V571" s="28"/>
      <c r="W571" s="28"/>
      <c r="X571" s="28"/>
      <c r="Y571" s="28"/>
      <c r="AJ571" s="27" t="str">
        <f t="shared" si="58"/>
        <v/>
      </c>
      <c r="AK571" s="27" t="str">
        <f t="shared" si="57"/>
        <v/>
      </c>
      <c r="AS571" s="27"/>
      <c r="AT571" s="29"/>
      <c r="AU571" s="27"/>
      <c r="AV571" s="28"/>
      <c r="BD571" s="27"/>
      <c r="BE571" s="27"/>
      <c r="BH571" s="27" t="str">
        <f t="shared" si="56"/>
        <v/>
      </c>
    </row>
    <row r="572" spans="6:60" ht="16" customHeight="1">
      <c r="F572" s="31" t="str">
        <f>IF(ISBLANK(E572), "", Table2[[#This Row],[unique_id]])</f>
        <v/>
      </c>
      <c r="T572" s="27"/>
      <c r="V572" s="28"/>
      <c r="W572" s="28"/>
      <c r="X572" s="28"/>
      <c r="Y572" s="28"/>
      <c r="AJ572" s="27" t="str">
        <f t="shared" si="58"/>
        <v/>
      </c>
      <c r="AK572" s="27" t="str">
        <f t="shared" si="57"/>
        <v/>
      </c>
      <c r="AS572" s="27"/>
      <c r="AT572" s="29"/>
      <c r="AU572" s="27"/>
      <c r="AV572" s="28"/>
      <c r="BD572" s="27"/>
      <c r="BE572" s="27"/>
      <c r="BH572" s="27" t="str">
        <f t="shared" si="56"/>
        <v/>
      </c>
    </row>
    <row r="573" spans="6:60" ht="16" customHeight="1">
      <c r="F573" s="31" t="str">
        <f>IF(ISBLANK(E573), "", Table2[[#This Row],[unique_id]])</f>
        <v/>
      </c>
      <c r="T573" s="27"/>
      <c r="V573" s="28"/>
      <c r="W573" s="28"/>
      <c r="X573" s="28"/>
      <c r="Y573" s="28"/>
      <c r="AJ573" s="27" t="str">
        <f t="shared" si="58"/>
        <v/>
      </c>
      <c r="AK573" s="27" t="str">
        <f t="shared" si="57"/>
        <v/>
      </c>
      <c r="AS573" s="27"/>
      <c r="AT573" s="29"/>
      <c r="AU573" s="27"/>
      <c r="AV573" s="28"/>
      <c r="BD573" s="27"/>
      <c r="BE573" s="27"/>
      <c r="BH573" s="27" t="str">
        <f t="shared" si="56"/>
        <v/>
      </c>
    </row>
    <row r="574" spans="6:60" ht="16" customHeight="1">
      <c r="F574" s="31" t="str">
        <f>IF(ISBLANK(E574), "", Table2[[#This Row],[unique_id]])</f>
        <v/>
      </c>
      <c r="T574" s="27"/>
      <c r="V574" s="28"/>
      <c r="W574" s="28"/>
      <c r="X574" s="28"/>
      <c r="Y574" s="28"/>
      <c r="AJ574" s="27" t="str">
        <f t="shared" si="58"/>
        <v/>
      </c>
      <c r="AK574" s="27" t="str">
        <f t="shared" si="57"/>
        <v/>
      </c>
      <c r="AS574" s="27"/>
      <c r="AT574" s="29"/>
      <c r="AU574" s="27"/>
      <c r="AV574" s="28"/>
      <c r="BD574" s="27"/>
      <c r="BE574" s="27"/>
      <c r="BH574" s="27" t="str">
        <f t="shared" si="56"/>
        <v/>
      </c>
    </row>
    <row r="575" spans="6:60" ht="16" customHeight="1">
      <c r="F575" s="31" t="str">
        <f>IF(ISBLANK(E575), "", Table2[[#This Row],[unique_id]])</f>
        <v/>
      </c>
      <c r="T575" s="27"/>
      <c r="V575" s="28"/>
      <c r="W575" s="28"/>
      <c r="X575" s="28"/>
      <c r="Y575" s="28"/>
      <c r="AJ575" s="27" t="str">
        <f t="shared" si="58"/>
        <v/>
      </c>
      <c r="AK575" s="27" t="str">
        <f t="shared" si="57"/>
        <v/>
      </c>
      <c r="AS575" s="27"/>
      <c r="AT575" s="29"/>
      <c r="AU575" s="27"/>
      <c r="AV575" s="28"/>
      <c r="BD575" s="27"/>
      <c r="BE575" s="27"/>
      <c r="BH575" s="27" t="str">
        <f t="shared" si="56"/>
        <v/>
      </c>
    </row>
    <row r="576" spans="6:60" ht="16" customHeight="1">
      <c r="F576" s="31" t="str">
        <f>IF(ISBLANK(E576), "", Table2[[#This Row],[unique_id]])</f>
        <v/>
      </c>
      <c r="T576" s="27"/>
      <c r="V576" s="28"/>
      <c r="W576" s="28"/>
      <c r="X576" s="28"/>
      <c r="Y576" s="28"/>
      <c r="AJ576" s="27" t="str">
        <f t="shared" si="58"/>
        <v/>
      </c>
      <c r="AK576" s="27" t="str">
        <f t="shared" si="57"/>
        <v/>
      </c>
      <c r="AS576" s="27"/>
      <c r="AT576" s="29"/>
      <c r="AU576" s="27"/>
      <c r="AV576" s="28"/>
      <c r="BD576" s="27"/>
      <c r="BE576" s="27"/>
      <c r="BH576" s="27" t="str">
        <f t="shared" si="56"/>
        <v/>
      </c>
    </row>
    <row r="577" spans="6:60" ht="16" customHeight="1">
      <c r="F577" s="31" t="str">
        <f>IF(ISBLANK(E577), "", Table2[[#This Row],[unique_id]])</f>
        <v/>
      </c>
      <c r="T577" s="27"/>
      <c r="V577" s="28"/>
      <c r="W577" s="28"/>
      <c r="X577" s="28"/>
      <c r="Y577" s="28"/>
      <c r="AJ577" s="27" t="str">
        <f t="shared" si="58"/>
        <v/>
      </c>
      <c r="AK577" s="27" t="str">
        <f t="shared" si="57"/>
        <v/>
      </c>
      <c r="AS577" s="27"/>
      <c r="AT577" s="29"/>
      <c r="AU577" s="27"/>
      <c r="AV577" s="28"/>
      <c r="BD577" s="27"/>
      <c r="BE577" s="27"/>
      <c r="BH577" s="27" t="str">
        <f t="shared" si="56"/>
        <v/>
      </c>
    </row>
    <row r="578" spans="6:60" ht="16" customHeight="1">
      <c r="F578" s="31" t="str">
        <f>IF(ISBLANK(E578), "", Table2[[#This Row],[unique_id]])</f>
        <v/>
      </c>
      <c r="T578" s="27"/>
      <c r="V578" s="28"/>
      <c r="W578" s="28"/>
      <c r="X578" s="28"/>
      <c r="Y578" s="28"/>
      <c r="AJ578" s="27" t="str">
        <f t="shared" si="58"/>
        <v/>
      </c>
      <c r="AK578" s="27" t="str">
        <f t="shared" si="57"/>
        <v/>
      </c>
      <c r="AS578" s="27"/>
      <c r="AT578" s="29"/>
      <c r="AU578" s="27"/>
      <c r="AV578" s="28"/>
      <c r="BD578" s="27"/>
      <c r="BE578" s="27"/>
      <c r="BH578" s="27" t="str">
        <f t="shared" si="56"/>
        <v/>
      </c>
    </row>
    <row r="579" spans="6:60" ht="16" customHeight="1">
      <c r="F579" s="31" t="str">
        <f>IF(ISBLANK(E579), "", Table2[[#This Row],[unique_id]])</f>
        <v/>
      </c>
      <c r="T579" s="27"/>
      <c r="V579" s="28"/>
      <c r="W579" s="28"/>
      <c r="X579" s="28"/>
      <c r="Y579" s="28"/>
      <c r="AJ579" s="27" t="str">
        <f t="shared" si="58"/>
        <v/>
      </c>
      <c r="AK579" s="27" t="str">
        <f t="shared" si="57"/>
        <v/>
      </c>
      <c r="AS579" s="27"/>
      <c r="AT579" s="29"/>
      <c r="AU579" s="27"/>
      <c r="AV579" s="28"/>
      <c r="BD579" s="27"/>
      <c r="BE579" s="27"/>
      <c r="BH579" s="27" t="str">
        <f t="shared" si="56"/>
        <v/>
      </c>
    </row>
    <row r="580" spans="6:60" ht="16" customHeight="1">
      <c r="F580" s="31" t="str">
        <f>IF(ISBLANK(E580), "", Table2[[#This Row],[unique_id]])</f>
        <v/>
      </c>
      <c r="T580" s="27"/>
      <c r="V580" s="28"/>
      <c r="W580" s="28"/>
      <c r="X580" s="28"/>
      <c r="Y580" s="28"/>
      <c r="AJ580" s="27" t="str">
        <f t="shared" si="58"/>
        <v/>
      </c>
      <c r="AK580" s="27" t="str">
        <f t="shared" si="57"/>
        <v/>
      </c>
      <c r="AS580" s="27"/>
      <c r="AT580" s="29"/>
      <c r="AU580" s="27"/>
      <c r="AV580" s="28"/>
      <c r="BD580" s="27"/>
      <c r="BE580" s="27"/>
      <c r="BH580" s="27" t="str">
        <f t="shared" ref="BH580:BH643" si="59">IF(AND(ISBLANK(BD580), ISBLANK(BE580)), "", _xlfn.CONCAT("[", IF(ISBLANK(BD580), "", _xlfn.CONCAT("[""mac"", """, BD580, """]")), IF(ISBLANK(BE580), "", _xlfn.CONCAT(", [""ip"", """, BE580, """]")), "]"))</f>
        <v/>
      </c>
    </row>
    <row r="581" spans="6:60" ht="16" customHeight="1">
      <c r="F581" s="31" t="str">
        <f>IF(ISBLANK(E581), "", Table2[[#This Row],[unique_id]])</f>
        <v/>
      </c>
      <c r="T581" s="27"/>
      <c r="V581" s="28"/>
      <c r="W581" s="28"/>
      <c r="X581" s="28"/>
      <c r="Y581" s="28"/>
      <c r="AJ581" s="27" t="str">
        <f t="shared" si="58"/>
        <v/>
      </c>
      <c r="AK581" s="27" t="str">
        <f t="shared" si="57"/>
        <v/>
      </c>
      <c r="AS581" s="27"/>
      <c r="AT581" s="29"/>
      <c r="AU581" s="27"/>
      <c r="AV581" s="28"/>
      <c r="BD581" s="27"/>
      <c r="BE581" s="27"/>
      <c r="BH581" s="27" t="str">
        <f t="shared" si="59"/>
        <v/>
      </c>
    </row>
    <row r="582" spans="6:60" ht="16" customHeight="1">
      <c r="F582" s="31" t="str">
        <f>IF(ISBLANK(E582), "", Table2[[#This Row],[unique_id]])</f>
        <v/>
      </c>
      <c r="T582" s="27"/>
      <c r="V582" s="28"/>
      <c r="W582" s="28"/>
      <c r="X582" s="28"/>
      <c r="Y582" s="28"/>
      <c r="AJ582" s="27" t="str">
        <f t="shared" si="58"/>
        <v/>
      </c>
      <c r="AK582" s="27" t="str">
        <f t="shared" si="57"/>
        <v/>
      </c>
      <c r="AS582" s="27"/>
      <c r="AT582" s="29"/>
      <c r="AU582" s="27"/>
      <c r="AV582" s="28"/>
      <c r="BD582" s="27"/>
      <c r="BE582" s="27"/>
      <c r="BH582" s="27" t="str">
        <f t="shared" si="59"/>
        <v/>
      </c>
    </row>
    <row r="583" spans="6:60" ht="16" customHeight="1">
      <c r="F583" s="31" t="str">
        <f>IF(ISBLANK(E583), "", Table2[[#This Row],[unique_id]])</f>
        <v/>
      </c>
      <c r="T583" s="27"/>
      <c r="V583" s="28"/>
      <c r="W583" s="28"/>
      <c r="X583" s="28"/>
      <c r="Y583" s="28"/>
      <c r="AJ583" s="27" t="str">
        <f t="shared" si="58"/>
        <v/>
      </c>
      <c r="AK583" s="27" t="str">
        <f t="shared" si="57"/>
        <v/>
      </c>
      <c r="AS583" s="27"/>
      <c r="AT583" s="29"/>
      <c r="AU583" s="27"/>
      <c r="AV583" s="28"/>
      <c r="BD583" s="27"/>
      <c r="BE583" s="27"/>
      <c r="BH583" s="27" t="str">
        <f t="shared" si="59"/>
        <v/>
      </c>
    </row>
    <row r="584" spans="6:60" ht="16" customHeight="1">
      <c r="F584" s="31" t="str">
        <f>IF(ISBLANK(E584), "", Table2[[#This Row],[unique_id]])</f>
        <v/>
      </c>
      <c r="T584" s="27"/>
      <c r="V584" s="28"/>
      <c r="W584" s="28"/>
      <c r="X584" s="28"/>
      <c r="Y584" s="28"/>
      <c r="AJ584" s="27" t="str">
        <f t="shared" si="58"/>
        <v/>
      </c>
      <c r="AK584" s="27" t="str">
        <f t="shared" si="57"/>
        <v/>
      </c>
      <c r="AS584" s="27"/>
      <c r="AT584" s="29"/>
      <c r="AU584" s="27"/>
      <c r="AV584" s="28"/>
      <c r="BD584" s="27"/>
      <c r="BE584" s="27"/>
      <c r="BH584" s="27" t="str">
        <f t="shared" si="59"/>
        <v/>
      </c>
    </row>
    <row r="585" spans="6:60" ht="16" customHeight="1">
      <c r="F585" s="31" t="str">
        <f>IF(ISBLANK(E585), "", Table2[[#This Row],[unique_id]])</f>
        <v/>
      </c>
      <c r="T585" s="27"/>
      <c r="V585" s="28"/>
      <c r="W585" s="28"/>
      <c r="X585" s="28"/>
      <c r="Y585" s="28"/>
      <c r="AJ585" s="27" t="str">
        <f t="shared" si="58"/>
        <v/>
      </c>
      <c r="AK585" s="27" t="str">
        <f t="shared" si="57"/>
        <v/>
      </c>
      <c r="AS585" s="27"/>
      <c r="AT585" s="29"/>
      <c r="AU585" s="27"/>
      <c r="AV585" s="28"/>
      <c r="BD585" s="27"/>
      <c r="BE585" s="27"/>
      <c r="BH585" s="27" t="str">
        <f t="shared" si="59"/>
        <v/>
      </c>
    </row>
    <row r="586" spans="6:60" ht="16" customHeight="1">
      <c r="F586" s="31" t="str">
        <f>IF(ISBLANK(E586), "", Table2[[#This Row],[unique_id]])</f>
        <v/>
      </c>
      <c r="T586" s="27"/>
      <c r="V586" s="28"/>
      <c r="W586" s="28"/>
      <c r="X586" s="28"/>
      <c r="Y586" s="28"/>
      <c r="AJ586" s="27" t="str">
        <f t="shared" si="58"/>
        <v/>
      </c>
      <c r="AK586" s="27" t="str">
        <f t="shared" si="57"/>
        <v/>
      </c>
      <c r="AS586" s="27"/>
      <c r="AT586" s="29"/>
      <c r="AU586" s="27"/>
      <c r="AV586" s="28"/>
      <c r="BD586" s="27"/>
      <c r="BE586" s="27"/>
      <c r="BH586" s="27" t="str">
        <f t="shared" si="59"/>
        <v/>
      </c>
    </row>
    <row r="587" spans="6:60" ht="16" customHeight="1">
      <c r="F587" s="31" t="str">
        <f>IF(ISBLANK(E587), "", Table2[[#This Row],[unique_id]])</f>
        <v/>
      </c>
      <c r="T587" s="27"/>
      <c r="V587" s="28"/>
      <c r="W587" s="28"/>
      <c r="X587" s="28"/>
      <c r="Y587" s="28"/>
      <c r="AJ587" s="27" t="str">
        <f t="shared" si="58"/>
        <v/>
      </c>
      <c r="AK587" s="27" t="str">
        <f t="shared" si="57"/>
        <v/>
      </c>
      <c r="AS587" s="27"/>
      <c r="AT587" s="29"/>
      <c r="AU587" s="27"/>
      <c r="AV587" s="28"/>
      <c r="BD587" s="27"/>
      <c r="BE587" s="27"/>
      <c r="BH587" s="27" t="str">
        <f t="shared" si="59"/>
        <v/>
      </c>
    </row>
    <row r="588" spans="6:60" ht="16" customHeight="1">
      <c r="F588" s="31" t="str">
        <f>IF(ISBLANK(E588), "", Table2[[#This Row],[unique_id]])</f>
        <v/>
      </c>
      <c r="T588" s="27"/>
      <c r="V588" s="28"/>
      <c r="W588" s="28"/>
      <c r="X588" s="28"/>
      <c r="Y588" s="28"/>
      <c r="AJ588" s="27" t="str">
        <f t="shared" si="58"/>
        <v/>
      </c>
      <c r="AK588" s="27" t="str">
        <f t="shared" si="57"/>
        <v/>
      </c>
      <c r="AS588" s="27"/>
      <c r="AT588" s="29"/>
      <c r="AU588" s="27"/>
      <c r="AV588" s="28"/>
      <c r="BD588" s="27"/>
      <c r="BE588" s="27"/>
      <c r="BH588" s="27" t="str">
        <f t="shared" si="59"/>
        <v/>
      </c>
    </row>
    <row r="589" spans="6:60" ht="16" customHeight="1">
      <c r="F589" s="31" t="str">
        <f>IF(ISBLANK(E589), "", Table2[[#This Row],[unique_id]])</f>
        <v/>
      </c>
      <c r="T589" s="27"/>
      <c r="V589" s="28"/>
      <c r="W589" s="28"/>
      <c r="X589" s="28"/>
      <c r="Y589" s="28"/>
      <c r="AJ589" s="27" t="str">
        <f t="shared" si="58"/>
        <v/>
      </c>
      <c r="AK589" s="27" t="str">
        <f t="shared" si="57"/>
        <v/>
      </c>
      <c r="AS589" s="27"/>
      <c r="AT589" s="29"/>
      <c r="AU589" s="27"/>
      <c r="AV589" s="28"/>
      <c r="BD589" s="27"/>
      <c r="BE589" s="27"/>
      <c r="BH589" s="27" t="str">
        <f t="shared" si="59"/>
        <v/>
      </c>
    </row>
    <row r="590" spans="6:60" ht="16" customHeight="1">
      <c r="F590" s="31" t="str">
        <f>IF(ISBLANK(E590), "", Table2[[#This Row],[unique_id]])</f>
        <v/>
      </c>
      <c r="T590" s="27"/>
      <c r="V590" s="28"/>
      <c r="W590" s="28"/>
      <c r="X590" s="28"/>
      <c r="Y590" s="28"/>
      <c r="AJ590" s="27" t="str">
        <f t="shared" si="58"/>
        <v/>
      </c>
      <c r="AK590" s="27" t="str">
        <f t="shared" si="57"/>
        <v/>
      </c>
      <c r="AS590" s="27"/>
      <c r="AT590" s="29"/>
      <c r="AU590" s="27"/>
      <c r="AV590" s="28"/>
      <c r="BD590" s="27"/>
      <c r="BE590" s="27"/>
      <c r="BH590" s="27" t="str">
        <f t="shared" si="59"/>
        <v/>
      </c>
    </row>
    <row r="591" spans="6:60" ht="16" customHeight="1">
      <c r="F591" s="31" t="str">
        <f>IF(ISBLANK(E591), "", Table2[[#This Row],[unique_id]])</f>
        <v/>
      </c>
      <c r="T591" s="27"/>
      <c r="V591" s="28"/>
      <c r="W591" s="28"/>
      <c r="X591" s="28"/>
      <c r="Y591" s="28"/>
      <c r="AJ591" s="27" t="str">
        <f t="shared" si="58"/>
        <v/>
      </c>
      <c r="AK591" s="27" t="str">
        <f t="shared" si="57"/>
        <v/>
      </c>
      <c r="AS591" s="27"/>
      <c r="AT591" s="29"/>
      <c r="AU591" s="27"/>
      <c r="AV591" s="28"/>
      <c r="BD591" s="27"/>
      <c r="BE591" s="27"/>
      <c r="BH591" s="27" t="str">
        <f t="shared" si="59"/>
        <v/>
      </c>
    </row>
    <row r="592" spans="6:60" ht="16" customHeight="1">
      <c r="F592" s="31" t="str">
        <f>IF(ISBLANK(E592), "", Table2[[#This Row],[unique_id]])</f>
        <v/>
      </c>
      <c r="T592" s="27"/>
      <c r="V592" s="28"/>
      <c r="W592" s="28"/>
      <c r="X592" s="28"/>
      <c r="Y592" s="28"/>
      <c r="AJ592" s="27" t="str">
        <f t="shared" si="58"/>
        <v/>
      </c>
      <c r="AK592" s="27" t="str">
        <f t="shared" si="57"/>
        <v/>
      </c>
      <c r="AS592" s="27"/>
      <c r="AT592" s="29"/>
      <c r="AU592" s="27"/>
      <c r="AV592" s="28"/>
      <c r="BD592" s="27"/>
      <c r="BE592" s="27"/>
      <c r="BH592" s="27" t="str">
        <f t="shared" si="59"/>
        <v/>
      </c>
    </row>
    <row r="593" spans="6:60" ht="16" customHeight="1">
      <c r="F593" s="31" t="str">
        <f>IF(ISBLANK(E593), "", Table2[[#This Row],[unique_id]])</f>
        <v/>
      </c>
      <c r="T593" s="27"/>
      <c r="V593" s="28"/>
      <c r="W593" s="28"/>
      <c r="X593" s="28"/>
      <c r="Y593" s="28"/>
      <c r="AJ593" s="27" t="str">
        <f t="shared" si="58"/>
        <v/>
      </c>
      <c r="AK593" s="27" t="str">
        <f t="shared" si="57"/>
        <v/>
      </c>
      <c r="AS593" s="27"/>
      <c r="AT593" s="29"/>
      <c r="AU593" s="27"/>
      <c r="AV593" s="28"/>
      <c r="BD593" s="27"/>
      <c r="BE593" s="27"/>
      <c r="BH593" s="27" t="str">
        <f t="shared" si="59"/>
        <v/>
      </c>
    </row>
    <row r="594" spans="6:60" ht="16" customHeight="1">
      <c r="F594" s="31" t="str">
        <f>IF(ISBLANK(E594), "", Table2[[#This Row],[unique_id]])</f>
        <v/>
      </c>
      <c r="T594" s="27"/>
      <c r="V594" s="28"/>
      <c r="W594" s="28"/>
      <c r="X594" s="28"/>
      <c r="Y594" s="28"/>
      <c r="AJ594" s="27" t="str">
        <f t="shared" si="58"/>
        <v/>
      </c>
      <c r="AK594" s="27" t="str">
        <f t="shared" si="57"/>
        <v/>
      </c>
      <c r="AS594" s="27"/>
      <c r="AT594" s="29"/>
      <c r="AU594" s="27"/>
      <c r="AV594" s="28"/>
      <c r="BD594" s="27"/>
      <c r="BE594" s="27"/>
      <c r="BH594" s="27" t="str">
        <f t="shared" si="59"/>
        <v/>
      </c>
    </row>
    <row r="595" spans="6:60" ht="16" customHeight="1">
      <c r="F595" s="31" t="str">
        <f>IF(ISBLANK(E595), "", Table2[[#This Row],[unique_id]])</f>
        <v/>
      </c>
      <c r="T595" s="27"/>
      <c r="V595" s="28"/>
      <c r="W595" s="28"/>
      <c r="X595" s="28"/>
      <c r="Y595" s="28"/>
      <c r="AJ595" s="27" t="str">
        <f t="shared" si="58"/>
        <v/>
      </c>
      <c r="AK595" s="27" t="str">
        <f t="shared" si="57"/>
        <v/>
      </c>
      <c r="AS595" s="27"/>
      <c r="AT595" s="29"/>
      <c r="AU595" s="27"/>
      <c r="AV595" s="28"/>
      <c r="BD595" s="27"/>
      <c r="BE595" s="27"/>
      <c r="BH595" s="27" t="str">
        <f t="shared" si="59"/>
        <v/>
      </c>
    </row>
    <row r="596" spans="6:60" ht="16" customHeight="1">
      <c r="F596" s="31" t="str">
        <f>IF(ISBLANK(E596), "", Table2[[#This Row],[unique_id]])</f>
        <v/>
      </c>
      <c r="T596" s="27"/>
      <c r="V596" s="28"/>
      <c r="W596" s="28"/>
      <c r="X596" s="28"/>
      <c r="Y596" s="28"/>
      <c r="AJ596" s="27" t="str">
        <f t="shared" si="58"/>
        <v/>
      </c>
      <c r="AK596" s="27" t="str">
        <f t="shared" si="57"/>
        <v/>
      </c>
      <c r="AS596" s="27"/>
      <c r="AT596" s="29"/>
      <c r="AU596" s="27"/>
      <c r="AV596" s="28"/>
      <c r="BD596" s="27"/>
      <c r="BE596" s="27"/>
      <c r="BH596" s="27" t="str">
        <f t="shared" si="59"/>
        <v/>
      </c>
    </row>
    <row r="597" spans="6:60" ht="16" customHeight="1">
      <c r="F597" s="31" t="str">
        <f>IF(ISBLANK(E597), "", Table2[[#This Row],[unique_id]])</f>
        <v/>
      </c>
      <c r="T597" s="27"/>
      <c r="V597" s="28"/>
      <c r="W597" s="28"/>
      <c r="X597" s="28"/>
      <c r="Y597" s="28"/>
      <c r="AJ597" s="27" t="str">
        <f t="shared" si="58"/>
        <v/>
      </c>
      <c r="AK597" s="27" t="str">
        <f t="shared" si="57"/>
        <v/>
      </c>
      <c r="AS597" s="27"/>
      <c r="AT597" s="29"/>
      <c r="AU597" s="27"/>
      <c r="AV597" s="28"/>
      <c r="BD597" s="27"/>
      <c r="BE597" s="27"/>
      <c r="BH597" s="27" t="str">
        <f t="shared" si="59"/>
        <v/>
      </c>
    </row>
    <row r="598" spans="6:60" ht="16" customHeight="1">
      <c r="F598" s="31" t="str">
        <f>IF(ISBLANK(E598), "", Table2[[#This Row],[unique_id]])</f>
        <v/>
      </c>
      <c r="T598" s="27"/>
      <c r="V598" s="28"/>
      <c r="W598" s="28"/>
      <c r="X598" s="28"/>
      <c r="Y598" s="28"/>
      <c r="AJ598" s="27" t="str">
        <f t="shared" si="58"/>
        <v/>
      </c>
      <c r="AK598" s="27" t="str">
        <f t="shared" ref="AK598:AK661" si="60">IF(ISBLANK(AI598),  "", _xlfn.CONCAT(LOWER(C598), "/", E598))</f>
        <v/>
      </c>
      <c r="AS598" s="27"/>
      <c r="AT598" s="29"/>
      <c r="AU598" s="27"/>
      <c r="AV598" s="28"/>
      <c r="BD598" s="27"/>
      <c r="BE598" s="27"/>
      <c r="BH598" s="27" t="str">
        <f t="shared" si="59"/>
        <v/>
      </c>
    </row>
    <row r="599" spans="6:60" ht="16" customHeight="1">
      <c r="F599" s="31" t="str">
        <f>IF(ISBLANK(E599), "", Table2[[#This Row],[unique_id]])</f>
        <v/>
      </c>
      <c r="T599" s="27"/>
      <c r="V599" s="28"/>
      <c r="W599" s="28"/>
      <c r="X599" s="28"/>
      <c r="Y599" s="28"/>
      <c r="AJ599" s="27" t="str">
        <f t="shared" ref="AJ599:AJ662" si="61">IF(ISBLANK(AI599),  "", _xlfn.CONCAT("haas/entity/sensor/", LOWER(C599), "/", E599, "/config"))</f>
        <v/>
      </c>
      <c r="AK599" s="27" t="str">
        <f t="shared" si="60"/>
        <v/>
      </c>
      <c r="AS599" s="27"/>
      <c r="AT599" s="29"/>
      <c r="AU599" s="27"/>
      <c r="AV599" s="28"/>
      <c r="BD599" s="27"/>
      <c r="BE599" s="27"/>
      <c r="BH599" s="27" t="str">
        <f t="shared" si="59"/>
        <v/>
      </c>
    </row>
    <row r="600" spans="6:60" ht="16" customHeight="1">
      <c r="F600" s="31" t="str">
        <f>IF(ISBLANK(E600), "", Table2[[#This Row],[unique_id]])</f>
        <v/>
      </c>
      <c r="T600" s="27"/>
      <c r="V600" s="28"/>
      <c r="W600" s="28"/>
      <c r="X600" s="28"/>
      <c r="Y600" s="28"/>
      <c r="AJ600" s="27" t="str">
        <f t="shared" si="61"/>
        <v/>
      </c>
      <c r="AK600" s="27" t="str">
        <f t="shared" si="60"/>
        <v/>
      </c>
      <c r="AS600" s="27"/>
      <c r="AT600" s="29"/>
      <c r="AU600" s="27"/>
      <c r="AV600" s="28"/>
      <c r="BD600" s="27"/>
      <c r="BE600" s="27"/>
      <c r="BH600" s="27" t="str">
        <f t="shared" si="59"/>
        <v/>
      </c>
    </row>
    <row r="601" spans="6:60" ht="16" customHeight="1">
      <c r="F601" s="31" t="str">
        <f>IF(ISBLANK(E601), "", Table2[[#This Row],[unique_id]])</f>
        <v/>
      </c>
      <c r="T601" s="27"/>
      <c r="V601" s="28"/>
      <c r="W601" s="28"/>
      <c r="X601" s="28"/>
      <c r="Y601" s="28"/>
      <c r="AJ601" s="27" t="str">
        <f t="shared" si="61"/>
        <v/>
      </c>
      <c r="AK601" s="27" t="str">
        <f t="shared" si="60"/>
        <v/>
      </c>
      <c r="AS601" s="27"/>
      <c r="AT601" s="29"/>
      <c r="AU601" s="27"/>
      <c r="AV601" s="28"/>
      <c r="BD601" s="27"/>
      <c r="BE601" s="27"/>
      <c r="BH601" s="27" t="str">
        <f t="shared" si="59"/>
        <v/>
      </c>
    </row>
    <row r="602" spans="6:60" ht="16" customHeight="1">
      <c r="F602" s="31" t="str">
        <f>IF(ISBLANK(E602), "", Table2[[#This Row],[unique_id]])</f>
        <v/>
      </c>
      <c r="T602" s="27"/>
      <c r="V602" s="28"/>
      <c r="W602" s="28"/>
      <c r="X602" s="28"/>
      <c r="Y602" s="28"/>
      <c r="AJ602" s="27" t="str">
        <f t="shared" si="61"/>
        <v/>
      </c>
      <c r="AK602" s="27" t="str">
        <f t="shared" si="60"/>
        <v/>
      </c>
      <c r="AS602" s="27"/>
      <c r="AT602" s="29"/>
      <c r="AU602" s="27"/>
      <c r="AV602" s="28"/>
      <c r="BD602" s="27"/>
      <c r="BE602" s="27"/>
      <c r="BH602" s="27" t="str">
        <f t="shared" si="59"/>
        <v/>
      </c>
    </row>
    <row r="603" spans="6:60" ht="16" customHeight="1">
      <c r="F603" s="31" t="str">
        <f>IF(ISBLANK(E603), "", Table2[[#This Row],[unique_id]])</f>
        <v/>
      </c>
      <c r="T603" s="27"/>
      <c r="V603" s="28"/>
      <c r="W603" s="28"/>
      <c r="X603" s="28"/>
      <c r="Y603" s="28"/>
      <c r="AJ603" s="27" t="str">
        <f t="shared" si="61"/>
        <v/>
      </c>
      <c r="AK603" s="27" t="str">
        <f t="shared" si="60"/>
        <v/>
      </c>
      <c r="AS603" s="27"/>
      <c r="AT603" s="29"/>
      <c r="AU603" s="27"/>
      <c r="AV603" s="28"/>
      <c r="BD603" s="27"/>
      <c r="BE603" s="27"/>
      <c r="BH603" s="27" t="str">
        <f t="shared" si="59"/>
        <v/>
      </c>
    </row>
    <row r="604" spans="6:60" ht="16" customHeight="1">
      <c r="F604" s="31" t="str">
        <f>IF(ISBLANK(E604), "", Table2[[#This Row],[unique_id]])</f>
        <v/>
      </c>
      <c r="T604" s="27"/>
      <c r="V604" s="28"/>
      <c r="W604" s="28"/>
      <c r="X604" s="28"/>
      <c r="Y604" s="28"/>
      <c r="AJ604" s="27" t="str">
        <f t="shared" si="61"/>
        <v/>
      </c>
      <c r="AK604" s="27" t="str">
        <f t="shared" si="60"/>
        <v/>
      </c>
      <c r="AS604" s="27"/>
      <c r="AT604" s="29"/>
      <c r="AU604" s="27"/>
      <c r="AV604" s="28"/>
      <c r="BD604" s="27"/>
      <c r="BE604" s="27"/>
      <c r="BH604" s="27" t="str">
        <f t="shared" si="59"/>
        <v/>
      </c>
    </row>
    <row r="605" spans="6:60" ht="16" customHeight="1">
      <c r="F605" s="31" t="str">
        <f>IF(ISBLANK(E605), "", Table2[[#This Row],[unique_id]])</f>
        <v/>
      </c>
      <c r="T605" s="27"/>
      <c r="V605" s="28"/>
      <c r="W605" s="28"/>
      <c r="X605" s="28"/>
      <c r="Y605" s="28"/>
      <c r="AJ605" s="27" t="str">
        <f t="shared" si="61"/>
        <v/>
      </c>
      <c r="AK605" s="27" t="str">
        <f t="shared" si="60"/>
        <v/>
      </c>
      <c r="AS605" s="27"/>
      <c r="AT605" s="29"/>
      <c r="AU605" s="27"/>
      <c r="AV605" s="28"/>
      <c r="BD605" s="27"/>
      <c r="BE605" s="27"/>
      <c r="BH605" s="27" t="str">
        <f t="shared" si="59"/>
        <v/>
      </c>
    </row>
    <row r="606" spans="6:60" ht="16" customHeight="1">
      <c r="F606" s="31" t="str">
        <f>IF(ISBLANK(E606), "", Table2[[#This Row],[unique_id]])</f>
        <v/>
      </c>
      <c r="T606" s="27"/>
      <c r="V606" s="28"/>
      <c r="W606" s="28"/>
      <c r="X606" s="28"/>
      <c r="Y606" s="28"/>
      <c r="AJ606" s="27" t="str">
        <f t="shared" si="61"/>
        <v/>
      </c>
      <c r="AK606" s="27" t="str">
        <f t="shared" si="60"/>
        <v/>
      </c>
      <c r="AS606" s="27"/>
      <c r="AT606" s="29"/>
      <c r="AU606" s="27"/>
      <c r="AV606" s="28"/>
      <c r="BD606" s="27"/>
      <c r="BE606" s="27"/>
      <c r="BH606" s="27" t="str">
        <f t="shared" si="59"/>
        <v/>
      </c>
    </row>
    <row r="607" spans="6:60" ht="16" customHeight="1">
      <c r="F607" s="31" t="str">
        <f>IF(ISBLANK(E607), "", Table2[[#This Row],[unique_id]])</f>
        <v/>
      </c>
      <c r="T607" s="27"/>
      <c r="V607" s="28"/>
      <c r="W607" s="28"/>
      <c r="X607" s="28"/>
      <c r="Y607" s="28"/>
      <c r="AJ607" s="27" t="str">
        <f t="shared" si="61"/>
        <v/>
      </c>
      <c r="AK607" s="27" t="str">
        <f t="shared" si="60"/>
        <v/>
      </c>
      <c r="AS607" s="27"/>
      <c r="AT607" s="29"/>
      <c r="AU607" s="27"/>
      <c r="AV607" s="28"/>
      <c r="BD607" s="27"/>
      <c r="BE607" s="27"/>
      <c r="BH607" s="27" t="str">
        <f t="shared" si="59"/>
        <v/>
      </c>
    </row>
    <row r="608" spans="6:60" ht="16" customHeight="1">
      <c r="F608" s="31" t="str">
        <f>IF(ISBLANK(E608), "", Table2[[#This Row],[unique_id]])</f>
        <v/>
      </c>
      <c r="T608" s="27"/>
      <c r="V608" s="28"/>
      <c r="W608" s="28"/>
      <c r="X608" s="28"/>
      <c r="Y608" s="28"/>
      <c r="AJ608" s="27" t="str">
        <f t="shared" si="61"/>
        <v/>
      </c>
      <c r="AK608" s="27" t="str">
        <f t="shared" si="60"/>
        <v/>
      </c>
      <c r="AS608" s="27"/>
      <c r="AT608" s="29"/>
      <c r="AU608" s="27"/>
      <c r="AV608" s="28"/>
      <c r="BD608" s="27"/>
      <c r="BE608" s="27"/>
      <c r="BH608" s="27" t="str">
        <f t="shared" si="59"/>
        <v/>
      </c>
    </row>
    <row r="609" spans="6:60" ht="16" customHeight="1">
      <c r="F609" s="31" t="str">
        <f>IF(ISBLANK(E609), "", Table2[[#This Row],[unique_id]])</f>
        <v/>
      </c>
      <c r="T609" s="27"/>
      <c r="V609" s="28"/>
      <c r="W609" s="28"/>
      <c r="X609" s="28"/>
      <c r="Y609" s="28"/>
      <c r="AJ609" s="27" t="str">
        <f t="shared" si="61"/>
        <v/>
      </c>
      <c r="AK609" s="27" t="str">
        <f t="shared" si="60"/>
        <v/>
      </c>
      <c r="AS609" s="27"/>
      <c r="AT609" s="29"/>
      <c r="AU609" s="27"/>
      <c r="AV609" s="28"/>
      <c r="BD609" s="27"/>
      <c r="BE609" s="27"/>
      <c r="BH609" s="27" t="str">
        <f t="shared" si="59"/>
        <v/>
      </c>
    </row>
    <row r="610" spans="6:60" ht="16" customHeight="1">
      <c r="F610" s="31" t="str">
        <f>IF(ISBLANK(E610), "", Table2[[#This Row],[unique_id]])</f>
        <v/>
      </c>
      <c r="T610" s="27"/>
      <c r="V610" s="28"/>
      <c r="W610" s="28"/>
      <c r="X610" s="28"/>
      <c r="Y610" s="28"/>
      <c r="AJ610" s="27" t="str">
        <f t="shared" si="61"/>
        <v/>
      </c>
      <c r="AK610" s="27" t="str">
        <f t="shared" si="60"/>
        <v/>
      </c>
      <c r="AS610" s="27"/>
      <c r="AT610" s="29"/>
      <c r="AU610" s="27"/>
      <c r="AV610" s="28"/>
      <c r="BD610" s="27"/>
      <c r="BE610" s="27"/>
      <c r="BH610" s="27" t="str">
        <f t="shared" si="59"/>
        <v/>
      </c>
    </row>
    <row r="611" spans="6:60" ht="16" customHeight="1">
      <c r="F611" s="31" t="str">
        <f>IF(ISBLANK(E611), "", Table2[[#This Row],[unique_id]])</f>
        <v/>
      </c>
      <c r="T611" s="27"/>
      <c r="V611" s="28"/>
      <c r="W611" s="28"/>
      <c r="X611" s="28"/>
      <c r="Y611" s="28"/>
      <c r="AJ611" s="27" t="str">
        <f t="shared" si="61"/>
        <v/>
      </c>
      <c r="AK611" s="27" t="str">
        <f t="shared" si="60"/>
        <v/>
      </c>
      <c r="AS611" s="27"/>
      <c r="AT611" s="29"/>
      <c r="AU611" s="27"/>
      <c r="AV611" s="28"/>
      <c r="BD611" s="27"/>
      <c r="BE611" s="27"/>
      <c r="BH611" s="27" t="str">
        <f t="shared" si="59"/>
        <v/>
      </c>
    </row>
    <row r="612" spans="6:60" ht="16" customHeight="1">
      <c r="F612" s="31" t="str">
        <f>IF(ISBLANK(E612), "", Table2[[#This Row],[unique_id]])</f>
        <v/>
      </c>
      <c r="T612" s="27"/>
      <c r="V612" s="28"/>
      <c r="W612" s="28"/>
      <c r="X612" s="28"/>
      <c r="Y612" s="28"/>
      <c r="AJ612" s="27" t="str">
        <f t="shared" si="61"/>
        <v/>
      </c>
      <c r="AK612" s="27" t="str">
        <f t="shared" si="60"/>
        <v/>
      </c>
      <c r="AS612" s="27"/>
      <c r="AT612" s="29"/>
      <c r="AU612" s="27"/>
      <c r="AV612" s="28"/>
      <c r="BD612" s="27"/>
      <c r="BE612" s="27"/>
      <c r="BH612" s="27" t="str">
        <f t="shared" si="59"/>
        <v/>
      </c>
    </row>
    <row r="613" spans="6:60" ht="16" customHeight="1">
      <c r="F613" s="31" t="str">
        <f>IF(ISBLANK(E613), "", Table2[[#This Row],[unique_id]])</f>
        <v/>
      </c>
      <c r="T613" s="27"/>
      <c r="V613" s="28"/>
      <c r="W613" s="28"/>
      <c r="X613" s="28"/>
      <c r="Y613" s="28"/>
      <c r="AJ613" s="27" t="str">
        <f t="shared" si="61"/>
        <v/>
      </c>
      <c r="AK613" s="27" t="str">
        <f t="shared" si="60"/>
        <v/>
      </c>
      <c r="AS613" s="27"/>
      <c r="AT613" s="29"/>
      <c r="AU613" s="27"/>
      <c r="AV613" s="28"/>
      <c r="BD613" s="27"/>
      <c r="BE613" s="27"/>
      <c r="BH613" s="27" t="str">
        <f t="shared" si="59"/>
        <v/>
      </c>
    </row>
    <row r="614" spans="6:60" ht="16" customHeight="1">
      <c r="F614" s="31" t="str">
        <f>IF(ISBLANK(E614), "", Table2[[#This Row],[unique_id]])</f>
        <v/>
      </c>
      <c r="T614" s="27"/>
      <c r="V614" s="28"/>
      <c r="W614" s="28"/>
      <c r="X614" s="28"/>
      <c r="Y614" s="28"/>
      <c r="AJ614" s="27" t="str">
        <f t="shared" si="61"/>
        <v/>
      </c>
      <c r="AK614" s="27" t="str">
        <f t="shared" si="60"/>
        <v/>
      </c>
      <c r="AS614" s="27"/>
      <c r="AT614" s="29"/>
      <c r="AU614" s="27"/>
      <c r="AV614" s="28"/>
      <c r="BD614" s="27"/>
      <c r="BE614" s="27"/>
      <c r="BH614" s="27" t="str">
        <f t="shared" si="59"/>
        <v/>
      </c>
    </row>
    <row r="615" spans="6:60" ht="16" customHeight="1">
      <c r="F615" s="31" t="str">
        <f>IF(ISBLANK(E615), "", Table2[[#This Row],[unique_id]])</f>
        <v/>
      </c>
      <c r="T615" s="27"/>
      <c r="V615" s="28"/>
      <c r="W615" s="28"/>
      <c r="X615" s="28"/>
      <c r="Y615" s="28"/>
      <c r="AJ615" s="27" t="str">
        <f t="shared" si="61"/>
        <v/>
      </c>
      <c r="AK615" s="27" t="str">
        <f t="shared" si="60"/>
        <v/>
      </c>
      <c r="AS615" s="27"/>
      <c r="AT615" s="29"/>
      <c r="AU615" s="27"/>
      <c r="AV615" s="28"/>
      <c r="BD615" s="27"/>
      <c r="BE615" s="27"/>
      <c r="BH615" s="27" t="str">
        <f t="shared" si="59"/>
        <v/>
      </c>
    </row>
    <row r="616" spans="6:60" ht="16" customHeight="1">
      <c r="F616" s="31" t="str">
        <f>IF(ISBLANK(E616), "", Table2[[#This Row],[unique_id]])</f>
        <v/>
      </c>
      <c r="T616" s="27"/>
      <c r="V616" s="28"/>
      <c r="W616" s="28"/>
      <c r="X616" s="28"/>
      <c r="Y616" s="28"/>
      <c r="AJ616" s="27" t="str">
        <f t="shared" si="61"/>
        <v/>
      </c>
      <c r="AK616" s="27" t="str">
        <f t="shared" si="60"/>
        <v/>
      </c>
      <c r="AS616" s="27"/>
      <c r="AT616" s="29"/>
      <c r="AU616" s="27"/>
      <c r="AV616" s="28"/>
      <c r="BD616" s="27"/>
      <c r="BE616" s="27"/>
      <c r="BH616" s="27" t="str">
        <f t="shared" si="59"/>
        <v/>
      </c>
    </row>
    <row r="617" spans="6:60" ht="16" customHeight="1">
      <c r="F617" s="31" t="str">
        <f>IF(ISBLANK(E617), "", Table2[[#This Row],[unique_id]])</f>
        <v/>
      </c>
      <c r="T617" s="27"/>
      <c r="V617" s="28"/>
      <c r="W617" s="28"/>
      <c r="X617" s="28"/>
      <c r="Y617" s="28"/>
      <c r="AJ617" s="27" t="str">
        <f t="shared" si="61"/>
        <v/>
      </c>
      <c r="AK617" s="27" t="str">
        <f t="shared" si="60"/>
        <v/>
      </c>
      <c r="AS617" s="27"/>
      <c r="AT617" s="29"/>
      <c r="AU617" s="27"/>
      <c r="AV617" s="28"/>
      <c r="BD617" s="27"/>
      <c r="BE617" s="27"/>
      <c r="BH617" s="27" t="str">
        <f t="shared" si="59"/>
        <v/>
      </c>
    </row>
    <row r="618" spans="6:60" ht="16" customHeight="1">
      <c r="F618" s="31" t="str">
        <f>IF(ISBLANK(E618), "", Table2[[#This Row],[unique_id]])</f>
        <v/>
      </c>
      <c r="T618" s="27"/>
      <c r="V618" s="28"/>
      <c r="W618" s="28"/>
      <c r="X618" s="28"/>
      <c r="Y618" s="28"/>
      <c r="AJ618" s="27" t="str">
        <f t="shared" si="61"/>
        <v/>
      </c>
      <c r="AK618" s="27" t="str">
        <f t="shared" si="60"/>
        <v/>
      </c>
      <c r="AS618" s="27"/>
      <c r="AT618" s="29"/>
      <c r="AU618" s="27"/>
      <c r="AV618" s="28"/>
      <c r="BD618" s="27"/>
      <c r="BE618" s="27"/>
      <c r="BH618" s="27" t="str">
        <f t="shared" si="59"/>
        <v/>
      </c>
    </row>
    <row r="619" spans="6:60" ht="16" customHeight="1">
      <c r="F619" s="31" t="str">
        <f>IF(ISBLANK(E619), "", Table2[[#This Row],[unique_id]])</f>
        <v/>
      </c>
      <c r="T619" s="27"/>
      <c r="V619" s="28"/>
      <c r="W619" s="28"/>
      <c r="X619" s="28"/>
      <c r="Y619" s="28"/>
      <c r="AJ619" s="27" t="str">
        <f t="shared" si="61"/>
        <v/>
      </c>
      <c r="AK619" s="27" t="str">
        <f t="shared" si="60"/>
        <v/>
      </c>
      <c r="AS619" s="27"/>
      <c r="AT619" s="29"/>
      <c r="AU619" s="27"/>
      <c r="AV619" s="28"/>
      <c r="BD619" s="27"/>
      <c r="BE619" s="27"/>
      <c r="BH619" s="27" t="str">
        <f t="shared" si="59"/>
        <v/>
      </c>
    </row>
    <row r="620" spans="6:60" ht="16" customHeight="1">
      <c r="F620" s="31" t="str">
        <f>IF(ISBLANK(E620), "", Table2[[#This Row],[unique_id]])</f>
        <v/>
      </c>
      <c r="T620" s="27"/>
      <c r="V620" s="28"/>
      <c r="W620" s="28"/>
      <c r="X620" s="28"/>
      <c r="Y620" s="28"/>
      <c r="AJ620" s="27" t="str">
        <f t="shared" si="61"/>
        <v/>
      </c>
      <c r="AK620" s="27" t="str">
        <f t="shared" si="60"/>
        <v/>
      </c>
      <c r="AS620" s="27"/>
      <c r="AT620" s="29"/>
      <c r="AU620" s="27"/>
      <c r="AV620" s="28"/>
      <c r="BD620" s="27"/>
      <c r="BE620" s="27"/>
      <c r="BH620" s="27" t="str">
        <f t="shared" si="59"/>
        <v/>
      </c>
    </row>
    <row r="621" spans="6:60" ht="16" customHeight="1">
      <c r="F621" s="31" t="str">
        <f>IF(ISBLANK(E621), "", Table2[[#This Row],[unique_id]])</f>
        <v/>
      </c>
      <c r="T621" s="27"/>
      <c r="V621" s="28"/>
      <c r="W621" s="28"/>
      <c r="X621" s="28"/>
      <c r="Y621" s="28"/>
      <c r="AJ621" s="27" t="str">
        <f t="shared" si="61"/>
        <v/>
      </c>
      <c r="AK621" s="27" t="str">
        <f t="shared" si="60"/>
        <v/>
      </c>
      <c r="AS621" s="27"/>
      <c r="AT621" s="29"/>
      <c r="AU621" s="27"/>
      <c r="AV621" s="28"/>
      <c r="BD621" s="27"/>
      <c r="BE621" s="27"/>
      <c r="BH621" s="27" t="str">
        <f t="shared" si="59"/>
        <v/>
      </c>
    </row>
    <row r="622" spans="6:60" ht="16" customHeight="1">
      <c r="F622" s="31" t="str">
        <f>IF(ISBLANK(E622), "", Table2[[#This Row],[unique_id]])</f>
        <v/>
      </c>
      <c r="T622" s="27"/>
      <c r="V622" s="28"/>
      <c r="W622" s="28"/>
      <c r="X622" s="28"/>
      <c r="Y622" s="28"/>
      <c r="AJ622" s="27" t="str">
        <f t="shared" si="61"/>
        <v/>
      </c>
      <c r="AK622" s="27" t="str">
        <f t="shared" si="60"/>
        <v/>
      </c>
      <c r="AS622" s="27"/>
      <c r="AT622" s="29"/>
      <c r="AU622" s="27"/>
      <c r="AV622" s="28"/>
      <c r="BD622" s="27"/>
      <c r="BE622" s="27"/>
      <c r="BH622" s="27" t="str">
        <f t="shared" si="59"/>
        <v/>
      </c>
    </row>
    <row r="623" spans="6:60" ht="16" customHeight="1">
      <c r="F623" s="31" t="str">
        <f>IF(ISBLANK(E623), "", Table2[[#This Row],[unique_id]])</f>
        <v/>
      </c>
      <c r="T623" s="27"/>
      <c r="V623" s="28"/>
      <c r="W623" s="28"/>
      <c r="X623" s="28"/>
      <c r="Y623" s="28"/>
      <c r="AJ623" s="27" t="str">
        <f t="shared" si="61"/>
        <v/>
      </c>
      <c r="AK623" s="27" t="str">
        <f t="shared" si="60"/>
        <v/>
      </c>
      <c r="AS623" s="27"/>
      <c r="AT623" s="29"/>
      <c r="AU623" s="27"/>
      <c r="AV623" s="28"/>
      <c r="BD623" s="27"/>
      <c r="BE623" s="27"/>
      <c r="BH623" s="27" t="str">
        <f t="shared" si="59"/>
        <v/>
      </c>
    </row>
    <row r="624" spans="6:60" ht="16" customHeight="1">
      <c r="F624" s="31" t="str">
        <f>IF(ISBLANK(E624), "", Table2[[#This Row],[unique_id]])</f>
        <v/>
      </c>
      <c r="T624" s="27"/>
      <c r="V624" s="28"/>
      <c r="W624" s="28"/>
      <c r="X624" s="28"/>
      <c r="Y624" s="28"/>
      <c r="AJ624" s="27" t="str">
        <f t="shared" si="61"/>
        <v/>
      </c>
      <c r="AK624" s="27" t="str">
        <f t="shared" si="60"/>
        <v/>
      </c>
      <c r="AS624" s="27"/>
      <c r="AT624" s="29"/>
      <c r="AU624" s="27"/>
      <c r="AV624" s="28"/>
      <c r="BD624" s="27"/>
      <c r="BE624" s="27"/>
      <c r="BH624" s="27" t="str">
        <f t="shared" si="59"/>
        <v/>
      </c>
    </row>
    <row r="625" spans="6:60" ht="16" customHeight="1">
      <c r="F625" s="31" t="str">
        <f>IF(ISBLANK(E625), "", Table2[[#This Row],[unique_id]])</f>
        <v/>
      </c>
      <c r="T625" s="27"/>
      <c r="V625" s="28"/>
      <c r="W625" s="28"/>
      <c r="X625" s="28"/>
      <c r="Y625" s="28"/>
      <c r="AJ625" s="27" t="str">
        <f t="shared" si="61"/>
        <v/>
      </c>
      <c r="AK625" s="27" t="str">
        <f t="shared" si="60"/>
        <v/>
      </c>
      <c r="AS625" s="27"/>
      <c r="AT625" s="29"/>
      <c r="AU625" s="27"/>
      <c r="AV625" s="28"/>
      <c r="BD625" s="27"/>
      <c r="BE625" s="27"/>
      <c r="BH625" s="27" t="str">
        <f t="shared" si="59"/>
        <v/>
      </c>
    </row>
    <row r="626" spans="6:60" ht="16" customHeight="1">
      <c r="F626" s="31" t="str">
        <f>IF(ISBLANK(E626), "", Table2[[#This Row],[unique_id]])</f>
        <v/>
      </c>
      <c r="T626" s="27"/>
      <c r="V626" s="28"/>
      <c r="W626" s="28"/>
      <c r="X626" s="28"/>
      <c r="Y626" s="28"/>
      <c r="AJ626" s="27" t="str">
        <f t="shared" si="61"/>
        <v/>
      </c>
      <c r="AK626" s="27" t="str">
        <f t="shared" si="60"/>
        <v/>
      </c>
      <c r="AS626" s="27"/>
      <c r="AT626" s="29"/>
      <c r="AU626" s="27"/>
      <c r="AV626" s="28"/>
      <c r="BD626" s="27"/>
      <c r="BE626" s="27"/>
      <c r="BH626" s="27" t="str">
        <f t="shared" si="59"/>
        <v/>
      </c>
    </row>
    <row r="627" spans="6:60" ht="16" customHeight="1">
      <c r="F627" s="31" t="str">
        <f>IF(ISBLANK(E627), "", Table2[[#This Row],[unique_id]])</f>
        <v/>
      </c>
      <c r="T627" s="27"/>
      <c r="V627" s="28"/>
      <c r="W627" s="28"/>
      <c r="X627" s="28"/>
      <c r="Y627" s="28"/>
      <c r="AJ627" s="27" t="str">
        <f t="shared" si="61"/>
        <v/>
      </c>
      <c r="AK627" s="27" t="str">
        <f t="shared" si="60"/>
        <v/>
      </c>
      <c r="AS627" s="27"/>
      <c r="AT627" s="29"/>
      <c r="AU627" s="27"/>
      <c r="AV627" s="28"/>
      <c r="BD627" s="27"/>
      <c r="BE627" s="27"/>
      <c r="BH627" s="27" t="str">
        <f t="shared" si="59"/>
        <v/>
      </c>
    </row>
    <row r="628" spans="6:60" ht="16" customHeight="1">
      <c r="F628" s="31" t="str">
        <f>IF(ISBLANK(E628), "", Table2[[#This Row],[unique_id]])</f>
        <v/>
      </c>
      <c r="T628" s="27"/>
      <c r="V628" s="28"/>
      <c r="W628" s="28"/>
      <c r="X628" s="28"/>
      <c r="Y628" s="28"/>
      <c r="AJ628" s="27" t="str">
        <f t="shared" si="61"/>
        <v/>
      </c>
      <c r="AK628" s="27" t="str">
        <f t="shared" si="60"/>
        <v/>
      </c>
      <c r="AS628" s="27"/>
      <c r="AT628" s="29"/>
      <c r="AU628" s="27"/>
      <c r="AV628" s="28"/>
      <c r="BD628" s="27"/>
      <c r="BE628" s="27"/>
      <c r="BH628" s="27" t="str">
        <f t="shared" si="59"/>
        <v/>
      </c>
    </row>
    <row r="629" spans="6:60" ht="16" customHeight="1">
      <c r="F629" s="31" t="str">
        <f>IF(ISBLANK(E629), "", Table2[[#This Row],[unique_id]])</f>
        <v/>
      </c>
      <c r="T629" s="27"/>
      <c r="V629" s="28"/>
      <c r="W629" s="28"/>
      <c r="X629" s="28"/>
      <c r="Y629" s="28"/>
      <c r="AJ629" s="27" t="str">
        <f t="shared" si="61"/>
        <v/>
      </c>
      <c r="AK629" s="27" t="str">
        <f t="shared" si="60"/>
        <v/>
      </c>
      <c r="AS629" s="27"/>
      <c r="AT629" s="29"/>
      <c r="AU629" s="27"/>
      <c r="AV629" s="28"/>
      <c r="BD629" s="27"/>
      <c r="BE629" s="27"/>
      <c r="BH629" s="27" t="str">
        <f t="shared" si="59"/>
        <v/>
      </c>
    </row>
    <row r="630" spans="6:60" ht="16" customHeight="1">
      <c r="F630" s="31" t="str">
        <f>IF(ISBLANK(E630), "", Table2[[#This Row],[unique_id]])</f>
        <v/>
      </c>
      <c r="T630" s="27"/>
      <c r="V630" s="28"/>
      <c r="W630" s="28"/>
      <c r="X630" s="28"/>
      <c r="Y630" s="28"/>
      <c r="AJ630" s="27" t="str">
        <f t="shared" si="61"/>
        <v/>
      </c>
      <c r="AK630" s="27" t="str">
        <f t="shared" si="60"/>
        <v/>
      </c>
      <c r="AS630" s="27"/>
      <c r="AT630" s="29"/>
      <c r="AU630" s="27"/>
      <c r="AV630" s="28"/>
      <c r="BD630" s="27"/>
      <c r="BE630" s="27"/>
      <c r="BH630" s="27" t="str">
        <f t="shared" si="59"/>
        <v/>
      </c>
    </row>
    <row r="631" spans="6:60" ht="16" customHeight="1">
      <c r="F631" s="31" t="str">
        <f>IF(ISBLANK(E631), "", Table2[[#This Row],[unique_id]])</f>
        <v/>
      </c>
      <c r="T631" s="27"/>
      <c r="V631" s="28"/>
      <c r="W631" s="28"/>
      <c r="X631" s="28"/>
      <c r="Y631" s="28"/>
      <c r="AJ631" s="27" t="str">
        <f t="shared" si="61"/>
        <v/>
      </c>
      <c r="AK631" s="27" t="str">
        <f t="shared" si="60"/>
        <v/>
      </c>
      <c r="AS631" s="27"/>
      <c r="AT631" s="29"/>
      <c r="AU631" s="27"/>
      <c r="AV631" s="28"/>
      <c r="BD631" s="27"/>
      <c r="BE631" s="27"/>
      <c r="BH631" s="27" t="str">
        <f t="shared" si="59"/>
        <v/>
      </c>
    </row>
    <row r="632" spans="6:60" ht="16" customHeight="1">
      <c r="F632" s="31" t="str">
        <f>IF(ISBLANK(E632), "", Table2[[#This Row],[unique_id]])</f>
        <v/>
      </c>
      <c r="T632" s="27"/>
      <c r="V632" s="28"/>
      <c r="W632" s="28"/>
      <c r="X632" s="28"/>
      <c r="Y632" s="28"/>
      <c r="AJ632" s="27" t="str">
        <f t="shared" si="61"/>
        <v/>
      </c>
      <c r="AK632" s="27" t="str">
        <f t="shared" si="60"/>
        <v/>
      </c>
      <c r="AS632" s="27"/>
      <c r="AT632" s="29"/>
      <c r="AU632" s="27"/>
      <c r="AV632" s="28"/>
      <c r="BD632" s="27"/>
      <c r="BE632" s="27"/>
      <c r="BH632" s="27" t="str">
        <f t="shared" si="59"/>
        <v/>
      </c>
    </row>
    <row r="633" spans="6:60" ht="16" customHeight="1">
      <c r="F633" s="31" t="str">
        <f>IF(ISBLANK(E633), "", Table2[[#This Row],[unique_id]])</f>
        <v/>
      </c>
      <c r="T633" s="27"/>
      <c r="V633" s="28"/>
      <c r="W633" s="28"/>
      <c r="X633" s="28"/>
      <c r="Y633" s="28"/>
      <c r="AJ633" s="27" t="str">
        <f t="shared" si="61"/>
        <v/>
      </c>
      <c r="AK633" s="27" t="str">
        <f t="shared" si="60"/>
        <v/>
      </c>
      <c r="AS633" s="27"/>
      <c r="AT633" s="29"/>
      <c r="AU633" s="27"/>
      <c r="AV633" s="28"/>
      <c r="BD633" s="27"/>
      <c r="BE633" s="27"/>
      <c r="BH633" s="27" t="str">
        <f t="shared" si="59"/>
        <v/>
      </c>
    </row>
    <row r="634" spans="6:60" ht="16" customHeight="1">
      <c r="F634" s="31" t="str">
        <f>IF(ISBLANK(E634), "", Table2[[#This Row],[unique_id]])</f>
        <v/>
      </c>
      <c r="T634" s="27"/>
      <c r="V634" s="28"/>
      <c r="W634" s="28"/>
      <c r="X634" s="28"/>
      <c r="Y634" s="28"/>
      <c r="AJ634" s="27" t="str">
        <f t="shared" si="61"/>
        <v/>
      </c>
      <c r="AK634" s="27" t="str">
        <f t="shared" si="60"/>
        <v/>
      </c>
      <c r="AS634" s="27"/>
      <c r="AT634" s="29"/>
      <c r="AU634" s="27"/>
      <c r="AV634" s="28"/>
      <c r="BD634" s="27"/>
      <c r="BE634" s="27"/>
      <c r="BH634" s="27" t="str">
        <f t="shared" si="59"/>
        <v/>
      </c>
    </row>
    <row r="635" spans="6:60" ht="16" customHeight="1">
      <c r="F635" s="31" t="str">
        <f>IF(ISBLANK(E635), "", Table2[[#This Row],[unique_id]])</f>
        <v/>
      </c>
      <c r="T635" s="27"/>
      <c r="V635" s="28"/>
      <c r="W635" s="28"/>
      <c r="X635" s="28"/>
      <c r="Y635" s="28"/>
      <c r="AJ635" s="27" t="str">
        <f t="shared" si="61"/>
        <v/>
      </c>
      <c r="AK635" s="27" t="str">
        <f t="shared" si="60"/>
        <v/>
      </c>
      <c r="AS635" s="27"/>
      <c r="AT635" s="29"/>
      <c r="AU635" s="27"/>
      <c r="AV635" s="28"/>
      <c r="BD635" s="27"/>
      <c r="BE635" s="27"/>
      <c r="BH635" s="27" t="str">
        <f t="shared" si="59"/>
        <v/>
      </c>
    </row>
    <row r="636" spans="6:60" ht="16" customHeight="1">
      <c r="F636" s="31" t="str">
        <f>IF(ISBLANK(E636), "", Table2[[#This Row],[unique_id]])</f>
        <v/>
      </c>
      <c r="T636" s="27"/>
      <c r="V636" s="28"/>
      <c r="W636" s="28"/>
      <c r="X636" s="28"/>
      <c r="Y636" s="28"/>
      <c r="AJ636" s="27" t="str">
        <f t="shared" si="61"/>
        <v/>
      </c>
      <c r="AK636" s="27" t="str">
        <f t="shared" si="60"/>
        <v/>
      </c>
      <c r="AS636" s="27"/>
      <c r="AT636" s="29"/>
      <c r="AU636" s="27"/>
      <c r="AV636" s="28"/>
      <c r="BD636" s="27"/>
      <c r="BE636" s="27"/>
      <c r="BH636" s="27" t="str">
        <f t="shared" si="59"/>
        <v/>
      </c>
    </row>
    <row r="637" spans="6:60" ht="16" customHeight="1">
      <c r="F637" s="31" t="str">
        <f>IF(ISBLANK(E637), "", Table2[[#This Row],[unique_id]])</f>
        <v/>
      </c>
      <c r="T637" s="27"/>
      <c r="V637" s="28"/>
      <c r="W637" s="28"/>
      <c r="X637" s="28"/>
      <c r="Y637" s="28"/>
      <c r="AJ637" s="27" t="str">
        <f t="shared" si="61"/>
        <v/>
      </c>
      <c r="AK637" s="27" t="str">
        <f t="shared" si="60"/>
        <v/>
      </c>
      <c r="AS637" s="27"/>
      <c r="AT637" s="29"/>
      <c r="AU637" s="27"/>
      <c r="AV637" s="28"/>
      <c r="BD637" s="27"/>
      <c r="BE637" s="27"/>
      <c r="BH637" s="27" t="str">
        <f t="shared" si="59"/>
        <v/>
      </c>
    </row>
    <row r="638" spans="6:60" ht="16" customHeight="1">
      <c r="F638" s="31" t="str">
        <f>IF(ISBLANK(E638), "", Table2[[#This Row],[unique_id]])</f>
        <v/>
      </c>
      <c r="T638" s="27"/>
      <c r="V638" s="28"/>
      <c r="W638" s="28"/>
      <c r="X638" s="28"/>
      <c r="Y638" s="28"/>
      <c r="AJ638" s="27" t="str">
        <f t="shared" si="61"/>
        <v/>
      </c>
      <c r="AK638" s="27" t="str">
        <f t="shared" si="60"/>
        <v/>
      </c>
      <c r="AS638" s="27"/>
      <c r="AT638" s="29"/>
      <c r="AU638" s="27"/>
      <c r="AV638" s="28"/>
      <c r="BD638" s="27"/>
      <c r="BE638" s="27"/>
      <c r="BH638" s="27" t="str">
        <f t="shared" si="59"/>
        <v/>
      </c>
    </row>
    <row r="639" spans="6:60" ht="16" customHeight="1">
      <c r="F639" s="31" t="str">
        <f>IF(ISBLANK(E639), "", Table2[[#This Row],[unique_id]])</f>
        <v/>
      </c>
      <c r="T639" s="27"/>
      <c r="V639" s="28"/>
      <c r="W639" s="28"/>
      <c r="X639" s="28"/>
      <c r="Y639" s="28"/>
      <c r="AJ639" s="27" t="str">
        <f t="shared" si="61"/>
        <v/>
      </c>
      <c r="AK639" s="27" t="str">
        <f t="shared" si="60"/>
        <v/>
      </c>
      <c r="AS639" s="27"/>
      <c r="AT639" s="29"/>
      <c r="AU639" s="27"/>
      <c r="AV639" s="28"/>
      <c r="BD639" s="27"/>
      <c r="BE639" s="27"/>
      <c r="BH639" s="27" t="str">
        <f t="shared" si="59"/>
        <v/>
      </c>
    </row>
    <row r="640" spans="6:60" ht="16" customHeight="1">
      <c r="F640" s="31" t="str">
        <f>IF(ISBLANK(E640), "", Table2[[#This Row],[unique_id]])</f>
        <v/>
      </c>
      <c r="T640" s="27"/>
      <c r="V640" s="28"/>
      <c r="W640" s="28"/>
      <c r="X640" s="28"/>
      <c r="Y640" s="28"/>
      <c r="AJ640" s="27" t="str">
        <f t="shared" si="61"/>
        <v/>
      </c>
      <c r="AK640" s="27" t="str">
        <f t="shared" si="60"/>
        <v/>
      </c>
      <c r="AS640" s="27"/>
      <c r="AT640" s="29"/>
      <c r="AU640" s="27"/>
      <c r="AV640" s="28"/>
      <c r="BD640" s="27"/>
      <c r="BE640" s="27"/>
      <c r="BH640" s="27" t="str">
        <f t="shared" si="59"/>
        <v/>
      </c>
    </row>
    <row r="641" spans="6:60" ht="16" customHeight="1">
      <c r="F641" s="31" t="str">
        <f>IF(ISBLANK(E641), "", Table2[[#This Row],[unique_id]])</f>
        <v/>
      </c>
      <c r="T641" s="27"/>
      <c r="V641" s="28"/>
      <c r="W641" s="28"/>
      <c r="X641" s="28"/>
      <c r="Y641" s="28"/>
      <c r="AJ641" s="27" t="str">
        <f t="shared" si="61"/>
        <v/>
      </c>
      <c r="AK641" s="27" t="str">
        <f t="shared" si="60"/>
        <v/>
      </c>
      <c r="AS641" s="27"/>
      <c r="AT641" s="29"/>
      <c r="AU641" s="27"/>
      <c r="AV641" s="28"/>
      <c r="BD641" s="27"/>
      <c r="BE641" s="27"/>
      <c r="BH641" s="27" t="str">
        <f t="shared" si="59"/>
        <v/>
      </c>
    </row>
    <row r="642" spans="6:60" ht="16" customHeight="1">
      <c r="F642" s="31" t="str">
        <f>IF(ISBLANK(E642), "", Table2[[#This Row],[unique_id]])</f>
        <v/>
      </c>
      <c r="T642" s="27"/>
      <c r="V642" s="28"/>
      <c r="W642" s="28"/>
      <c r="X642" s="28"/>
      <c r="Y642" s="28"/>
      <c r="AJ642" s="27" t="str">
        <f t="shared" si="61"/>
        <v/>
      </c>
      <c r="AK642" s="27" t="str">
        <f t="shared" si="60"/>
        <v/>
      </c>
      <c r="AS642" s="27"/>
      <c r="AT642" s="29"/>
      <c r="AU642" s="27"/>
      <c r="AV642" s="28"/>
      <c r="BD642" s="27"/>
      <c r="BE642" s="27"/>
      <c r="BH642" s="27" t="str">
        <f t="shared" si="59"/>
        <v/>
      </c>
    </row>
    <row r="643" spans="6:60" ht="16" customHeight="1">
      <c r="F643" s="31" t="str">
        <f>IF(ISBLANK(E643), "", Table2[[#This Row],[unique_id]])</f>
        <v/>
      </c>
      <c r="T643" s="27"/>
      <c r="V643" s="28"/>
      <c r="W643" s="28"/>
      <c r="X643" s="28"/>
      <c r="Y643" s="28"/>
      <c r="AJ643" s="27" t="str">
        <f t="shared" si="61"/>
        <v/>
      </c>
      <c r="AK643" s="27" t="str">
        <f t="shared" si="60"/>
        <v/>
      </c>
      <c r="AS643" s="27"/>
      <c r="AT643" s="29"/>
      <c r="AU643" s="27"/>
      <c r="AV643" s="28"/>
      <c r="BD643" s="27"/>
      <c r="BE643" s="27"/>
      <c r="BH643" s="27" t="str">
        <f t="shared" si="59"/>
        <v/>
      </c>
    </row>
    <row r="644" spans="6:60" ht="16" customHeight="1">
      <c r="F644" s="31" t="str">
        <f>IF(ISBLANK(E644), "", Table2[[#This Row],[unique_id]])</f>
        <v/>
      </c>
      <c r="T644" s="27"/>
      <c r="V644" s="28"/>
      <c r="W644" s="28"/>
      <c r="X644" s="28"/>
      <c r="Y644" s="28"/>
      <c r="AJ644" s="27" t="str">
        <f t="shared" si="61"/>
        <v/>
      </c>
      <c r="AK644" s="27" t="str">
        <f t="shared" si="60"/>
        <v/>
      </c>
      <c r="AS644" s="27"/>
      <c r="AT644" s="29"/>
      <c r="AU644" s="27"/>
      <c r="AV644" s="28"/>
      <c r="BD644" s="27"/>
      <c r="BE644" s="27"/>
      <c r="BH644" s="27" t="str">
        <f t="shared" ref="BH644:BH707" si="62">IF(AND(ISBLANK(BD644), ISBLANK(BE644)), "", _xlfn.CONCAT("[", IF(ISBLANK(BD644), "", _xlfn.CONCAT("[""mac"", """, BD644, """]")), IF(ISBLANK(BE644), "", _xlfn.CONCAT(", [""ip"", """, BE644, """]")), "]"))</f>
        <v/>
      </c>
    </row>
    <row r="645" spans="6:60" ht="16" customHeight="1">
      <c r="F645" s="31" t="str">
        <f>IF(ISBLANK(E645), "", Table2[[#This Row],[unique_id]])</f>
        <v/>
      </c>
      <c r="T645" s="27"/>
      <c r="V645" s="28"/>
      <c r="W645" s="28"/>
      <c r="X645" s="28"/>
      <c r="Y645" s="28"/>
      <c r="AJ645" s="27" t="str">
        <f t="shared" si="61"/>
        <v/>
      </c>
      <c r="AK645" s="27" t="str">
        <f t="shared" si="60"/>
        <v/>
      </c>
      <c r="AS645" s="27"/>
      <c r="AT645" s="29"/>
      <c r="AU645" s="27"/>
      <c r="AV645" s="28"/>
      <c r="BD645" s="27"/>
      <c r="BE645" s="27"/>
      <c r="BH645" s="27" t="str">
        <f t="shared" si="62"/>
        <v/>
      </c>
    </row>
    <row r="646" spans="6:60" ht="16" customHeight="1">
      <c r="F646" s="31" t="str">
        <f>IF(ISBLANK(E646), "", Table2[[#This Row],[unique_id]])</f>
        <v/>
      </c>
      <c r="T646" s="27"/>
      <c r="V646" s="28"/>
      <c r="W646" s="28"/>
      <c r="X646" s="28"/>
      <c r="Y646" s="28"/>
      <c r="AJ646" s="27" t="str">
        <f t="shared" si="61"/>
        <v/>
      </c>
      <c r="AK646" s="27" t="str">
        <f t="shared" si="60"/>
        <v/>
      </c>
      <c r="AS646" s="27"/>
      <c r="AT646" s="29"/>
      <c r="AU646" s="27"/>
      <c r="AV646" s="28"/>
      <c r="BD646" s="27"/>
      <c r="BE646" s="27"/>
      <c r="BH646" s="27" t="str">
        <f t="shared" si="62"/>
        <v/>
      </c>
    </row>
    <row r="647" spans="6:60" ht="16" customHeight="1">
      <c r="F647" s="31" t="str">
        <f>IF(ISBLANK(E647), "", Table2[[#This Row],[unique_id]])</f>
        <v/>
      </c>
      <c r="T647" s="27"/>
      <c r="V647" s="28"/>
      <c r="W647" s="28"/>
      <c r="X647" s="28"/>
      <c r="Y647" s="28"/>
      <c r="AJ647" s="27" t="str">
        <f t="shared" si="61"/>
        <v/>
      </c>
      <c r="AK647" s="27" t="str">
        <f t="shared" si="60"/>
        <v/>
      </c>
      <c r="AS647" s="27"/>
      <c r="AT647" s="29"/>
      <c r="AU647" s="27"/>
      <c r="AV647" s="28"/>
      <c r="BD647" s="27"/>
      <c r="BE647" s="27"/>
      <c r="BH647" s="27" t="str">
        <f t="shared" si="62"/>
        <v/>
      </c>
    </row>
    <row r="648" spans="6:60" ht="16" customHeight="1">
      <c r="F648" s="31" t="str">
        <f>IF(ISBLANK(E648), "", Table2[[#This Row],[unique_id]])</f>
        <v/>
      </c>
      <c r="T648" s="27"/>
      <c r="V648" s="28"/>
      <c r="W648" s="28"/>
      <c r="X648" s="28"/>
      <c r="Y648" s="28"/>
      <c r="AJ648" s="27" t="str">
        <f t="shared" si="61"/>
        <v/>
      </c>
      <c r="AK648" s="27" t="str">
        <f t="shared" si="60"/>
        <v/>
      </c>
      <c r="AS648" s="27"/>
      <c r="AT648" s="29"/>
      <c r="AU648" s="27"/>
      <c r="AV648" s="28"/>
      <c r="BD648" s="27"/>
      <c r="BE648" s="27"/>
      <c r="BH648" s="27" t="str">
        <f t="shared" si="62"/>
        <v/>
      </c>
    </row>
    <row r="649" spans="6:60" ht="16" customHeight="1">
      <c r="F649" s="31" t="str">
        <f>IF(ISBLANK(E649), "", Table2[[#This Row],[unique_id]])</f>
        <v/>
      </c>
      <c r="T649" s="27"/>
      <c r="V649" s="28"/>
      <c r="W649" s="28"/>
      <c r="X649" s="28"/>
      <c r="Y649" s="28"/>
      <c r="AJ649" s="27" t="str">
        <f t="shared" si="61"/>
        <v/>
      </c>
      <c r="AK649" s="27" t="str">
        <f t="shared" si="60"/>
        <v/>
      </c>
      <c r="AS649" s="27"/>
      <c r="AT649" s="29"/>
      <c r="AU649" s="27"/>
      <c r="AV649" s="28"/>
      <c r="BD649" s="27"/>
      <c r="BE649" s="27"/>
      <c r="BH649" s="27" t="str">
        <f t="shared" si="62"/>
        <v/>
      </c>
    </row>
    <row r="650" spans="6:60" ht="16" customHeight="1">
      <c r="F650" s="31" t="str">
        <f>IF(ISBLANK(E650), "", Table2[[#This Row],[unique_id]])</f>
        <v/>
      </c>
      <c r="T650" s="27"/>
      <c r="V650" s="28"/>
      <c r="W650" s="28"/>
      <c r="X650" s="28"/>
      <c r="Y650" s="28"/>
      <c r="AJ650" s="27" t="str">
        <f t="shared" si="61"/>
        <v/>
      </c>
      <c r="AK650" s="27" t="str">
        <f t="shared" si="60"/>
        <v/>
      </c>
      <c r="AS650" s="27"/>
      <c r="AT650" s="29"/>
      <c r="AU650" s="27"/>
      <c r="AV650" s="28"/>
      <c r="BD650" s="27"/>
      <c r="BE650" s="27"/>
      <c r="BH650" s="27" t="str">
        <f t="shared" si="62"/>
        <v/>
      </c>
    </row>
    <row r="651" spans="6:60" ht="16" customHeight="1">
      <c r="F651" s="31" t="str">
        <f>IF(ISBLANK(E651), "", Table2[[#This Row],[unique_id]])</f>
        <v/>
      </c>
      <c r="T651" s="27"/>
      <c r="V651" s="28"/>
      <c r="W651" s="28"/>
      <c r="X651" s="28"/>
      <c r="Y651" s="28"/>
      <c r="AJ651" s="27" t="str">
        <f t="shared" si="61"/>
        <v/>
      </c>
      <c r="AK651" s="27" t="str">
        <f t="shared" si="60"/>
        <v/>
      </c>
      <c r="AS651" s="27"/>
      <c r="AT651" s="29"/>
      <c r="AU651" s="27"/>
      <c r="AV651" s="28"/>
      <c r="BD651" s="27"/>
      <c r="BE651" s="27"/>
      <c r="BH651" s="27" t="str">
        <f t="shared" si="62"/>
        <v/>
      </c>
    </row>
    <row r="652" spans="6:60" ht="16" customHeight="1">
      <c r="F652" s="31" t="str">
        <f>IF(ISBLANK(E652), "", Table2[[#This Row],[unique_id]])</f>
        <v/>
      </c>
      <c r="T652" s="27"/>
      <c r="V652" s="28"/>
      <c r="W652" s="28"/>
      <c r="X652" s="28"/>
      <c r="Y652" s="28"/>
      <c r="AJ652" s="27" t="str">
        <f t="shared" si="61"/>
        <v/>
      </c>
      <c r="AK652" s="27" t="str">
        <f t="shared" si="60"/>
        <v/>
      </c>
      <c r="AS652" s="27"/>
      <c r="AT652" s="29"/>
      <c r="AU652" s="27"/>
      <c r="AV652" s="28"/>
      <c r="BD652" s="27"/>
      <c r="BE652" s="27"/>
      <c r="BH652" s="27" t="str">
        <f t="shared" si="62"/>
        <v/>
      </c>
    </row>
    <row r="653" spans="6:60" ht="16" customHeight="1">
      <c r="F653" s="31" t="str">
        <f>IF(ISBLANK(E653), "", Table2[[#This Row],[unique_id]])</f>
        <v/>
      </c>
      <c r="T653" s="27"/>
      <c r="V653" s="28"/>
      <c r="W653" s="28"/>
      <c r="X653" s="28"/>
      <c r="Y653" s="28"/>
      <c r="AJ653" s="27" t="str">
        <f t="shared" si="61"/>
        <v/>
      </c>
      <c r="AK653" s="27" t="str">
        <f t="shared" si="60"/>
        <v/>
      </c>
      <c r="AS653" s="27"/>
      <c r="AT653" s="29"/>
      <c r="AU653" s="27"/>
      <c r="AV653" s="28"/>
      <c r="BD653" s="27"/>
      <c r="BE653" s="27"/>
      <c r="BH653" s="27" t="str">
        <f t="shared" si="62"/>
        <v/>
      </c>
    </row>
    <row r="654" spans="6:60" ht="16" customHeight="1">
      <c r="F654" s="31" t="str">
        <f>IF(ISBLANK(E654), "", Table2[[#This Row],[unique_id]])</f>
        <v/>
      </c>
      <c r="T654" s="27"/>
      <c r="V654" s="28"/>
      <c r="W654" s="28"/>
      <c r="X654" s="28"/>
      <c r="Y654" s="28"/>
      <c r="AJ654" s="27" t="str">
        <f t="shared" si="61"/>
        <v/>
      </c>
      <c r="AK654" s="27" t="str">
        <f t="shared" si="60"/>
        <v/>
      </c>
      <c r="AS654" s="27"/>
      <c r="AT654" s="29"/>
      <c r="AU654" s="27"/>
      <c r="AV654" s="28"/>
      <c r="BD654" s="27"/>
      <c r="BE654" s="27"/>
      <c r="BH654" s="27" t="str">
        <f t="shared" si="62"/>
        <v/>
      </c>
    </row>
    <row r="655" spans="6:60" ht="16" customHeight="1">
      <c r="F655" s="31" t="str">
        <f>IF(ISBLANK(E655), "", Table2[[#This Row],[unique_id]])</f>
        <v/>
      </c>
      <c r="T655" s="27"/>
      <c r="V655" s="28"/>
      <c r="W655" s="28"/>
      <c r="X655" s="28"/>
      <c r="Y655" s="28"/>
      <c r="AJ655" s="27" t="str">
        <f t="shared" si="61"/>
        <v/>
      </c>
      <c r="AK655" s="27" t="str">
        <f t="shared" si="60"/>
        <v/>
      </c>
      <c r="AS655" s="27"/>
      <c r="AT655" s="29"/>
      <c r="AU655" s="27"/>
      <c r="AV655" s="28"/>
      <c r="BD655" s="27"/>
      <c r="BE655" s="27"/>
      <c r="BH655" s="27" t="str">
        <f t="shared" si="62"/>
        <v/>
      </c>
    </row>
    <row r="656" spans="6:60" ht="16" customHeight="1">
      <c r="F656" s="31" t="str">
        <f>IF(ISBLANK(E656), "", Table2[[#This Row],[unique_id]])</f>
        <v/>
      </c>
      <c r="T656" s="27"/>
      <c r="V656" s="28"/>
      <c r="W656" s="28"/>
      <c r="X656" s="28"/>
      <c r="Y656" s="28"/>
      <c r="AJ656" s="27" t="str">
        <f t="shared" si="61"/>
        <v/>
      </c>
      <c r="AK656" s="27" t="str">
        <f t="shared" si="60"/>
        <v/>
      </c>
      <c r="AS656" s="27"/>
      <c r="AT656" s="29"/>
      <c r="AU656" s="27"/>
      <c r="AV656" s="28"/>
      <c r="BD656" s="27"/>
      <c r="BE656" s="27"/>
      <c r="BH656" s="27" t="str">
        <f t="shared" si="62"/>
        <v/>
      </c>
    </row>
    <row r="657" spans="6:60" ht="16" customHeight="1">
      <c r="F657" s="31" t="str">
        <f>IF(ISBLANK(E657), "", Table2[[#This Row],[unique_id]])</f>
        <v/>
      </c>
      <c r="T657" s="27"/>
      <c r="V657" s="28"/>
      <c r="W657" s="28"/>
      <c r="X657" s="28"/>
      <c r="Y657" s="28"/>
      <c r="AJ657" s="27" t="str">
        <f t="shared" si="61"/>
        <v/>
      </c>
      <c r="AK657" s="27" t="str">
        <f t="shared" si="60"/>
        <v/>
      </c>
      <c r="AS657" s="27"/>
      <c r="AT657" s="29"/>
      <c r="AU657" s="27"/>
      <c r="AV657" s="28"/>
      <c r="BD657" s="27"/>
      <c r="BE657" s="27"/>
      <c r="BH657" s="27" t="str">
        <f t="shared" si="62"/>
        <v/>
      </c>
    </row>
    <row r="658" spans="6:60" ht="16" customHeight="1">
      <c r="F658" s="31" t="str">
        <f>IF(ISBLANK(E658), "", Table2[[#This Row],[unique_id]])</f>
        <v/>
      </c>
      <c r="T658" s="27"/>
      <c r="V658" s="28"/>
      <c r="W658" s="28"/>
      <c r="X658" s="28"/>
      <c r="Y658" s="28"/>
      <c r="AJ658" s="27" t="str">
        <f t="shared" si="61"/>
        <v/>
      </c>
      <c r="AK658" s="27" t="str">
        <f t="shared" si="60"/>
        <v/>
      </c>
      <c r="AS658" s="27"/>
      <c r="AT658" s="29"/>
      <c r="AU658" s="27"/>
      <c r="AV658" s="28"/>
      <c r="BD658" s="27"/>
      <c r="BE658" s="27"/>
      <c r="BH658" s="27" t="str">
        <f t="shared" si="62"/>
        <v/>
      </c>
    </row>
    <row r="659" spans="6:60" ht="16" customHeight="1">
      <c r="F659" s="31" t="str">
        <f>IF(ISBLANK(E659), "", Table2[[#This Row],[unique_id]])</f>
        <v/>
      </c>
      <c r="T659" s="27"/>
      <c r="V659" s="28"/>
      <c r="W659" s="28"/>
      <c r="X659" s="28"/>
      <c r="Y659" s="28"/>
      <c r="AJ659" s="27" t="str">
        <f t="shared" si="61"/>
        <v/>
      </c>
      <c r="AK659" s="27" t="str">
        <f t="shared" si="60"/>
        <v/>
      </c>
      <c r="AS659" s="27"/>
      <c r="AT659" s="29"/>
      <c r="AU659" s="27"/>
      <c r="AV659" s="28"/>
      <c r="BD659" s="27"/>
      <c r="BE659" s="27"/>
      <c r="BH659" s="27" t="str">
        <f t="shared" si="62"/>
        <v/>
      </c>
    </row>
    <row r="660" spans="6:60" ht="16" customHeight="1">
      <c r="F660" s="31" t="str">
        <f>IF(ISBLANK(E660), "", Table2[[#This Row],[unique_id]])</f>
        <v/>
      </c>
      <c r="T660" s="27"/>
      <c r="V660" s="28"/>
      <c r="W660" s="28"/>
      <c r="X660" s="28"/>
      <c r="Y660" s="28"/>
      <c r="AJ660" s="27" t="str">
        <f t="shared" si="61"/>
        <v/>
      </c>
      <c r="AK660" s="27" t="str">
        <f t="shared" si="60"/>
        <v/>
      </c>
      <c r="AS660" s="27"/>
      <c r="AT660" s="29"/>
      <c r="AU660" s="27"/>
      <c r="AV660" s="28"/>
      <c r="BD660" s="27"/>
      <c r="BE660" s="27"/>
      <c r="BH660" s="27" t="str">
        <f t="shared" si="62"/>
        <v/>
      </c>
    </row>
    <row r="661" spans="6:60" ht="16" customHeight="1">
      <c r="F661" s="31" t="str">
        <f>IF(ISBLANK(E661), "", Table2[[#This Row],[unique_id]])</f>
        <v/>
      </c>
      <c r="T661" s="27"/>
      <c r="V661" s="28"/>
      <c r="W661" s="28"/>
      <c r="X661" s="28"/>
      <c r="Y661" s="28"/>
      <c r="AJ661" s="27" t="str">
        <f t="shared" si="61"/>
        <v/>
      </c>
      <c r="AK661" s="27" t="str">
        <f t="shared" si="60"/>
        <v/>
      </c>
      <c r="AS661" s="27"/>
      <c r="AT661" s="29"/>
      <c r="AU661" s="27"/>
      <c r="AV661" s="28"/>
      <c r="BD661" s="27"/>
      <c r="BE661" s="27"/>
      <c r="BH661" s="27" t="str">
        <f t="shared" si="62"/>
        <v/>
      </c>
    </row>
    <row r="662" spans="6:60" ht="16" customHeight="1">
      <c r="F662" s="31" t="str">
        <f>IF(ISBLANK(E662), "", Table2[[#This Row],[unique_id]])</f>
        <v/>
      </c>
      <c r="T662" s="27"/>
      <c r="V662" s="28"/>
      <c r="W662" s="28"/>
      <c r="X662" s="28"/>
      <c r="Y662" s="28"/>
      <c r="AJ662" s="27" t="str">
        <f t="shared" si="61"/>
        <v/>
      </c>
      <c r="AK662" s="27" t="str">
        <f t="shared" ref="AK662:AK725" si="63">IF(ISBLANK(AI662),  "", _xlfn.CONCAT(LOWER(C662), "/", E662))</f>
        <v/>
      </c>
      <c r="AS662" s="27"/>
      <c r="AT662" s="29"/>
      <c r="AU662" s="27"/>
      <c r="AV662" s="28"/>
      <c r="BD662" s="27"/>
      <c r="BE662" s="27"/>
      <c r="BH662" s="27" t="str">
        <f t="shared" si="62"/>
        <v/>
      </c>
    </row>
    <row r="663" spans="6:60" ht="16" customHeight="1">
      <c r="F663" s="31" t="str">
        <f>IF(ISBLANK(E663), "", Table2[[#This Row],[unique_id]])</f>
        <v/>
      </c>
      <c r="T663" s="27"/>
      <c r="V663" s="28"/>
      <c r="W663" s="28"/>
      <c r="X663" s="28"/>
      <c r="Y663" s="28"/>
      <c r="AJ663" s="27" t="str">
        <f t="shared" ref="AJ663:AJ726" si="64">IF(ISBLANK(AI663),  "", _xlfn.CONCAT("haas/entity/sensor/", LOWER(C663), "/", E663, "/config"))</f>
        <v/>
      </c>
      <c r="AK663" s="27" t="str">
        <f t="shared" si="63"/>
        <v/>
      </c>
      <c r="AS663" s="27"/>
      <c r="AT663" s="29"/>
      <c r="AU663" s="27"/>
      <c r="AV663" s="28"/>
      <c r="BD663" s="27"/>
      <c r="BE663" s="27"/>
      <c r="BH663" s="27" t="str">
        <f t="shared" si="62"/>
        <v/>
      </c>
    </row>
    <row r="664" spans="6:60" ht="16" customHeight="1">
      <c r="F664" s="31" t="str">
        <f>IF(ISBLANK(E664), "", Table2[[#This Row],[unique_id]])</f>
        <v/>
      </c>
      <c r="T664" s="27"/>
      <c r="V664" s="28"/>
      <c r="W664" s="28"/>
      <c r="X664" s="28"/>
      <c r="Y664" s="28"/>
      <c r="AJ664" s="27" t="str">
        <f t="shared" si="64"/>
        <v/>
      </c>
      <c r="AK664" s="27" t="str">
        <f t="shared" si="63"/>
        <v/>
      </c>
      <c r="AS664" s="27"/>
      <c r="AT664" s="29"/>
      <c r="AU664" s="27"/>
      <c r="AV664" s="28"/>
      <c r="BD664" s="27"/>
      <c r="BE664" s="27"/>
      <c r="BH664" s="27" t="str">
        <f t="shared" si="62"/>
        <v/>
      </c>
    </row>
    <row r="665" spans="6:60" ht="16" customHeight="1">
      <c r="F665" s="31" t="str">
        <f>IF(ISBLANK(E665), "", Table2[[#This Row],[unique_id]])</f>
        <v/>
      </c>
      <c r="T665" s="27"/>
      <c r="V665" s="28"/>
      <c r="W665" s="28"/>
      <c r="X665" s="28"/>
      <c r="Y665" s="28"/>
      <c r="AJ665" s="27" t="str">
        <f t="shared" si="64"/>
        <v/>
      </c>
      <c r="AK665" s="27" t="str">
        <f t="shared" si="63"/>
        <v/>
      </c>
      <c r="AS665" s="27"/>
      <c r="AT665" s="29"/>
      <c r="AU665" s="27"/>
      <c r="AV665" s="28"/>
      <c r="BD665" s="27"/>
      <c r="BE665" s="27"/>
      <c r="BH665" s="27" t="str">
        <f t="shared" si="62"/>
        <v/>
      </c>
    </row>
    <row r="666" spans="6:60" ht="16" customHeight="1">
      <c r="F666" s="31" t="str">
        <f>IF(ISBLANK(E666), "", Table2[[#This Row],[unique_id]])</f>
        <v/>
      </c>
      <c r="T666" s="27"/>
      <c r="V666" s="28"/>
      <c r="W666" s="28"/>
      <c r="X666" s="28"/>
      <c r="Y666" s="28"/>
      <c r="AJ666" s="27" t="str">
        <f t="shared" si="64"/>
        <v/>
      </c>
      <c r="AK666" s="27" t="str">
        <f t="shared" si="63"/>
        <v/>
      </c>
      <c r="AS666" s="27"/>
      <c r="AT666" s="29"/>
      <c r="AU666" s="27"/>
      <c r="AV666" s="28"/>
      <c r="BD666" s="27"/>
      <c r="BE666" s="27"/>
      <c r="BH666" s="27" t="str">
        <f t="shared" si="62"/>
        <v/>
      </c>
    </row>
    <row r="667" spans="6:60" ht="16" customHeight="1">
      <c r="F667" s="31" t="str">
        <f>IF(ISBLANK(E667), "", Table2[[#This Row],[unique_id]])</f>
        <v/>
      </c>
      <c r="T667" s="27"/>
      <c r="V667" s="28"/>
      <c r="W667" s="28"/>
      <c r="X667" s="28"/>
      <c r="Y667" s="28"/>
      <c r="AJ667" s="27" t="str">
        <f t="shared" si="64"/>
        <v/>
      </c>
      <c r="AK667" s="27" t="str">
        <f t="shared" si="63"/>
        <v/>
      </c>
      <c r="AS667" s="27"/>
      <c r="AT667" s="29"/>
      <c r="AU667" s="27"/>
      <c r="AV667" s="28"/>
      <c r="BD667" s="27"/>
      <c r="BE667" s="27"/>
      <c r="BH667" s="27" t="str">
        <f t="shared" si="62"/>
        <v/>
      </c>
    </row>
    <row r="668" spans="6:60" ht="16" customHeight="1">
      <c r="F668" s="31" t="str">
        <f>IF(ISBLANK(E668), "", Table2[[#This Row],[unique_id]])</f>
        <v/>
      </c>
      <c r="T668" s="27"/>
      <c r="V668" s="28"/>
      <c r="W668" s="28"/>
      <c r="X668" s="28"/>
      <c r="Y668" s="28"/>
      <c r="AJ668" s="27" t="str">
        <f t="shared" si="64"/>
        <v/>
      </c>
      <c r="AK668" s="27" t="str">
        <f t="shared" si="63"/>
        <v/>
      </c>
      <c r="AS668" s="27"/>
      <c r="AT668" s="29"/>
      <c r="AU668" s="27"/>
      <c r="AV668" s="28"/>
      <c r="BD668" s="27"/>
      <c r="BE668" s="27"/>
      <c r="BH668" s="27" t="str">
        <f t="shared" si="62"/>
        <v/>
      </c>
    </row>
    <row r="669" spans="6:60" ht="16" customHeight="1">
      <c r="F669" s="31" t="str">
        <f>IF(ISBLANK(E669), "", Table2[[#This Row],[unique_id]])</f>
        <v/>
      </c>
      <c r="T669" s="27"/>
      <c r="V669" s="28"/>
      <c r="W669" s="28"/>
      <c r="X669" s="28"/>
      <c r="Y669" s="28"/>
      <c r="AJ669" s="27" t="str">
        <f t="shared" si="64"/>
        <v/>
      </c>
      <c r="AK669" s="27" t="str">
        <f t="shared" si="63"/>
        <v/>
      </c>
      <c r="AS669" s="27"/>
      <c r="AT669" s="29"/>
      <c r="AU669" s="27"/>
      <c r="AV669" s="28"/>
      <c r="BD669" s="27"/>
      <c r="BE669" s="27"/>
      <c r="BH669" s="27" t="str">
        <f t="shared" si="62"/>
        <v/>
      </c>
    </row>
    <row r="670" spans="6:60" ht="16" customHeight="1">
      <c r="F670" s="31" t="str">
        <f>IF(ISBLANK(E670), "", Table2[[#This Row],[unique_id]])</f>
        <v/>
      </c>
      <c r="T670" s="27"/>
      <c r="V670" s="28"/>
      <c r="W670" s="28"/>
      <c r="X670" s="28"/>
      <c r="Y670" s="28"/>
      <c r="AJ670" s="27" t="str">
        <f t="shared" si="64"/>
        <v/>
      </c>
      <c r="AK670" s="27" t="str">
        <f t="shared" si="63"/>
        <v/>
      </c>
      <c r="AS670" s="27"/>
      <c r="AT670" s="29"/>
      <c r="AU670" s="27"/>
      <c r="AV670" s="28"/>
      <c r="BD670" s="27"/>
      <c r="BE670" s="27"/>
      <c r="BH670" s="27" t="str">
        <f t="shared" si="62"/>
        <v/>
      </c>
    </row>
    <row r="671" spans="6:60" ht="16" customHeight="1">
      <c r="F671" s="31" t="str">
        <f>IF(ISBLANK(E671), "", Table2[[#This Row],[unique_id]])</f>
        <v/>
      </c>
      <c r="T671" s="27"/>
      <c r="V671" s="28"/>
      <c r="W671" s="28"/>
      <c r="X671" s="28"/>
      <c r="Y671" s="28"/>
      <c r="AJ671" s="27" t="str">
        <f t="shared" si="64"/>
        <v/>
      </c>
      <c r="AK671" s="27" t="str">
        <f t="shared" si="63"/>
        <v/>
      </c>
      <c r="AS671" s="27"/>
      <c r="AT671" s="29"/>
      <c r="AU671" s="27"/>
      <c r="AV671" s="28"/>
      <c r="BD671" s="27"/>
      <c r="BE671" s="27"/>
      <c r="BH671" s="27" t="str">
        <f t="shared" si="62"/>
        <v/>
      </c>
    </row>
    <row r="672" spans="6:60" ht="16" customHeight="1">
      <c r="F672" s="31" t="str">
        <f>IF(ISBLANK(E672), "", Table2[[#This Row],[unique_id]])</f>
        <v/>
      </c>
      <c r="T672" s="27"/>
      <c r="V672" s="28"/>
      <c r="W672" s="28"/>
      <c r="X672" s="28"/>
      <c r="Y672" s="28"/>
      <c r="AJ672" s="27" t="str">
        <f t="shared" si="64"/>
        <v/>
      </c>
      <c r="AK672" s="27" t="str">
        <f t="shared" si="63"/>
        <v/>
      </c>
      <c r="AS672" s="27"/>
      <c r="AT672" s="29"/>
      <c r="AU672" s="27"/>
      <c r="AV672" s="28"/>
      <c r="BD672" s="27"/>
      <c r="BE672" s="27"/>
      <c r="BH672" s="27" t="str">
        <f t="shared" si="62"/>
        <v/>
      </c>
    </row>
    <row r="673" spans="6:60" ht="16" customHeight="1">
      <c r="F673" s="31" t="str">
        <f>IF(ISBLANK(E673), "", Table2[[#This Row],[unique_id]])</f>
        <v/>
      </c>
      <c r="T673" s="27"/>
      <c r="V673" s="28"/>
      <c r="W673" s="28"/>
      <c r="X673" s="28"/>
      <c r="Y673" s="28"/>
      <c r="AJ673" s="27" t="str">
        <f t="shared" si="64"/>
        <v/>
      </c>
      <c r="AK673" s="27" t="str">
        <f t="shared" si="63"/>
        <v/>
      </c>
      <c r="AS673" s="27"/>
      <c r="AT673" s="29"/>
      <c r="AU673" s="27"/>
      <c r="AV673" s="28"/>
      <c r="BD673" s="27"/>
      <c r="BE673" s="27"/>
      <c r="BH673" s="27" t="str">
        <f t="shared" si="62"/>
        <v/>
      </c>
    </row>
    <row r="674" spans="6:60" ht="16" customHeight="1">
      <c r="F674" s="31" t="str">
        <f>IF(ISBLANK(E674), "", Table2[[#This Row],[unique_id]])</f>
        <v/>
      </c>
      <c r="T674" s="27"/>
      <c r="V674" s="28"/>
      <c r="W674" s="28"/>
      <c r="X674" s="28"/>
      <c r="Y674" s="28"/>
      <c r="AJ674" s="27" t="str">
        <f t="shared" si="64"/>
        <v/>
      </c>
      <c r="AK674" s="27" t="str">
        <f t="shared" si="63"/>
        <v/>
      </c>
      <c r="AS674" s="27"/>
      <c r="AT674" s="29"/>
      <c r="AU674" s="27"/>
      <c r="AV674" s="28"/>
      <c r="BD674" s="27"/>
      <c r="BE674" s="27"/>
      <c r="BH674" s="27" t="str">
        <f t="shared" si="62"/>
        <v/>
      </c>
    </row>
    <row r="675" spans="6:60" ht="16" customHeight="1">
      <c r="F675" s="31" t="str">
        <f>IF(ISBLANK(E675), "", Table2[[#This Row],[unique_id]])</f>
        <v/>
      </c>
      <c r="T675" s="27"/>
      <c r="V675" s="28"/>
      <c r="W675" s="28"/>
      <c r="X675" s="28"/>
      <c r="Y675" s="28"/>
      <c r="AJ675" s="27" t="str">
        <f t="shared" si="64"/>
        <v/>
      </c>
      <c r="AK675" s="27" t="str">
        <f t="shared" si="63"/>
        <v/>
      </c>
      <c r="AS675" s="27"/>
      <c r="AT675" s="29"/>
      <c r="AU675" s="27"/>
      <c r="AV675" s="28"/>
      <c r="BD675" s="27"/>
      <c r="BE675" s="27"/>
      <c r="BH675" s="27" t="str">
        <f t="shared" si="62"/>
        <v/>
      </c>
    </row>
    <row r="676" spans="6:60" ht="16" customHeight="1">
      <c r="F676" s="31" t="str">
        <f>IF(ISBLANK(E676), "", Table2[[#This Row],[unique_id]])</f>
        <v/>
      </c>
      <c r="T676" s="27"/>
      <c r="V676" s="28"/>
      <c r="W676" s="28"/>
      <c r="X676" s="28"/>
      <c r="Y676" s="28"/>
      <c r="AJ676" s="27" t="str">
        <f t="shared" si="64"/>
        <v/>
      </c>
      <c r="AK676" s="27" t="str">
        <f t="shared" si="63"/>
        <v/>
      </c>
      <c r="AS676" s="27"/>
      <c r="AT676" s="29"/>
      <c r="AU676" s="27"/>
      <c r="AV676" s="28"/>
      <c r="BD676" s="27"/>
      <c r="BE676" s="27"/>
      <c r="BH676" s="27" t="str">
        <f t="shared" si="62"/>
        <v/>
      </c>
    </row>
    <row r="677" spans="6:60" ht="16" customHeight="1">
      <c r="F677" s="31" t="str">
        <f>IF(ISBLANK(E677), "", Table2[[#This Row],[unique_id]])</f>
        <v/>
      </c>
      <c r="T677" s="27"/>
      <c r="V677" s="28"/>
      <c r="W677" s="28"/>
      <c r="X677" s="28"/>
      <c r="Y677" s="28"/>
      <c r="AJ677" s="27" t="str">
        <f t="shared" si="64"/>
        <v/>
      </c>
      <c r="AK677" s="27" t="str">
        <f t="shared" si="63"/>
        <v/>
      </c>
      <c r="AS677" s="27"/>
      <c r="AT677" s="29"/>
      <c r="AU677" s="27"/>
      <c r="AV677" s="28"/>
      <c r="BD677" s="27"/>
      <c r="BE677" s="27"/>
      <c r="BH677" s="27" t="str">
        <f t="shared" si="62"/>
        <v/>
      </c>
    </row>
    <row r="678" spans="6:60" ht="16" customHeight="1">
      <c r="F678" s="31" t="str">
        <f>IF(ISBLANK(E678), "", Table2[[#This Row],[unique_id]])</f>
        <v/>
      </c>
      <c r="T678" s="27"/>
      <c r="V678" s="28"/>
      <c r="W678" s="28"/>
      <c r="X678" s="28"/>
      <c r="Y678" s="28"/>
      <c r="AJ678" s="27" t="str">
        <f t="shared" si="64"/>
        <v/>
      </c>
      <c r="AK678" s="27" t="str">
        <f t="shared" si="63"/>
        <v/>
      </c>
      <c r="AS678" s="27"/>
      <c r="AT678" s="29"/>
      <c r="AU678" s="27"/>
      <c r="AV678" s="28"/>
      <c r="BD678" s="27"/>
      <c r="BE678" s="27"/>
      <c r="BH678" s="27" t="str">
        <f t="shared" si="62"/>
        <v/>
      </c>
    </row>
    <row r="679" spans="6:60" ht="16" customHeight="1">
      <c r="F679" s="31" t="str">
        <f>IF(ISBLANK(E679), "", Table2[[#This Row],[unique_id]])</f>
        <v/>
      </c>
      <c r="T679" s="27"/>
      <c r="V679" s="28"/>
      <c r="W679" s="28"/>
      <c r="X679" s="28"/>
      <c r="Y679" s="28"/>
      <c r="AJ679" s="27" t="str">
        <f t="shared" si="64"/>
        <v/>
      </c>
      <c r="AK679" s="27" t="str">
        <f t="shared" si="63"/>
        <v/>
      </c>
      <c r="AS679" s="27"/>
      <c r="AT679" s="29"/>
      <c r="AU679" s="27"/>
      <c r="AV679" s="28"/>
      <c r="BD679" s="27"/>
      <c r="BE679" s="27"/>
      <c r="BH679" s="27" t="str">
        <f t="shared" si="62"/>
        <v/>
      </c>
    </row>
    <row r="680" spans="6:60" ht="16" customHeight="1">
      <c r="F680" s="31" t="str">
        <f>IF(ISBLANK(E680), "", Table2[[#This Row],[unique_id]])</f>
        <v/>
      </c>
      <c r="T680" s="27"/>
      <c r="V680" s="28"/>
      <c r="W680" s="28"/>
      <c r="X680" s="28"/>
      <c r="Y680" s="28"/>
      <c r="AJ680" s="27" t="str">
        <f t="shared" si="64"/>
        <v/>
      </c>
      <c r="AK680" s="27" t="str">
        <f t="shared" si="63"/>
        <v/>
      </c>
      <c r="AS680" s="27"/>
      <c r="AT680" s="29"/>
      <c r="AU680" s="27"/>
      <c r="AV680" s="28"/>
      <c r="BD680" s="27"/>
      <c r="BE680" s="27"/>
      <c r="BH680" s="27" t="str">
        <f t="shared" si="62"/>
        <v/>
      </c>
    </row>
    <row r="681" spans="6:60" ht="16" customHeight="1">
      <c r="F681" s="31" t="str">
        <f>IF(ISBLANK(E681), "", Table2[[#This Row],[unique_id]])</f>
        <v/>
      </c>
      <c r="T681" s="27"/>
      <c r="V681" s="28"/>
      <c r="W681" s="28"/>
      <c r="X681" s="28"/>
      <c r="Y681" s="28"/>
      <c r="AJ681" s="27" t="str">
        <f t="shared" si="64"/>
        <v/>
      </c>
      <c r="AK681" s="27" t="str">
        <f t="shared" si="63"/>
        <v/>
      </c>
      <c r="AS681" s="27"/>
      <c r="AT681" s="29"/>
      <c r="AU681" s="27"/>
      <c r="AV681" s="28"/>
      <c r="BD681" s="27"/>
      <c r="BE681" s="27"/>
      <c r="BH681" s="27" t="str">
        <f t="shared" si="62"/>
        <v/>
      </c>
    </row>
    <row r="682" spans="6:60" ht="16" customHeight="1">
      <c r="F682" s="31" t="str">
        <f>IF(ISBLANK(E682), "", Table2[[#This Row],[unique_id]])</f>
        <v/>
      </c>
      <c r="T682" s="27"/>
      <c r="V682" s="28"/>
      <c r="W682" s="28"/>
      <c r="X682" s="28"/>
      <c r="Y682" s="28"/>
      <c r="AJ682" s="27" t="str">
        <f t="shared" si="64"/>
        <v/>
      </c>
      <c r="AK682" s="27" t="str">
        <f t="shared" si="63"/>
        <v/>
      </c>
      <c r="AS682" s="27"/>
      <c r="AT682" s="29"/>
      <c r="AU682" s="27"/>
      <c r="AV682" s="28"/>
      <c r="BD682" s="27"/>
      <c r="BE682" s="27"/>
      <c r="BH682" s="27" t="str">
        <f t="shared" si="62"/>
        <v/>
      </c>
    </row>
    <row r="683" spans="6:60" ht="16" customHeight="1">
      <c r="F683" s="31" t="str">
        <f>IF(ISBLANK(E683), "", Table2[[#This Row],[unique_id]])</f>
        <v/>
      </c>
      <c r="T683" s="27"/>
      <c r="V683" s="28"/>
      <c r="W683" s="28"/>
      <c r="X683" s="28"/>
      <c r="Y683" s="28"/>
      <c r="AJ683" s="27" t="str">
        <f t="shared" si="64"/>
        <v/>
      </c>
      <c r="AK683" s="27" t="str">
        <f t="shared" si="63"/>
        <v/>
      </c>
      <c r="AS683" s="27"/>
      <c r="AT683" s="29"/>
      <c r="AU683" s="27"/>
      <c r="AV683" s="28"/>
      <c r="BD683" s="27"/>
      <c r="BE683" s="27"/>
      <c r="BH683" s="27" t="str">
        <f t="shared" si="62"/>
        <v/>
      </c>
    </row>
    <row r="684" spans="6:60" ht="16" customHeight="1">
      <c r="F684" s="31" t="str">
        <f>IF(ISBLANK(E684), "", Table2[[#This Row],[unique_id]])</f>
        <v/>
      </c>
      <c r="T684" s="27"/>
      <c r="V684" s="28"/>
      <c r="W684" s="28"/>
      <c r="X684" s="28"/>
      <c r="Y684" s="28"/>
      <c r="AJ684" s="27" t="str">
        <f t="shared" si="64"/>
        <v/>
      </c>
      <c r="AK684" s="27" t="str">
        <f t="shared" si="63"/>
        <v/>
      </c>
      <c r="AS684" s="27"/>
      <c r="AT684" s="29"/>
      <c r="AU684" s="27"/>
      <c r="AV684" s="28"/>
      <c r="BD684" s="27"/>
      <c r="BE684" s="27"/>
      <c r="BH684" s="27" t="str">
        <f t="shared" si="62"/>
        <v/>
      </c>
    </row>
    <row r="685" spans="6:60" ht="16" customHeight="1">
      <c r="F685" s="31" t="str">
        <f>IF(ISBLANK(E685), "", Table2[[#This Row],[unique_id]])</f>
        <v/>
      </c>
      <c r="T685" s="27"/>
      <c r="V685" s="28"/>
      <c r="W685" s="28"/>
      <c r="X685" s="28"/>
      <c r="Y685" s="28"/>
      <c r="AJ685" s="27" t="str">
        <f t="shared" si="64"/>
        <v/>
      </c>
      <c r="AK685" s="27" t="str">
        <f t="shared" si="63"/>
        <v/>
      </c>
      <c r="AS685" s="27"/>
      <c r="AT685" s="29"/>
      <c r="AU685" s="27"/>
      <c r="AV685" s="28"/>
      <c r="BD685" s="27"/>
      <c r="BE685" s="27"/>
      <c r="BH685" s="27" t="str">
        <f t="shared" si="62"/>
        <v/>
      </c>
    </row>
    <row r="686" spans="6:60" ht="16" customHeight="1">
      <c r="F686" s="31" t="str">
        <f>IF(ISBLANK(E686), "", Table2[[#This Row],[unique_id]])</f>
        <v/>
      </c>
      <c r="T686" s="27"/>
      <c r="V686" s="28"/>
      <c r="W686" s="28"/>
      <c r="X686" s="28"/>
      <c r="Y686" s="28"/>
      <c r="AJ686" s="27" t="str">
        <f t="shared" si="64"/>
        <v/>
      </c>
      <c r="AK686" s="27" t="str">
        <f t="shared" si="63"/>
        <v/>
      </c>
      <c r="AS686" s="27"/>
      <c r="AT686" s="29"/>
      <c r="AU686" s="27"/>
      <c r="AV686" s="28"/>
      <c r="BD686" s="27"/>
      <c r="BE686" s="27"/>
      <c r="BH686" s="27" t="str">
        <f t="shared" si="62"/>
        <v/>
      </c>
    </row>
    <row r="687" spans="6:60" ht="16" customHeight="1">
      <c r="F687" s="31" t="str">
        <f>IF(ISBLANK(E687), "", Table2[[#This Row],[unique_id]])</f>
        <v/>
      </c>
      <c r="T687" s="27"/>
      <c r="V687" s="28"/>
      <c r="W687" s="28"/>
      <c r="X687" s="28"/>
      <c r="Y687" s="28"/>
      <c r="AJ687" s="27" t="str">
        <f t="shared" si="64"/>
        <v/>
      </c>
      <c r="AK687" s="27" t="str">
        <f t="shared" si="63"/>
        <v/>
      </c>
      <c r="AS687" s="27"/>
      <c r="AT687" s="29"/>
      <c r="AU687" s="27"/>
      <c r="AV687" s="28"/>
      <c r="BD687" s="27"/>
      <c r="BE687" s="27"/>
      <c r="BH687" s="27" t="str">
        <f t="shared" si="62"/>
        <v/>
      </c>
    </row>
    <row r="688" spans="6:60" ht="16" customHeight="1">
      <c r="F688" s="31" t="str">
        <f>IF(ISBLANK(E688), "", Table2[[#This Row],[unique_id]])</f>
        <v/>
      </c>
      <c r="T688" s="27"/>
      <c r="V688" s="28"/>
      <c r="W688" s="28"/>
      <c r="X688" s="28"/>
      <c r="Y688" s="28"/>
      <c r="AJ688" s="27" t="str">
        <f t="shared" si="64"/>
        <v/>
      </c>
      <c r="AK688" s="27" t="str">
        <f t="shared" si="63"/>
        <v/>
      </c>
      <c r="AS688" s="27"/>
      <c r="AT688" s="29"/>
      <c r="AU688" s="27"/>
      <c r="AV688" s="28"/>
      <c r="BD688" s="27"/>
      <c r="BE688" s="27"/>
      <c r="BH688" s="27" t="str">
        <f t="shared" si="62"/>
        <v/>
      </c>
    </row>
    <row r="689" spans="6:60" ht="16" customHeight="1">
      <c r="F689" s="31" t="str">
        <f>IF(ISBLANK(E689), "", Table2[[#This Row],[unique_id]])</f>
        <v/>
      </c>
      <c r="T689" s="27"/>
      <c r="V689" s="28"/>
      <c r="W689" s="28"/>
      <c r="X689" s="28"/>
      <c r="Y689" s="28"/>
      <c r="AJ689" s="27" t="str">
        <f t="shared" si="64"/>
        <v/>
      </c>
      <c r="AK689" s="27" t="str">
        <f t="shared" si="63"/>
        <v/>
      </c>
      <c r="AS689" s="27"/>
      <c r="AT689" s="29"/>
      <c r="AU689" s="27"/>
      <c r="AV689" s="28"/>
      <c r="BD689" s="27"/>
      <c r="BE689" s="27"/>
      <c r="BH689" s="27" t="str">
        <f t="shared" si="62"/>
        <v/>
      </c>
    </row>
    <row r="690" spans="6:60" ht="16" customHeight="1">
      <c r="F690" s="31" t="str">
        <f>IF(ISBLANK(E690), "", Table2[[#This Row],[unique_id]])</f>
        <v/>
      </c>
      <c r="T690" s="27"/>
      <c r="V690" s="28"/>
      <c r="W690" s="28"/>
      <c r="X690" s="28"/>
      <c r="Y690" s="28"/>
      <c r="AJ690" s="27" t="str">
        <f t="shared" si="64"/>
        <v/>
      </c>
      <c r="AK690" s="27" t="str">
        <f t="shared" si="63"/>
        <v/>
      </c>
      <c r="AS690" s="27"/>
      <c r="AT690" s="29"/>
      <c r="AU690" s="27"/>
      <c r="AV690" s="28"/>
      <c r="BD690" s="27"/>
      <c r="BE690" s="27"/>
      <c r="BH690" s="27" t="str">
        <f t="shared" si="62"/>
        <v/>
      </c>
    </row>
    <row r="691" spans="6:60" ht="16" customHeight="1">
      <c r="F691" s="31" t="str">
        <f>IF(ISBLANK(E691), "", Table2[[#This Row],[unique_id]])</f>
        <v/>
      </c>
      <c r="T691" s="27"/>
      <c r="V691" s="28"/>
      <c r="W691" s="28"/>
      <c r="X691" s="28"/>
      <c r="Y691" s="28"/>
      <c r="AJ691" s="27" t="str">
        <f t="shared" si="64"/>
        <v/>
      </c>
      <c r="AK691" s="27" t="str">
        <f t="shared" si="63"/>
        <v/>
      </c>
      <c r="AS691" s="27"/>
      <c r="AT691" s="29"/>
      <c r="AU691" s="27"/>
      <c r="AV691" s="28"/>
      <c r="BD691" s="27"/>
      <c r="BE691" s="27"/>
      <c r="BH691" s="27" t="str">
        <f t="shared" si="62"/>
        <v/>
      </c>
    </row>
    <row r="692" spans="6:60" ht="16" customHeight="1">
      <c r="F692" s="31" t="str">
        <f>IF(ISBLANK(E692), "", Table2[[#This Row],[unique_id]])</f>
        <v/>
      </c>
      <c r="T692" s="27"/>
      <c r="V692" s="28"/>
      <c r="W692" s="28"/>
      <c r="X692" s="28"/>
      <c r="Y692" s="28"/>
      <c r="AJ692" s="27" t="str">
        <f t="shared" si="64"/>
        <v/>
      </c>
      <c r="AK692" s="27" t="str">
        <f t="shared" si="63"/>
        <v/>
      </c>
      <c r="AS692" s="27"/>
      <c r="AT692" s="29"/>
      <c r="AU692" s="27"/>
      <c r="AV692" s="28"/>
      <c r="BD692" s="27"/>
      <c r="BE692" s="27"/>
      <c r="BH692" s="27" t="str">
        <f t="shared" si="62"/>
        <v/>
      </c>
    </row>
    <row r="693" spans="6:60" ht="16" customHeight="1">
      <c r="F693" s="31" t="str">
        <f>IF(ISBLANK(E693), "", Table2[[#This Row],[unique_id]])</f>
        <v/>
      </c>
      <c r="T693" s="27"/>
      <c r="V693" s="28"/>
      <c r="W693" s="28"/>
      <c r="X693" s="28"/>
      <c r="Y693" s="28"/>
      <c r="AJ693" s="27" t="str">
        <f t="shared" si="64"/>
        <v/>
      </c>
      <c r="AK693" s="27" t="str">
        <f t="shared" si="63"/>
        <v/>
      </c>
      <c r="AS693" s="27"/>
      <c r="AT693" s="29"/>
      <c r="AU693" s="27"/>
      <c r="AV693" s="28"/>
      <c r="BD693" s="27"/>
      <c r="BE693" s="27"/>
      <c r="BH693" s="27" t="str">
        <f t="shared" si="62"/>
        <v/>
      </c>
    </row>
    <row r="694" spans="6:60" ht="16" customHeight="1">
      <c r="F694" s="31" t="str">
        <f>IF(ISBLANK(E694), "", Table2[[#This Row],[unique_id]])</f>
        <v/>
      </c>
      <c r="T694" s="27"/>
      <c r="V694" s="28"/>
      <c r="W694" s="28"/>
      <c r="X694" s="28"/>
      <c r="Y694" s="28"/>
      <c r="AJ694" s="27" t="str">
        <f t="shared" si="64"/>
        <v/>
      </c>
      <c r="AK694" s="27" t="str">
        <f t="shared" si="63"/>
        <v/>
      </c>
      <c r="AS694" s="27"/>
      <c r="AT694" s="29"/>
      <c r="AU694" s="27"/>
      <c r="AV694" s="28"/>
      <c r="BD694" s="27"/>
      <c r="BE694" s="27"/>
      <c r="BH694" s="27" t="str">
        <f t="shared" si="62"/>
        <v/>
      </c>
    </row>
    <row r="695" spans="6:60" ht="16" customHeight="1">
      <c r="F695" s="31" t="str">
        <f>IF(ISBLANK(E695), "", Table2[[#This Row],[unique_id]])</f>
        <v/>
      </c>
      <c r="T695" s="27"/>
      <c r="V695" s="28"/>
      <c r="W695" s="28"/>
      <c r="X695" s="28"/>
      <c r="Y695" s="28"/>
      <c r="AJ695" s="27" t="str">
        <f t="shared" si="64"/>
        <v/>
      </c>
      <c r="AK695" s="27" t="str">
        <f t="shared" si="63"/>
        <v/>
      </c>
      <c r="AS695" s="27"/>
      <c r="AT695" s="29"/>
      <c r="AU695" s="27"/>
      <c r="AV695" s="28"/>
      <c r="BD695" s="27"/>
      <c r="BE695" s="27"/>
      <c r="BH695" s="27" t="str">
        <f t="shared" si="62"/>
        <v/>
      </c>
    </row>
    <row r="696" spans="6:60" ht="16" customHeight="1">
      <c r="F696" s="31" t="str">
        <f>IF(ISBLANK(E696), "", Table2[[#This Row],[unique_id]])</f>
        <v/>
      </c>
      <c r="T696" s="27"/>
      <c r="V696" s="28"/>
      <c r="W696" s="28"/>
      <c r="X696" s="28"/>
      <c r="Y696" s="28"/>
      <c r="AJ696" s="27" t="str">
        <f t="shared" si="64"/>
        <v/>
      </c>
      <c r="AK696" s="27" t="str">
        <f t="shared" si="63"/>
        <v/>
      </c>
      <c r="AS696" s="27"/>
      <c r="AT696" s="29"/>
      <c r="AU696" s="27"/>
      <c r="AV696" s="28"/>
      <c r="BD696" s="27"/>
      <c r="BE696" s="27"/>
      <c r="BH696" s="27" t="str">
        <f t="shared" si="62"/>
        <v/>
      </c>
    </row>
    <row r="697" spans="6:60" ht="16" customHeight="1">
      <c r="F697" s="31" t="str">
        <f>IF(ISBLANK(E697), "", Table2[[#This Row],[unique_id]])</f>
        <v/>
      </c>
      <c r="T697" s="27"/>
      <c r="V697" s="28"/>
      <c r="W697" s="28"/>
      <c r="X697" s="28"/>
      <c r="Y697" s="28"/>
      <c r="AJ697" s="27" t="str">
        <f t="shared" si="64"/>
        <v/>
      </c>
      <c r="AK697" s="27" t="str">
        <f t="shared" si="63"/>
        <v/>
      </c>
      <c r="AS697" s="27"/>
      <c r="AT697" s="29"/>
      <c r="AU697" s="27"/>
      <c r="AV697" s="28"/>
      <c r="BD697" s="27"/>
      <c r="BE697" s="27"/>
      <c r="BH697" s="27" t="str">
        <f t="shared" si="62"/>
        <v/>
      </c>
    </row>
    <row r="698" spans="6:60" ht="16" customHeight="1">
      <c r="F698" s="31" t="str">
        <f>IF(ISBLANK(E698), "", Table2[[#This Row],[unique_id]])</f>
        <v/>
      </c>
      <c r="T698" s="27"/>
      <c r="V698" s="28"/>
      <c r="W698" s="28"/>
      <c r="X698" s="28"/>
      <c r="Y698" s="28"/>
      <c r="AJ698" s="27" t="str">
        <f t="shared" si="64"/>
        <v/>
      </c>
      <c r="AK698" s="27" t="str">
        <f t="shared" si="63"/>
        <v/>
      </c>
      <c r="AS698" s="27"/>
      <c r="AT698" s="29"/>
      <c r="AU698" s="27"/>
      <c r="AV698" s="28"/>
      <c r="BD698" s="27"/>
      <c r="BE698" s="27"/>
      <c r="BH698" s="27" t="str">
        <f t="shared" si="62"/>
        <v/>
      </c>
    </row>
    <row r="699" spans="6:60" ht="16" customHeight="1">
      <c r="F699" s="31" t="str">
        <f>IF(ISBLANK(E699), "", Table2[[#This Row],[unique_id]])</f>
        <v/>
      </c>
      <c r="T699" s="27"/>
      <c r="V699" s="28"/>
      <c r="W699" s="28"/>
      <c r="X699" s="28"/>
      <c r="Y699" s="28"/>
      <c r="AJ699" s="27" t="str">
        <f t="shared" si="64"/>
        <v/>
      </c>
      <c r="AK699" s="27" t="str">
        <f t="shared" si="63"/>
        <v/>
      </c>
      <c r="AS699" s="27"/>
      <c r="AT699" s="29"/>
      <c r="AU699" s="27"/>
      <c r="AV699" s="28"/>
      <c r="BD699" s="27"/>
      <c r="BE699" s="27"/>
      <c r="BH699" s="27" t="str">
        <f t="shared" si="62"/>
        <v/>
      </c>
    </row>
    <row r="700" spans="6:60" ht="16" customHeight="1">
      <c r="F700" s="31" t="str">
        <f>IF(ISBLANK(E700), "", Table2[[#This Row],[unique_id]])</f>
        <v/>
      </c>
      <c r="T700" s="27"/>
      <c r="V700" s="28"/>
      <c r="W700" s="28"/>
      <c r="X700" s="28"/>
      <c r="Y700" s="28"/>
      <c r="AJ700" s="27" t="str">
        <f t="shared" si="64"/>
        <v/>
      </c>
      <c r="AK700" s="27" t="str">
        <f t="shared" si="63"/>
        <v/>
      </c>
      <c r="AS700" s="27"/>
      <c r="AT700" s="29"/>
      <c r="AU700" s="27"/>
      <c r="AV700" s="28"/>
      <c r="BD700" s="27"/>
      <c r="BE700" s="27"/>
      <c r="BH700" s="27" t="str">
        <f t="shared" si="62"/>
        <v/>
      </c>
    </row>
    <row r="701" spans="6:60" ht="16" customHeight="1">
      <c r="F701" s="31" t="str">
        <f>IF(ISBLANK(E701), "", Table2[[#This Row],[unique_id]])</f>
        <v/>
      </c>
      <c r="T701" s="27"/>
      <c r="V701" s="28"/>
      <c r="W701" s="28"/>
      <c r="X701" s="28"/>
      <c r="Y701" s="28"/>
      <c r="AJ701" s="27" t="str">
        <f t="shared" si="64"/>
        <v/>
      </c>
      <c r="AK701" s="27" t="str">
        <f t="shared" si="63"/>
        <v/>
      </c>
      <c r="AS701" s="27"/>
      <c r="AT701" s="29"/>
      <c r="AU701" s="27"/>
      <c r="AV701" s="28"/>
      <c r="BD701" s="27"/>
      <c r="BE701" s="27"/>
      <c r="BH701" s="27" t="str">
        <f t="shared" si="62"/>
        <v/>
      </c>
    </row>
    <row r="702" spans="6:60" ht="16" customHeight="1">
      <c r="F702" s="31" t="str">
        <f>IF(ISBLANK(E702), "", Table2[[#This Row],[unique_id]])</f>
        <v/>
      </c>
      <c r="T702" s="27"/>
      <c r="V702" s="28"/>
      <c r="W702" s="28"/>
      <c r="X702" s="28"/>
      <c r="Y702" s="28"/>
      <c r="AJ702" s="27" t="str">
        <f t="shared" si="64"/>
        <v/>
      </c>
      <c r="AK702" s="27" t="str">
        <f t="shared" si="63"/>
        <v/>
      </c>
      <c r="AS702" s="27"/>
      <c r="AT702" s="29"/>
      <c r="AU702" s="27"/>
      <c r="AV702" s="28"/>
      <c r="BD702" s="27"/>
      <c r="BE702" s="27"/>
      <c r="BH702" s="27" t="str">
        <f t="shared" si="62"/>
        <v/>
      </c>
    </row>
    <row r="703" spans="6:60" ht="16" customHeight="1">
      <c r="F703" s="31" t="str">
        <f>IF(ISBLANK(E703), "", Table2[[#This Row],[unique_id]])</f>
        <v/>
      </c>
      <c r="T703" s="27"/>
      <c r="V703" s="28"/>
      <c r="W703" s="28"/>
      <c r="X703" s="28"/>
      <c r="Y703" s="28"/>
      <c r="AJ703" s="27" t="str">
        <f t="shared" si="64"/>
        <v/>
      </c>
      <c r="AK703" s="27" t="str">
        <f t="shared" si="63"/>
        <v/>
      </c>
      <c r="AS703" s="27"/>
      <c r="AT703" s="29"/>
      <c r="AU703" s="27"/>
      <c r="AV703" s="28"/>
      <c r="BD703" s="27"/>
      <c r="BE703" s="27"/>
      <c r="BH703" s="27" t="str">
        <f t="shared" si="62"/>
        <v/>
      </c>
    </row>
    <row r="704" spans="6:60" ht="16" customHeight="1">
      <c r="F704" s="31" t="str">
        <f>IF(ISBLANK(E704), "", Table2[[#This Row],[unique_id]])</f>
        <v/>
      </c>
      <c r="T704" s="27"/>
      <c r="V704" s="28"/>
      <c r="W704" s="28"/>
      <c r="X704" s="28"/>
      <c r="Y704" s="28"/>
      <c r="AJ704" s="27" t="str">
        <f t="shared" si="64"/>
        <v/>
      </c>
      <c r="AK704" s="27" t="str">
        <f t="shared" si="63"/>
        <v/>
      </c>
      <c r="AS704" s="27"/>
      <c r="AT704" s="29"/>
      <c r="AU704" s="27"/>
      <c r="AV704" s="28"/>
      <c r="BD704" s="27"/>
      <c r="BE704" s="27"/>
      <c r="BH704" s="27" t="str">
        <f t="shared" si="62"/>
        <v/>
      </c>
    </row>
    <row r="705" spans="6:60" ht="16" customHeight="1">
      <c r="F705" s="31" t="str">
        <f>IF(ISBLANK(E705), "", Table2[[#This Row],[unique_id]])</f>
        <v/>
      </c>
      <c r="T705" s="27"/>
      <c r="V705" s="28"/>
      <c r="W705" s="28"/>
      <c r="X705" s="28"/>
      <c r="Y705" s="28"/>
      <c r="AJ705" s="27" t="str">
        <f t="shared" si="64"/>
        <v/>
      </c>
      <c r="AK705" s="27" t="str">
        <f t="shared" si="63"/>
        <v/>
      </c>
      <c r="AS705" s="27"/>
      <c r="AT705" s="29"/>
      <c r="AU705" s="27"/>
      <c r="AV705" s="28"/>
      <c r="BD705" s="27"/>
      <c r="BE705" s="27"/>
      <c r="BH705" s="27" t="str">
        <f t="shared" si="62"/>
        <v/>
      </c>
    </row>
    <row r="706" spans="6:60" ht="16" customHeight="1">
      <c r="F706" s="31" t="str">
        <f>IF(ISBLANK(E706), "", Table2[[#This Row],[unique_id]])</f>
        <v/>
      </c>
      <c r="T706" s="27"/>
      <c r="V706" s="28"/>
      <c r="W706" s="28"/>
      <c r="X706" s="28"/>
      <c r="Y706" s="28"/>
      <c r="AJ706" s="27" t="str">
        <f t="shared" si="64"/>
        <v/>
      </c>
      <c r="AK706" s="27" t="str">
        <f t="shared" si="63"/>
        <v/>
      </c>
      <c r="AS706" s="27"/>
      <c r="AT706" s="29"/>
      <c r="AU706" s="27"/>
      <c r="AV706" s="28"/>
      <c r="BD706" s="27"/>
      <c r="BE706" s="27"/>
      <c r="BH706" s="27" t="str">
        <f t="shared" si="62"/>
        <v/>
      </c>
    </row>
    <row r="707" spans="6:60" ht="16" customHeight="1">
      <c r="F707" s="31" t="str">
        <f>IF(ISBLANK(E707), "", Table2[[#This Row],[unique_id]])</f>
        <v/>
      </c>
      <c r="T707" s="27"/>
      <c r="V707" s="28"/>
      <c r="W707" s="28"/>
      <c r="X707" s="28"/>
      <c r="Y707" s="28"/>
      <c r="AJ707" s="27" t="str">
        <f t="shared" si="64"/>
        <v/>
      </c>
      <c r="AK707" s="27" t="str">
        <f t="shared" si="63"/>
        <v/>
      </c>
      <c r="AS707" s="27"/>
      <c r="AT707" s="29"/>
      <c r="AU707" s="27"/>
      <c r="AV707" s="28"/>
      <c r="BD707" s="27"/>
      <c r="BE707" s="27"/>
      <c r="BH707" s="27" t="str">
        <f t="shared" si="62"/>
        <v/>
      </c>
    </row>
    <row r="708" spans="6:60" ht="16" customHeight="1">
      <c r="F708" s="31" t="str">
        <f>IF(ISBLANK(E708), "", Table2[[#This Row],[unique_id]])</f>
        <v/>
      </c>
      <c r="T708" s="27"/>
      <c r="V708" s="28"/>
      <c r="W708" s="28"/>
      <c r="X708" s="28"/>
      <c r="Y708" s="28"/>
      <c r="AJ708" s="27" t="str">
        <f t="shared" si="64"/>
        <v/>
      </c>
      <c r="AK708" s="27" t="str">
        <f t="shared" si="63"/>
        <v/>
      </c>
      <c r="AS708" s="27"/>
      <c r="AT708" s="29"/>
      <c r="AU708" s="27"/>
      <c r="AV708" s="28"/>
      <c r="BD708" s="27"/>
      <c r="BE708" s="27"/>
      <c r="BH708" s="27" t="str">
        <f t="shared" ref="BH708:BH755" si="65">IF(AND(ISBLANK(BD708), ISBLANK(BE708)), "", _xlfn.CONCAT("[", IF(ISBLANK(BD708), "", _xlfn.CONCAT("[""mac"", """, BD708, """]")), IF(ISBLANK(BE708), "", _xlfn.CONCAT(", [""ip"", """, BE708, """]")), "]"))</f>
        <v/>
      </c>
    </row>
    <row r="709" spans="6:60" ht="16" customHeight="1">
      <c r="F709" s="31" t="str">
        <f>IF(ISBLANK(E709), "", Table2[[#This Row],[unique_id]])</f>
        <v/>
      </c>
      <c r="T709" s="27"/>
      <c r="V709" s="28"/>
      <c r="W709" s="28"/>
      <c r="X709" s="28"/>
      <c r="Y709" s="28"/>
      <c r="AJ709" s="27" t="str">
        <f t="shared" si="64"/>
        <v/>
      </c>
      <c r="AK709" s="27" t="str">
        <f t="shared" si="63"/>
        <v/>
      </c>
      <c r="AS709" s="27"/>
      <c r="AT709" s="29"/>
      <c r="AU709" s="27"/>
      <c r="AV709" s="28"/>
      <c r="BD709" s="27"/>
      <c r="BE709" s="27"/>
      <c r="BH709" s="27" t="str">
        <f t="shared" si="65"/>
        <v/>
      </c>
    </row>
    <row r="710" spans="6:60" ht="16" customHeight="1">
      <c r="F710" s="31" t="str">
        <f>IF(ISBLANK(E710), "", Table2[[#This Row],[unique_id]])</f>
        <v/>
      </c>
      <c r="T710" s="27"/>
      <c r="V710" s="28"/>
      <c r="W710" s="28"/>
      <c r="X710" s="28"/>
      <c r="Y710" s="28"/>
      <c r="AJ710" s="27" t="str">
        <f t="shared" si="64"/>
        <v/>
      </c>
      <c r="AK710" s="27" t="str">
        <f t="shared" si="63"/>
        <v/>
      </c>
      <c r="AS710" s="27"/>
      <c r="AT710" s="29"/>
      <c r="AU710" s="27"/>
      <c r="AV710" s="28"/>
      <c r="BD710" s="27"/>
      <c r="BE710" s="27"/>
      <c r="BH710" s="27" t="str">
        <f t="shared" si="65"/>
        <v/>
      </c>
    </row>
    <row r="711" spans="6:60" ht="16" customHeight="1">
      <c r="F711" s="31" t="str">
        <f>IF(ISBLANK(E711), "", Table2[[#This Row],[unique_id]])</f>
        <v/>
      </c>
      <c r="T711" s="27"/>
      <c r="V711" s="28"/>
      <c r="W711" s="28"/>
      <c r="X711" s="28"/>
      <c r="Y711" s="28"/>
      <c r="AJ711" s="27" t="str">
        <f t="shared" si="64"/>
        <v/>
      </c>
      <c r="AK711" s="27" t="str">
        <f t="shared" si="63"/>
        <v/>
      </c>
      <c r="AS711" s="27"/>
      <c r="AT711" s="29"/>
      <c r="AU711" s="27"/>
      <c r="AV711" s="28"/>
      <c r="BD711" s="27"/>
      <c r="BE711" s="27"/>
      <c r="BH711" s="27" t="str">
        <f t="shared" si="65"/>
        <v/>
      </c>
    </row>
    <row r="712" spans="6:60" ht="16" customHeight="1">
      <c r="F712" s="31" t="str">
        <f>IF(ISBLANK(E712), "", Table2[[#This Row],[unique_id]])</f>
        <v/>
      </c>
      <c r="T712" s="27"/>
      <c r="V712" s="28"/>
      <c r="W712" s="28"/>
      <c r="X712" s="28"/>
      <c r="Y712" s="28"/>
      <c r="AJ712" s="27" t="str">
        <f t="shared" si="64"/>
        <v/>
      </c>
      <c r="AK712" s="27" t="str">
        <f t="shared" si="63"/>
        <v/>
      </c>
      <c r="AS712" s="27"/>
      <c r="AT712" s="29"/>
      <c r="AU712" s="27"/>
      <c r="AV712" s="28"/>
      <c r="BD712" s="27"/>
      <c r="BE712" s="27"/>
      <c r="BH712" s="27" t="str">
        <f t="shared" si="65"/>
        <v/>
      </c>
    </row>
    <row r="713" spans="6:60" ht="16" customHeight="1">
      <c r="F713" s="31" t="str">
        <f>IF(ISBLANK(E713), "", Table2[[#This Row],[unique_id]])</f>
        <v/>
      </c>
      <c r="T713" s="27"/>
      <c r="V713" s="28"/>
      <c r="W713" s="28"/>
      <c r="X713" s="28"/>
      <c r="Y713" s="28"/>
      <c r="AJ713" s="27" t="str">
        <f t="shared" si="64"/>
        <v/>
      </c>
      <c r="AK713" s="27" t="str">
        <f t="shared" si="63"/>
        <v/>
      </c>
      <c r="AS713" s="27"/>
      <c r="AT713" s="29"/>
      <c r="AU713" s="27"/>
      <c r="AV713" s="28"/>
      <c r="BD713" s="27"/>
      <c r="BE713" s="27"/>
      <c r="BH713" s="27" t="str">
        <f t="shared" si="65"/>
        <v/>
      </c>
    </row>
    <row r="714" spans="6:60" ht="16" customHeight="1">
      <c r="F714" s="31" t="str">
        <f>IF(ISBLANK(E714), "", Table2[[#This Row],[unique_id]])</f>
        <v/>
      </c>
      <c r="T714" s="27"/>
      <c r="V714" s="28"/>
      <c r="W714" s="28"/>
      <c r="X714" s="28"/>
      <c r="Y714" s="28"/>
      <c r="AJ714" s="27" t="str">
        <f t="shared" si="64"/>
        <v/>
      </c>
      <c r="AK714" s="27" t="str">
        <f t="shared" si="63"/>
        <v/>
      </c>
      <c r="AS714" s="27"/>
      <c r="AT714" s="29"/>
      <c r="AU714" s="27"/>
      <c r="AV714" s="28"/>
      <c r="BD714" s="27"/>
      <c r="BE714" s="27"/>
      <c r="BH714" s="27" t="str">
        <f t="shared" si="65"/>
        <v/>
      </c>
    </row>
    <row r="715" spans="6:60" ht="16" customHeight="1">
      <c r="F715" s="31" t="str">
        <f>IF(ISBLANK(E715), "", Table2[[#This Row],[unique_id]])</f>
        <v/>
      </c>
      <c r="T715" s="27"/>
      <c r="V715" s="28"/>
      <c r="W715" s="28"/>
      <c r="X715" s="28"/>
      <c r="Y715" s="28"/>
      <c r="AJ715" s="27" t="str">
        <f t="shared" si="64"/>
        <v/>
      </c>
      <c r="AK715" s="27" t="str">
        <f t="shared" si="63"/>
        <v/>
      </c>
      <c r="AS715" s="27"/>
      <c r="AT715" s="29"/>
      <c r="AU715" s="27"/>
      <c r="AV715" s="28"/>
      <c r="BD715" s="27"/>
      <c r="BE715" s="27"/>
      <c r="BH715" s="27" t="str">
        <f t="shared" si="65"/>
        <v/>
      </c>
    </row>
    <row r="716" spans="6:60" ht="16" customHeight="1">
      <c r="F716" s="31" t="str">
        <f>IF(ISBLANK(E716), "", Table2[[#This Row],[unique_id]])</f>
        <v/>
      </c>
      <c r="T716" s="27"/>
      <c r="V716" s="28"/>
      <c r="W716" s="28"/>
      <c r="X716" s="28"/>
      <c r="Y716" s="28"/>
      <c r="AJ716" s="27" t="str">
        <f t="shared" si="64"/>
        <v/>
      </c>
      <c r="AK716" s="27" t="str">
        <f t="shared" si="63"/>
        <v/>
      </c>
      <c r="AS716" s="27"/>
      <c r="AT716" s="29"/>
      <c r="AU716" s="27"/>
      <c r="AV716" s="28"/>
      <c r="BD716" s="27"/>
      <c r="BE716" s="27"/>
      <c r="BH716" s="27" t="str">
        <f t="shared" si="65"/>
        <v/>
      </c>
    </row>
    <row r="717" spans="6:60" ht="16" customHeight="1">
      <c r="F717" s="31" t="str">
        <f>IF(ISBLANK(E717), "", Table2[[#This Row],[unique_id]])</f>
        <v/>
      </c>
      <c r="T717" s="27"/>
      <c r="V717" s="28"/>
      <c r="W717" s="28"/>
      <c r="X717" s="28"/>
      <c r="Y717" s="28"/>
      <c r="AJ717" s="27" t="str">
        <f t="shared" si="64"/>
        <v/>
      </c>
      <c r="AK717" s="27" t="str">
        <f t="shared" si="63"/>
        <v/>
      </c>
      <c r="AS717" s="27"/>
      <c r="AT717" s="29"/>
      <c r="AU717" s="27"/>
      <c r="AV717" s="28"/>
      <c r="BD717" s="27"/>
      <c r="BE717" s="27"/>
      <c r="BH717" s="27" t="str">
        <f t="shared" si="65"/>
        <v/>
      </c>
    </row>
    <row r="718" spans="6:60" ht="16" customHeight="1">
      <c r="F718" s="31" t="str">
        <f>IF(ISBLANK(E718), "", Table2[[#This Row],[unique_id]])</f>
        <v/>
      </c>
      <c r="T718" s="27"/>
      <c r="V718" s="28"/>
      <c r="W718" s="28"/>
      <c r="X718" s="28"/>
      <c r="Y718" s="28"/>
      <c r="AJ718" s="27" t="str">
        <f t="shared" si="64"/>
        <v/>
      </c>
      <c r="AK718" s="27" t="str">
        <f t="shared" si="63"/>
        <v/>
      </c>
      <c r="AS718" s="27"/>
      <c r="AT718" s="29"/>
      <c r="AU718" s="27"/>
      <c r="AV718" s="28"/>
      <c r="BD718" s="27"/>
      <c r="BE718" s="27"/>
      <c r="BH718" s="27" t="str">
        <f t="shared" si="65"/>
        <v/>
      </c>
    </row>
    <row r="719" spans="6:60" ht="16" customHeight="1">
      <c r="F719" s="31" t="str">
        <f>IF(ISBLANK(E719), "", Table2[[#This Row],[unique_id]])</f>
        <v/>
      </c>
      <c r="T719" s="27"/>
      <c r="V719" s="28"/>
      <c r="W719" s="28"/>
      <c r="X719" s="28"/>
      <c r="Y719" s="28"/>
      <c r="AJ719" s="27" t="str">
        <f t="shared" si="64"/>
        <v/>
      </c>
      <c r="AK719" s="27" t="str">
        <f t="shared" si="63"/>
        <v/>
      </c>
      <c r="AS719" s="27"/>
      <c r="AT719" s="29"/>
      <c r="AU719" s="27"/>
      <c r="AV719" s="28"/>
      <c r="BD719" s="27"/>
      <c r="BE719" s="27"/>
      <c r="BH719" s="27" t="str">
        <f t="shared" si="65"/>
        <v/>
      </c>
    </row>
    <row r="720" spans="6:60" ht="16" customHeight="1">
      <c r="F720" s="31" t="str">
        <f>IF(ISBLANK(E720), "", Table2[[#This Row],[unique_id]])</f>
        <v/>
      </c>
      <c r="T720" s="27"/>
      <c r="V720" s="28"/>
      <c r="W720" s="28"/>
      <c r="X720" s="28"/>
      <c r="Y720" s="28"/>
      <c r="AJ720" s="27" t="str">
        <f t="shared" si="64"/>
        <v/>
      </c>
      <c r="AK720" s="27" t="str">
        <f t="shared" si="63"/>
        <v/>
      </c>
      <c r="AS720" s="27"/>
      <c r="AT720" s="29"/>
      <c r="AU720" s="27"/>
      <c r="AV720" s="28"/>
      <c r="BD720" s="27"/>
      <c r="BE720" s="27"/>
      <c r="BH720" s="27" t="str">
        <f t="shared" si="65"/>
        <v/>
      </c>
    </row>
    <row r="721" spans="6:60" ht="16" customHeight="1">
      <c r="F721" s="31" t="str">
        <f>IF(ISBLANK(E721), "", Table2[[#This Row],[unique_id]])</f>
        <v/>
      </c>
      <c r="T721" s="27"/>
      <c r="V721" s="28"/>
      <c r="W721" s="28"/>
      <c r="X721" s="28"/>
      <c r="Y721" s="28"/>
      <c r="AJ721" s="27" t="str">
        <f t="shared" si="64"/>
        <v/>
      </c>
      <c r="AK721" s="27" t="str">
        <f t="shared" si="63"/>
        <v/>
      </c>
      <c r="AS721" s="27"/>
      <c r="AT721" s="29"/>
      <c r="AU721" s="27"/>
      <c r="AV721" s="28"/>
      <c r="BD721" s="27"/>
      <c r="BE721" s="27"/>
      <c r="BH721" s="27" t="str">
        <f t="shared" si="65"/>
        <v/>
      </c>
    </row>
    <row r="722" spans="6:60" ht="16" customHeight="1">
      <c r="F722" s="31" t="str">
        <f>IF(ISBLANK(E722), "", Table2[[#This Row],[unique_id]])</f>
        <v/>
      </c>
      <c r="T722" s="27"/>
      <c r="V722" s="28"/>
      <c r="W722" s="28"/>
      <c r="X722" s="28"/>
      <c r="Y722" s="28"/>
      <c r="AJ722" s="27" t="str">
        <f t="shared" si="64"/>
        <v/>
      </c>
      <c r="AK722" s="27" t="str">
        <f t="shared" si="63"/>
        <v/>
      </c>
      <c r="AS722" s="27"/>
      <c r="AT722" s="29"/>
      <c r="AU722" s="27"/>
      <c r="AV722" s="28"/>
      <c r="BD722" s="27"/>
      <c r="BE722" s="27"/>
      <c r="BH722" s="27" t="str">
        <f t="shared" si="65"/>
        <v/>
      </c>
    </row>
    <row r="723" spans="6:60" ht="16" customHeight="1">
      <c r="F723" s="31" t="str">
        <f>IF(ISBLANK(E723), "", Table2[[#This Row],[unique_id]])</f>
        <v/>
      </c>
      <c r="T723" s="27"/>
      <c r="V723" s="28"/>
      <c r="W723" s="28"/>
      <c r="X723" s="28"/>
      <c r="Y723" s="28"/>
      <c r="AJ723" s="27" t="str">
        <f t="shared" si="64"/>
        <v/>
      </c>
      <c r="AK723" s="27" t="str">
        <f t="shared" si="63"/>
        <v/>
      </c>
      <c r="AS723" s="27"/>
      <c r="AT723" s="29"/>
      <c r="AU723" s="27"/>
      <c r="AV723" s="28"/>
      <c r="BD723" s="27"/>
      <c r="BE723" s="27"/>
      <c r="BH723" s="27" t="str">
        <f t="shared" si="65"/>
        <v/>
      </c>
    </row>
    <row r="724" spans="6:60" ht="16" customHeight="1">
      <c r="F724" s="31" t="str">
        <f>IF(ISBLANK(E724), "", Table2[[#This Row],[unique_id]])</f>
        <v/>
      </c>
      <c r="T724" s="27"/>
      <c r="V724" s="28"/>
      <c r="W724" s="28"/>
      <c r="X724" s="28"/>
      <c r="Y724" s="28"/>
      <c r="AJ724" s="27" t="str">
        <f t="shared" si="64"/>
        <v/>
      </c>
      <c r="AK724" s="27" t="str">
        <f t="shared" si="63"/>
        <v/>
      </c>
      <c r="AS724" s="27"/>
      <c r="AT724" s="29"/>
      <c r="AU724" s="27"/>
      <c r="AV724" s="28"/>
      <c r="BD724" s="27"/>
      <c r="BE724" s="27"/>
      <c r="BH724" s="27" t="str">
        <f t="shared" si="65"/>
        <v/>
      </c>
    </row>
    <row r="725" spans="6:60" ht="16" customHeight="1">
      <c r="F725" s="31" t="str">
        <f>IF(ISBLANK(E725), "", Table2[[#This Row],[unique_id]])</f>
        <v/>
      </c>
      <c r="T725" s="27"/>
      <c r="V725" s="28"/>
      <c r="W725" s="28"/>
      <c r="X725" s="28"/>
      <c r="Y725" s="28"/>
      <c r="AJ725" s="27" t="str">
        <f t="shared" si="64"/>
        <v/>
      </c>
      <c r="AK725" s="27" t="str">
        <f t="shared" si="63"/>
        <v/>
      </c>
      <c r="AS725" s="27"/>
      <c r="AT725" s="29"/>
      <c r="AU725" s="27"/>
      <c r="AV725" s="28"/>
      <c r="BD725" s="27"/>
      <c r="BE725" s="27"/>
      <c r="BH725" s="27" t="str">
        <f t="shared" si="65"/>
        <v/>
      </c>
    </row>
    <row r="726" spans="6:60" ht="16" customHeight="1">
      <c r="F726" s="31" t="str">
        <f>IF(ISBLANK(E726), "", Table2[[#This Row],[unique_id]])</f>
        <v/>
      </c>
      <c r="T726" s="27"/>
      <c r="V726" s="28"/>
      <c r="W726" s="28"/>
      <c r="X726" s="28"/>
      <c r="Y726" s="28"/>
      <c r="AJ726" s="27" t="str">
        <f t="shared" si="64"/>
        <v/>
      </c>
      <c r="AK726" s="27" t="str">
        <f t="shared" ref="AK726:AK755" si="66">IF(ISBLANK(AI726),  "", _xlfn.CONCAT(LOWER(C726), "/", E726))</f>
        <v/>
      </c>
      <c r="AS726" s="27"/>
      <c r="AT726" s="29"/>
      <c r="AU726" s="27"/>
      <c r="AV726" s="28"/>
      <c r="BD726" s="27"/>
      <c r="BE726" s="27"/>
      <c r="BH726" s="27" t="str">
        <f t="shared" si="65"/>
        <v/>
      </c>
    </row>
    <row r="727" spans="6:60" ht="16" customHeight="1">
      <c r="F727" s="31" t="str">
        <f>IF(ISBLANK(E727), "", Table2[[#This Row],[unique_id]])</f>
        <v/>
      </c>
      <c r="T727" s="27"/>
      <c r="V727" s="28"/>
      <c r="W727" s="28"/>
      <c r="X727" s="28"/>
      <c r="Y727" s="28"/>
      <c r="AJ727" s="27" t="str">
        <f t="shared" ref="AJ727:AJ790" si="67">IF(ISBLANK(AI727),  "", _xlfn.CONCAT("haas/entity/sensor/", LOWER(C727), "/", E727, "/config"))</f>
        <v/>
      </c>
      <c r="AK727" s="27" t="str">
        <f t="shared" si="66"/>
        <v/>
      </c>
      <c r="AS727" s="27"/>
      <c r="AT727" s="29"/>
      <c r="AU727" s="27"/>
      <c r="AV727" s="28"/>
      <c r="BD727" s="27"/>
      <c r="BE727" s="27"/>
      <c r="BH727" s="27" t="str">
        <f t="shared" si="65"/>
        <v/>
      </c>
    </row>
    <row r="728" spans="6:60" ht="16" customHeight="1">
      <c r="F728" s="31" t="str">
        <f>IF(ISBLANK(E728), "", Table2[[#This Row],[unique_id]])</f>
        <v/>
      </c>
      <c r="T728" s="27"/>
      <c r="V728" s="28"/>
      <c r="W728" s="28"/>
      <c r="X728" s="28"/>
      <c r="Y728" s="28"/>
      <c r="AJ728" s="27" t="str">
        <f t="shared" si="67"/>
        <v/>
      </c>
      <c r="AK728" s="27" t="str">
        <f t="shared" si="66"/>
        <v/>
      </c>
      <c r="AS728" s="27"/>
      <c r="AT728" s="29"/>
      <c r="AU728" s="27"/>
      <c r="AV728" s="28"/>
      <c r="BD728" s="27"/>
      <c r="BE728" s="27"/>
      <c r="BH728" s="27" t="str">
        <f t="shared" si="65"/>
        <v/>
      </c>
    </row>
    <row r="729" spans="6:60" ht="16" customHeight="1">
      <c r="F729" s="31" t="str">
        <f>IF(ISBLANK(E729), "", Table2[[#This Row],[unique_id]])</f>
        <v/>
      </c>
      <c r="T729" s="27"/>
      <c r="V729" s="28"/>
      <c r="W729" s="28"/>
      <c r="X729" s="28"/>
      <c r="Y729" s="28"/>
      <c r="AJ729" s="27" t="str">
        <f t="shared" si="67"/>
        <v/>
      </c>
      <c r="AK729" s="27" t="str">
        <f t="shared" si="66"/>
        <v/>
      </c>
      <c r="AS729" s="27"/>
      <c r="AT729" s="29"/>
      <c r="AU729" s="27"/>
      <c r="AV729" s="28"/>
      <c r="BD729" s="27"/>
      <c r="BE729" s="27"/>
      <c r="BH729" s="27" t="str">
        <f t="shared" si="65"/>
        <v/>
      </c>
    </row>
    <row r="730" spans="6:60" ht="16" customHeight="1">
      <c r="F730" s="31" t="str">
        <f>IF(ISBLANK(E730), "", Table2[[#This Row],[unique_id]])</f>
        <v/>
      </c>
      <c r="T730" s="27"/>
      <c r="V730" s="28"/>
      <c r="W730" s="28"/>
      <c r="X730" s="28"/>
      <c r="Y730" s="28"/>
      <c r="AJ730" s="27" t="str">
        <f t="shared" si="67"/>
        <v/>
      </c>
      <c r="AK730" s="27" t="str">
        <f t="shared" si="66"/>
        <v/>
      </c>
      <c r="AS730" s="27"/>
      <c r="AT730" s="29"/>
      <c r="AU730" s="27"/>
      <c r="AV730" s="28"/>
      <c r="BD730" s="27"/>
      <c r="BE730" s="27"/>
      <c r="BH730" s="27" t="str">
        <f t="shared" si="65"/>
        <v/>
      </c>
    </row>
    <row r="731" spans="6:60" ht="16" customHeight="1">
      <c r="F731" s="31" t="str">
        <f>IF(ISBLANK(E731), "", Table2[[#This Row],[unique_id]])</f>
        <v/>
      </c>
      <c r="T731" s="27"/>
      <c r="V731" s="28"/>
      <c r="W731" s="28"/>
      <c r="X731" s="28"/>
      <c r="Y731" s="28"/>
      <c r="AJ731" s="27" t="str">
        <f t="shared" si="67"/>
        <v/>
      </c>
      <c r="AK731" s="27" t="str">
        <f t="shared" si="66"/>
        <v/>
      </c>
      <c r="AS731" s="27"/>
      <c r="AT731" s="29"/>
      <c r="AU731" s="27"/>
      <c r="AV731" s="28"/>
      <c r="BD731" s="27"/>
      <c r="BE731" s="27"/>
      <c r="BH731" s="27" t="str">
        <f t="shared" si="65"/>
        <v/>
      </c>
    </row>
    <row r="732" spans="6:60" ht="16" customHeight="1">
      <c r="F732" s="31" t="str">
        <f>IF(ISBLANK(E732), "", Table2[[#This Row],[unique_id]])</f>
        <v/>
      </c>
      <c r="T732" s="27"/>
      <c r="V732" s="28"/>
      <c r="W732" s="28"/>
      <c r="X732" s="28"/>
      <c r="Y732" s="28"/>
      <c r="AJ732" s="27" t="str">
        <f t="shared" si="67"/>
        <v/>
      </c>
      <c r="AK732" s="27" t="str">
        <f t="shared" si="66"/>
        <v/>
      </c>
      <c r="AS732" s="27"/>
      <c r="AT732" s="29"/>
      <c r="AU732" s="27"/>
      <c r="AV732" s="28"/>
      <c r="BD732" s="27"/>
      <c r="BE732" s="27"/>
      <c r="BH732" s="27" t="str">
        <f t="shared" si="65"/>
        <v/>
      </c>
    </row>
    <row r="733" spans="6:60" ht="16" customHeight="1">
      <c r="F733" s="31" t="str">
        <f>IF(ISBLANK(E733), "", Table2[[#This Row],[unique_id]])</f>
        <v/>
      </c>
      <c r="T733" s="27"/>
      <c r="V733" s="28"/>
      <c r="W733" s="28"/>
      <c r="X733" s="28"/>
      <c r="Y733" s="28"/>
      <c r="AJ733" s="27" t="str">
        <f t="shared" si="67"/>
        <v/>
      </c>
      <c r="AK733" s="27" t="str">
        <f t="shared" si="66"/>
        <v/>
      </c>
      <c r="AS733" s="27"/>
      <c r="AT733" s="29"/>
      <c r="AU733" s="27"/>
      <c r="AV733" s="28"/>
      <c r="BD733" s="27"/>
      <c r="BE733" s="27"/>
      <c r="BH733" s="27" t="str">
        <f t="shared" si="65"/>
        <v/>
      </c>
    </row>
    <row r="734" spans="6:60" ht="16" customHeight="1">
      <c r="F734" s="31" t="str">
        <f>IF(ISBLANK(E734), "", Table2[[#This Row],[unique_id]])</f>
        <v/>
      </c>
      <c r="T734" s="27"/>
      <c r="V734" s="28"/>
      <c r="W734" s="28"/>
      <c r="X734" s="28"/>
      <c r="Y734" s="28"/>
      <c r="AJ734" s="27" t="str">
        <f t="shared" si="67"/>
        <v/>
      </c>
      <c r="AK734" s="27" t="str">
        <f t="shared" si="66"/>
        <v/>
      </c>
      <c r="AS734" s="27"/>
      <c r="AT734" s="29"/>
      <c r="AU734" s="27"/>
      <c r="AV734" s="28"/>
      <c r="BD734" s="27"/>
      <c r="BE734" s="27"/>
      <c r="BH734" s="27" t="str">
        <f t="shared" si="65"/>
        <v/>
      </c>
    </row>
    <row r="735" spans="6:60" ht="16" customHeight="1">
      <c r="F735" s="31" t="str">
        <f>IF(ISBLANK(E735), "", Table2[[#This Row],[unique_id]])</f>
        <v/>
      </c>
      <c r="T735" s="27"/>
      <c r="V735" s="28"/>
      <c r="W735" s="28"/>
      <c r="X735" s="28"/>
      <c r="Y735" s="28"/>
      <c r="AJ735" s="27" t="str">
        <f t="shared" si="67"/>
        <v/>
      </c>
      <c r="AK735" s="27" t="str">
        <f t="shared" si="66"/>
        <v/>
      </c>
      <c r="AS735" s="27"/>
      <c r="AT735" s="29"/>
      <c r="AU735" s="27"/>
      <c r="AV735" s="28"/>
      <c r="BD735" s="27"/>
      <c r="BE735" s="27"/>
      <c r="BH735" s="27" t="str">
        <f t="shared" si="65"/>
        <v/>
      </c>
    </row>
    <row r="736" spans="6:60" ht="16" customHeight="1">
      <c r="F736" s="31" t="str">
        <f>IF(ISBLANK(E736), "", Table2[[#This Row],[unique_id]])</f>
        <v/>
      </c>
      <c r="T736" s="27"/>
      <c r="V736" s="28"/>
      <c r="W736" s="28"/>
      <c r="X736" s="28"/>
      <c r="Y736" s="28"/>
      <c r="AJ736" s="27" t="str">
        <f t="shared" si="67"/>
        <v/>
      </c>
      <c r="AK736" s="27" t="str">
        <f t="shared" si="66"/>
        <v/>
      </c>
      <c r="AS736" s="27"/>
      <c r="AT736" s="29"/>
      <c r="AU736" s="27"/>
      <c r="AV736" s="28"/>
      <c r="BD736" s="27"/>
      <c r="BE736" s="27"/>
      <c r="BH736" s="27" t="str">
        <f t="shared" si="65"/>
        <v/>
      </c>
    </row>
    <row r="737" spans="6:60" ht="16" customHeight="1">
      <c r="F737" s="31" t="str">
        <f>IF(ISBLANK(E737), "", Table2[[#This Row],[unique_id]])</f>
        <v/>
      </c>
      <c r="T737" s="27"/>
      <c r="V737" s="28"/>
      <c r="W737" s="28"/>
      <c r="X737" s="28"/>
      <c r="Y737" s="28"/>
      <c r="AJ737" s="27" t="str">
        <f t="shared" si="67"/>
        <v/>
      </c>
      <c r="AK737" s="27" t="str">
        <f t="shared" si="66"/>
        <v/>
      </c>
      <c r="AS737" s="27"/>
      <c r="AT737" s="29"/>
      <c r="AU737" s="27"/>
      <c r="AV737" s="28"/>
      <c r="BD737" s="27"/>
      <c r="BE737" s="27"/>
      <c r="BH737" s="27" t="str">
        <f t="shared" si="65"/>
        <v/>
      </c>
    </row>
    <row r="738" spans="6:60" ht="16" customHeight="1">
      <c r="F738" s="31" t="str">
        <f>IF(ISBLANK(E738), "", Table2[[#This Row],[unique_id]])</f>
        <v/>
      </c>
      <c r="T738" s="27"/>
      <c r="V738" s="28"/>
      <c r="W738" s="28"/>
      <c r="X738" s="28"/>
      <c r="Y738" s="28"/>
      <c r="AJ738" s="27" t="str">
        <f t="shared" si="67"/>
        <v/>
      </c>
      <c r="AK738" s="27" t="str">
        <f t="shared" si="66"/>
        <v/>
      </c>
      <c r="AS738" s="27"/>
      <c r="AT738" s="29"/>
      <c r="AU738" s="27"/>
      <c r="AV738" s="28"/>
      <c r="BD738" s="27"/>
      <c r="BE738" s="27"/>
      <c r="BH738" s="27" t="str">
        <f t="shared" si="65"/>
        <v/>
      </c>
    </row>
    <row r="739" spans="6:60" ht="16" customHeight="1">
      <c r="F739" s="31" t="str">
        <f>IF(ISBLANK(E739), "", Table2[[#This Row],[unique_id]])</f>
        <v/>
      </c>
      <c r="T739" s="27"/>
      <c r="V739" s="28"/>
      <c r="W739" s="28"/>
      <c r="X739" s="28"/>
      <c r="Y739" s="28"/>
      <c r="AJ739" s="27" t="str">
        <f t="shared" si="67"/>
        <v/>
      </c>
      <c r="AK739" s="27" t="str">
        <f t="shared" si="66"/>
        <v/>
      </c>
      <c r="AS739" s="27"/>
      <c r="AT739" s="29"/>
      <c r="AU739" s="27"/>
      <c r="AV739" s="28"/>
      <c r="BD739" s="27"/>
      <c r="BE739" s="27"/>
      <c r="BH739" s="27" t="str">
        <f t="shared" si="65"/>
        <v/>
      </c>
    </row>
    <row r="740" spans="6:60" ht="16" customHeight="1">
      <c r="F740" s="31" t="str">
        <f>IF(ISBLANK(E740), "", Table2[[#This Row],[unique_id]])</f>
        <v/>
      </c>
      <c r="T740" s="27"/>
      <c r="V740" s="28"/>
      <c r="W740" s="28"/>
      <c r="X740" s="28"/>
      <c r="Y740" s="28"/>
      <c r="AJ740" s="27" t="str">
        <f t="shared" si="67"/>
        <v/>
      </c>
      <c r="AK740" s="27" t="str">
        <f t="shared" si="66"/>
        <v/>
      </c>
      <c r="AS740" s="27"/>
      <c r="AT740" s="29"/>
      <c r="AU740" s="27"/>
      <c r="AV740" s="28"/>
      <c r="BD740" s="27"/>
      <c r="BE740" s="27"/>
      <c r="BH740" s="27" t="str">
        <f t="shared" si="65"/>
        <v/>
      </c>
    </row>
    <row r="741" spans="6:60" ht="16" customHeight="1">
      <c r="F741" s="31" t="str">
        <f>IF(ISBLANK(E741), "", Table2[[#This Row],[unique_id]])</f>
        <v/>
      </c>
      <c r="T741" s="27"/>
      <c r="V741" s="28"/>
      <c r="W741" s="28"/>
      <c r="X741" s="28"/>
      <c r="Y741" s="28"/>
      <c r="AJ741" s="27" t="str">
        <f t="shared" si="67"/>
        <v/>
      </c>
      <c r="AK741" s="27" t="str">
        <f t="shared" si="66"/>
        <v/>
      </c>
      <c r="AS741" s="27"/>
      <c r="AT741" s="29"/>
      <c r="AU741" s="27"/>
      <c r="AV741" s="28"/>
      <c r="BD741" s="27"/>
      <c r="BE741" s="27"/>
      <c r="BH741" s="27" t="str">
        <f t="shared" si="65"/>
        <v/>
      </c>
    </row>
    <row r="742" spans="6:60" ht="16" customHeight="1">
      <c r="F742" s="31" t="str">
        <f>IF(ISBLANK(E742), "", Table2[[#This Row],[unique_id]])</f>
        <v/>
      </c>
      <c r="T742" s="27"/>
      <c r="V742" s="28"/>
      <c r="W742" s="28"/>
      <c r="X742" s="28"/>
      <c r="Y742" s="28"/>
      <c r="AJ742" s="27" t="str">
        <f t="shared" si="67"/>
        <v/>
      </c>
      <c r="AK742" s="27" t="str">
        <f t="shared" si="66"/>
        <v/>
      </c>
      <c r="AS742" s="27"/>
      <c r="AT742" s="29"/>
      <c r="AU742" s="27"/>
      <c r="AV742" s="28"/>
      <c r="BD742" s="27"/>
      <c r="BE742" s="27"/>
      <c r="BH742" s="27" t="str">
        <f t="shared" si="65"/>
        <v/>
      </c>
    </row>
    <row r="743" spans="6:60" ht="16" customHeight="1">
      <c r="F743" s="31" t="str">
        <f>IF(ISBLANK(E743), "", Table2[[#This Row],[unique_id]])</f>
        <v/>
      </c>
      <c r="T743" s="27"/>
      <c r="V743" s="28"/>
      <c r="W743" s="28"/>
      <c r="X743" s="28"/>
      <c r="Y743" s="28"/>
      <c r="AJ743" s="27" t="str">
        <f t="shared" si="67"/>
        <v/>
      </c>
      <c r="AK743" s="27" t="str">
        <f t="shared" si="66"/>
        <v/>
      </c>
      <c r="AS743" s="27"/>
      <c r="AT743" s="29"/>
      <c r="AU743" s="27"/>
      <c r="AV743" s="28"/>
      <c r="BD743" s="27"/>
      <c r="BE743" s="27"/>
      <c r="BH743" s="27" t="str">
        <f t="shared" si="65"/>
        <v/>
      </c>
    </row>
    <row r="744" spans="6:60" ht="16" customHeight="1">
      <c r="F744" s="31" t="str">
        <f>IF(ISBLANK(E744), "", Table2[[#This Row],[unique_id]])</f>
        <v/>
      </c>
      <c r="T744" s="27"/>
      <c r="V744" s="28"/>
      <c r="W744" s="28"/>
      <c r="X744" s="28"/>
      <c r="Y744" s="28"/>
      <c r="AJ744" s="27" t="str">
        <f t="shared" si="67"/>
        <v/>
      </c>
      <c r="AK744" s="27" t="str">
        <f t="shared" si="66"/>
        <v/>
      </c>
      <c r="AS744" s="27"/>
      <c r="AT744" s="29"/>
      <c r="AU744" s="27"/>
      <c r="AV744" s="28"/>
      <c r="BD744" s="27"/>
      <c r="BE744" s="27"/>
      <c r="BH744" s="27" t="str">
        <f t="shared" si="65"/>
        <v/>
      </c>
    </row>
    <row r="745" spans="6:60" ht="16" customHeight="1">
      <c r="F745" s="31" t="str">
        <f>IF(ISBLANK(E745), "", Table2[[#This Row],[unique_id]])</f>
        <v/>
      </c>
      <c r="T745" s="27"/>
      <c r="V745" s="28"/>
      <c r="W745" s="28"/>
      <c r="X745" s="28"/>
      <c r="Y745" s="28"/>
      <c r="AJ745" s="27" t="str">
        <f t="shared" si="67"/>
        <v/>
      </c>
      <c r="AK745" s="27" t="str">
        <f t="shared" si="66"/>
        <v/>
      </c>
      <c r="AS745" s="27"/>
      <c r="AT745" s="29"/>
      <c r="AU745" s="27"/>
      <c r="AV745" s="28"/>
      <c r="BD745" s="27"/>
      <c r="BE745" s="27"/>
      <c r="BH745" s="27" t="str">
        <f t="shared" si="65"/>
        <v/>
      </c>
    </row>
    <row r="746" spans="6:60" ht="16" customHeight="1">
      <c r="F746" s="31" t="str">
        <f>IF(ISBLANK(E746), "", Table2[[#This Row],[unique_id]])</f>
        <v/>
      </c>
      <c r="T746" s="27"/>
      <c r="V746" s="28"/>
      <c r="W746" s="28"/>
      <c r="X746" s="28"/>
      <c r="Y746" s="28"/>
      <c r="AJ746" s="27" t="str">
        <f t="shared" si="67"/>
        <v/>
      </c>
      <c r="AK746" s="27" t="str">
        <f t="shared" si="66"/>
        <v/>
      </c>
      <c r="AS746" s="27"/>
      <c r="AT746" s="29"/>
      <c r="AU746" s="27"/>
      <c r="AV746" s="28"/>
      <c r="BD746" s="27"/>
      <c r="BE746" s="27"/>
      <c r="BH746" s="27" t="str">
        <f t="shared" si="65"/>
        <v/>
      </c>
    </row>
    <row r="747" spans="6:60" ht="16" customHeight="1">
      <c r="F747" s="31" t="str">
        <f>IF(ISBLANK(E747), "", Table2[[#This Row],[unique_id]])</f>
        <v/>
      </c>
      <c r="T747" s="27"/>
      <c r="V747" s="28"/>
      <c r="W747" s="28"/>
      <c r="X747" s="28"/>
      <c r="Y747" s="28"/>
      <c r="AJ747" s="27" t="str">
        <f t="shared" si="67"/>
        <v/>
      </c>
      <c r="AK747" s="27" t="str">
        <f t="shared" si="66"/>
        <v/>
      </c>
      <c r="AS747" s="27"/>
      <c r="AT747" s="29"/>
      <c r="AU747" s="27"/>
      <c r="AV747" s="28"/>
      <c r="BD747" s="27"/>
      <c r="BE747" s="27"/>
      <c r="BH747" s="27" t="str">
        <f t="shared" si="65"/>
        <v/>
      </c>
    </row>
    <row r="748" spans="6:60" ht="16" customHeight="1">
      <c r="F748" s="31" t="str">
        <f>IF(ISBLANK(E748), "", Table2[[#This Row],[unique_id]])</f>
        <v/>
      </c>
      <c r="T748" s="27"/>
      <c r="V748" s="28"/>
      <c r="W748" s="28"/>
      <c r="X748" s="28"/>
      <c r="Y748" s="28"/>
      <c r="AJ748" s="27" t="str">
        <f t="shared" si="67"/>
        <v/>
      </c>
      <c r="AK748" s="27" t="str">
        <f t="shared" si="66"/>
        <v/>
      </c>
      <c r="AS748" s="27"/>
      <c r="AT748" s="29"/>
      <c r="AU748" s="27"/>
      <c r="AV748" s="28"/>
      <c r="BD748" s="27"/>
      <c r="BE748" s="27"/>
      <c r="BH748" s="27" t="str">
        <f t="shared" si="65"/>
        <v/>
      </c>
    </row>
    <row r="749" spans="6:60" ht="16" customHeight="1">
      <c r="F749" s="31" t="str">
        <f>IF(ISBLANK(E749), "", Table2[[#This Row],[unique_id]])</f>
        <v/>
      </c>
      <c r="T749" s="27"/>
      <c r="V749" s="28"/>
      <c r="W749" s="28"/>
      <c r="X749" s="28"/>
      <c r="Y749" s="28"/>
      <c r="AJ749" s="27" t="str">
        <f t="shared" si="67"/>
        <v/>
      </c>
      <c r="AK749" s="27" t="str">
        <f t="shared" si="66"/>
        <v/>
      </c>
      <c r="AS749" s="27"/>
      <c r="AT749" s="29"/>
      <c r="AU749" s="27"/>
      <c r="AV749" s="28"/>
      <c r="BD749" s="27"/>
      <c r="BE749" s="27"/>
      <c r="BH749" s="27" t="str">
        <f t="shared" si="65"/>
        <v/>
      </c>
    </row>
    <row r="750" spans="6:60" ht="16" customHeight="1">
      <c r="F750" s="31" t="str">
        <f>IF(ISBLANK(E750), "", Table2[[#This Row],[unique_id]])</f>
        <v/>
      </c>
      <c r="T750" s="27"/>
      <c r="V750" s="28"/>
      <c r="W750" s="28"/>
      <c r="X750" s="28"/>
      <c r="Y750" s="28"/>
      <c r="AJ750" s="27" t="str">
        <f t="shared" si="67"/>
        <v/>
      </c>
      <c r="AK750" s="27" t="str">
        <f t="shared" si="66"/>
        <v/>
      </c>
      <c r="AS750" s="27"/>
      <c r="AT750" s="29"/>
      <c r="AU750" s="27"/>
      <c r="AV750" s="28"/>
      <c r="BD750" s="27"/>
      <c r="BE750" s="27"/>
      <c r="BH750" s="27" t="str">
        <f t="shared" si="65"/>
        <v/>
      </c>
    </row>
    <row r="751" spans="6:60" ht="16" customHeight="1">
      <c r="F751" s="31" t="str">
        <f>IF(ISBLANK(E751), "", Table2[[#This Row],[unique_id]])</f>
        <v/>
      </c>
      <c r="T751" s="27"/>
      <c r="V751" s="28"/>
      <c r="W751" s="28"/>
      <c r="X751" s="28"/>
      <c r="Y751" s="28"/>
      <c r="AJ751" s="27" t="str">
        <f t="shared" si="67"/>
        <v/>
      </c>
      <c r="AK751" s="27" t="str">
        <f t="shared" si="66"/>
        <v/>
      </c>
      <c r="AS751" s="27"/>
      <c r="AT751" s="29"/>
      <c r="AU751" s="27"/>
      <c r="AV751" s="28"/>
      <c r="BD751" s="27"/>
      <c r="BE751" s="27"/>
      <c r="BH751" s="27" t="str">
        <f t="shared" si="65"/>
        <v/>
      </c>
    </row>
    <row r="752" spans="6:60" ht="16" customHeight="1">
      <c r="F752" s="31" t="str">
        <f>IF(ISBLANK(E752), "", Table2[[#This Row],[unique_id]])</f>
        <v/>
      </c>
      <c r="T752" s="27"/>
      <c r="V752" s="28"/>
      <c r="W752" s="28"/>
      <c r="X752" s="28"/>
      <c r="Y752" s="28"/>
      <c r="AJ752" s="27" t="str">
        <f t="shared" si="67"/>
        <v/>
      </c>
      <c r="AK752" s="27" t="str">
        <f t="shared" si="66"/>
        <v/>
      </c>
      <c r="AS752" s="27"/>
      <c r="AT752" s="29"/>
      <c r="AU752" s="27"/>
      <c r="AV752" s="28"/>
      <c r="BD752" s="27"/>
      <c r="BE752" s="27"/>
      <c r="BH752" s="27" t="str">
        <f t="shared" si="65"/>
        <v/>
      </c>
    </row>
    <row r="753" spans="6:60" ht="16" customHeight="1">
      <c r="F753" s="31" t="str">
        <f>IF(ISBLANK(E753), "", Table2[[#This Row],[unique_id]])</f>
        <v/>
      </c>
      <c r="T753" s="27"/>
      <c r="V753" s="28"/>
      <c r="W753" s="28"/>
      <c r="X753" s="28"/>
      <c r="Y753" s="28"/>
      <c r="AJ753" s="27" t="str">
        <f t="shared" si="67"/>
        <v/>
      </c>
      <c r="AK753" s="27" t="str">
        <f t="shared" si="66"/>
        <v/>
      </c>
      <c r="AS753" s="27"/>
      <c r="AT753" s="29"/>
      <c r="AU753" s="27"/>
      <c r="AV753" s="28"/>
      <c r="BD753" s="27"/>
      <c r="BE753" s="27"/>
      <c r="BH753" s="27" t="str">
        <f t="shared" si="65"/>
        <v/>
      </c>
    </row>
    <row r="754" spans="6:60" ht="16" customHeight="1">
      <c r="F754" s="31" t="str">
        <f>IF(ISBLANK(E754), "", Table2[[#This Row],[unique_id]])</f>
        <v/>
      </c>
      <c r="T754" s="27"/>
      <c r="V754" s="28"/>
      <c r="W754" s="28"/>
      <c r="X754" s="28"/>
      <c r="Y754" s="28"/>
      <c r="AJ754" s="27" t="str">
        <f t="shared" si="67"/>
        <v/>
      </c>
      <c r="AK754" s="27" t="str">
        <f t="shared" si="66"/>
        <v/>
      </c>
      <c r="AS754" s="27"/>
      <c r="AT754" s="29"/>
      <c r="AU754" s="27"/>
      <c r="AV754" s="28"/>
      <c r="BD754" s="27"/>
      <c r="BE754" s="27"/>
      <c r="BH754" s="27" t="str">
        <f t="shared" si="65"/>
        <v/>
      </c>
    </row>
    <row r="755" spans="6:60" ht="16" customHeight="1">
      <c r="F755" s="31" t="str">
        <f>IF(ISBLANK(E755), "", Table2[[#This Row],[unique_id]])</f>
        <v/>
      </c>
      <c r="T755" s="27"/>
      <c r="V755" s="28"/>
      <c r="W755" s="28"/>
      <c r="X755" s="28"/>
      <c r="Y755" s="28"/>
      <c r="AJ755" s="27" t="str">
        <f t="shared" si="67"/>
        <v/>
      </c>
      <c r="AK755" s="27" t="str">
        <f t="shared" si="66"/>
        <v/>
      </c>
      <c r="AS755" s="27"/>
      <c r="AT755" s="29"/>
      <c r="AU755" s="27"/>
      <c r="AV755" s="28"/>
      <c r="BD755" s="27"/>
      <c r="BE755" s="27"/>
      <c r="BH755" s="27" t="str">
        <f t="shared" si="65"/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2023-07-13T12:45:48Z</dcterms:modified>
</cp:coreProperties>
</file>