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B42543A-E446-A042-96E2-B91DBFCF9BBB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5" i="1" l="1"/>
  <c r="AN344" i="1"/>
  <c r="R156" i="1"/>
  <c r="S156" i="1" s="1"/>
  <c r="R155" i="1"/>
  <c r="S155" i="1" s="1"/>
  <c r="BH155" i="1"/>
  <c r="AY155" i="1"/>
  <c r="AK155" i="1"/>
  <c r="AJ155" i="1"/>
  <c r="E155" i="1"/>
  <c r="F155" i="1" s="1"/>
  <c r="AK158" i="1"/>
  <c r="E158" i="1"/>
  <c r="AJ158" i="1" s="1"/>
  <c r="AK157" i="1"/>
  <c r="E157" i="1"/>
  <c r="F157" i="1" s="1"/>
  <c r="BH156" i="1"/>
  <c r="AU156" i="1"/>
  <c r="AU158" i="1" s="1"/>
  <c r="AT156" i="1"/>
  <c r="AT158" i="1" s="1"/>
  <c r="AM156" i="1"/>
  <c r="AL156" i="1"/>
  <c r="AK156" i="1"/>
  <c r="AJ156" i="1"/>
  <c r="T156" i="1"/>
  <c r="F156" i="1"/>
  <c r="T199" i="1"/>
  <c r="AM344" i="1"/>
  <c r="AM199" i="1"/>
  <c r="BH205" i="1"/>
  <c r="AK205" i="1"/>
  <c r="AJ205" i="1"/>
  <c r="F205" i="1"/>
  <c r="BH204" i="1"/>
  <c r="AK204" i="1"/>
  <c r="AJ204" i="1"/>
  <c r="F204" i="1"/>
  <c r="BH203" i="1"/>
  <c r="AK203" i="1"/>
  <c r="AJ203" i="1"/>
  <c r="F203" i="1"/>
  <c r="BH202" i="1"/>
  <c r="AK202" i="1"/>
  <c r="AJ202" i="1"/>
  <c r="F202" i="1"/>
  <c r="E200" i="1"/>
  <c r="F200" i="1" s="1"/>
  <c r="AK201" i="1"/>
  <c r="E201" i="1"/>
  <c r="AJ201" i="1" s="1"/>
  <c r="AK200" i="1"/>
  <c r="S206" i="1"/>
  <c r="AL344" i="1"/>
  <c r="AL199" i="1"/>
  <c r="AK344" i="1"/>
  <c r="AK199" i="1"/>
  <c r="AJ344" i="1"/>
  <c r="AJ199" i="1"/>
  <c r="AT199" i="1"/>
  <c r="AT200" i="1" s="1"/>
  <c r="AT344" i="1"/>
  <c r="AU344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199" i="1"/>
  <c r="F197" i="1"/>
  <c r="F195" i="1"/>
  <c r="F194" i="1"/>
  <c r="F191" i="1"/>
  <c r="F190" i="1"/>
  <c r="F189" i="1"/>
  <c r="F188" i="1"/>
  <c r="F187" i="1"/>
  <c r="F182" i="1"/>
  <c r="F181" i="1"/>
  <c r="F179" i="1"/>
  <c r="F176" i="1"/>
  <c r="F175" i="1"/>
  <c r="F174" i="1"/>
  <c r="F173" i="1"/>
  <c r="F172" i="1"/>
  <c r="F170" i="1"/>
  <c r="F169" i="1"/>
  <c r="F168" i="1"/>
  <c r="F167" i="1"/>
  <c r="F165" i="1"/>
  <c r="F163" i="1"/>
  <c r="F161" i="1"/>
  <c r="F159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8" i="1"/>
  <c r="AY198" i="1"/>
  <c r="AX198" i="1"/>
  <c r="AU199" i="1"/>
  <c r="AU201" i="1" s="1"/>
  <c r="S199" i="1"/>
  <c r="S198" i="1"/>
  <c r="R199" i="1"/>
  <c r="J199" i="1"/>
  <c r="BH198" i="1"/>
  <c r="AK198" i="1"/>
  <c r="AJ198" i="1"/>
  <c r="T198" i="1"/>
  <c r="R198" i="1"/>
  <c r="E198" i="1"/>
  <c r="F198" i="1" s="1"/>
  <c r="BH344" i="1"/>
  <c r="BH199" i="1"/>
  <c r="AJ349" i="1"/>
  <c r="AK349" i="1"/>
  <c r="BH349" i="1"/>
  <c r="BH369" i="1"/>
  <c r="AK369" i="1"/>
  <c r="AJ369" i="1"/>
  <c r="BH367" i="1"/>
  <c r="AK367" i="1"/>
  <c r="AJ367" i="1"/>
  <c r="BH361" i="1"/>
  <c r="AK361" i="1"/>
  <c r="AJ361" i="1"/>
  <c r="BH360" i="1"/>
  <c r="AK360" i="1"/>
  <c r="AJ360" i="1"/>
  <c r="BH359" i="1"/>
  <c r="AK359" i="1"/>
  <c r="AJ359" i="1"/>
  <c r="BH354" i="1"/>
  <c r="AK354" i="1"/>
  <c r="AJ354" i="1"/>
  <c r="BH144" i="1"/>
  <c r="AU144" i="1"/>
  <c r="AK144" i="1"/>
  <c r="AJ144" i="1"/>
  <c r="BH169" i="1"/>
  <c r="AU169" i="1"/>
  <c r="AK169" i="1"/>
  <c r="AJ169" i="1"/>
  <c r="R169" i="1"/>
  <c r="S169" i="1" s="1"/>
  <c r="BH168" i="1"/>
  <c r="AU168" i="1"/>
  <c r="AK168" i="1"/>
  <c r="AJ168" i="1"/>
  <c r="R168" i="1"/>
  <c r="S168" i="1" s="1"/>
  <c r="BH167" i="1"/>
  <c r="AU167" i="1"/>
  <c r="AK167" i="1"/>
  <c r="AJ167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5" i="1"/>
  <c r="AU174" i="1"/>
  <c r="AU173" i="1"/>
  <c r="AU172" i="1"/>
  <c r="R175" i="1"/>
  <c r="S175" i="1" s="1"/>
  <c r="R174" i="1"/>
  <c r="S174" i="1" s="1"/>
  <c r="R173" i="1"/>
  <c r="S173" i="1" s="1"/>
  <c r="AJ173" i="1"/>
  <c r="AK173" i="1"/>
  <c r="BH173" i="1"/>
  <c r="AJ172" i="1"/>
  <c r="AK172" i="1"/>
  <c r="BH172" i="1"/>
  <c r="AJ174" i="1"/>
  <c r="AK174" i="1"/>
  <c r="BH174" i="1"/>
  <c r="AJ175" i="1"/>
  <c r="AK175" i="1"/>
  <c r="BH175" i="1"/>
  <c r="E339" i="1"/>
  <c r="F339" i="1" s="1"/>
  <c r="E337" i="1"/>
  <c r="F337" i="1" s="1"/>
  <c r="E335" i="1"/>
  <c r="F335" i="1" s="1"/>
  <c r="E333" i="1"/>
  <c r="F333" i="1" s="1"/>
  <c r="E331" i="1"/>
  <c r="F331" i="1" s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196" i="1"/>
  <c r="F196" i="1" s="1"/>
  <c r="E180" i="1"/>
  <c r="F180" i="1" s="1"/>
  <c r="E178" i="1"/>
  <c r="F178" i="1" s="1"/>
  <c r="E153" i="1"/>
  <c r="F153" i="1" s="1"/>
  <c r="E101" i="1"/>
  <c r="F101" i="1" s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197" i="1"/>
  <c r="T181" i="1"/>
  <c r="T179" i="1"/>
  <c r="T154" i="1"/>
  <c r="T102" i="1"/>
  <c r="BH304" i="1"/>
  <c r="AK304" i="1"/>
  <c r="AJ304" i="1"/>
  <c r="BH244" i="1"/>
  <c r="AK244" i="1"/>
  <c r="BH217" i="1"/>
  <c r="AK217" i="1"/>
  <c r="AJ217" i="1"/>
  <c r="AU383" i="1"/>
  <c r="AU379" i="1"/>
  <c r="BH383" i="1"/>
  <c r="AK383" i="1"/>
  <c r="AJ383" i="1"/>
  <c r="BH379" i="1"/>
  <c r="AK379" i="1"/>
  <c r="AJ379" i="1"/>
  <c r="T329" i="1"/>
  <c r="BH330" i="1"/>
  <c r="AY330" i="1"/>
  <c r="AU330" i="1" s="1"/>
  <c r="AK330" i="1"/>
  <c r="AJ330" i="1"/>
  <c r="S330" i="1"/>
  <c r="AK329" i="1"/>
  <c r="AJ329" i="1"/>
  <c r="S329" i="1"/>
  <c r="AK387" i="1"/>
  <c r="AJ387" i="1"/>
  <c r="S387" i="1"/>
  <c r="AK390" i="1"/>
  <c r="AJ390" i="1"/>
  <c r="S390" i="1"/>
  <c r="BH209" i="1"/>
  <c r="AT209" i="1"/>
  <c r="AK209" i="1"/>
  <c r="AJ209" i="1"/>
  <c r="BH207" i="1"/>
  <c r="AT207" i="1"/>
  <c r="AK207" i="1"/>
  <c r="AJ207" i="1"/>
  <c r="BH334" i="1"/>
  <c r="AY334" i="1"/>
  <c r="AU334" i="1" s="1"/>
  <c r="AK334" i="1"/>
  <c r="AJ334" i="1"/>
  <c r="S334" i="1"/>
  <c r="BH333" i="1"/>
  <c r="AK333" i="1"/>
  <c r="AJ333" i="1"/>
  <c r="T333" i="1"/>
  <c r="S333" i="1"/>
  <c r="BH332" i="1"/>
  <c r="AY332" i="1"/>
  <c r="AU332" i="1" s="1"/>
  <c r="AK332" i="1"/>
  <c r="AJ332" i="1"/>
  <c r="S332" i="1"/>
  <c r="BH331" i="1"/>
  <c r="AK331" i="1"/>
  <c r="AJ331" i="1"/>
  <c r="T331" i="1"/>
  <c r="S331" i="1"/>
  <c r="T391" i="1"/>
  <c r="T389" i="1"/>
  <c r="T388" i="1"/>
  <c r="T386" i="1"/>
  <c r="T307" i="1"/>
  <c r="BH307" i="1"/>
  <c r="AK307" i="1"/>
  <c r="AJ307" i="1"/>
  <c r="BH247" i="1"/>
  <c r="AK247" i="1"/>
  <c r="AJ247" i="1"/>
  <c r="BH246" i="1"/>
  <c r="AK246" i="1"/>
  <c r="AJ246" i="1"/>
  <c r="BH220" i="1"/>
  <c r="AK220" i="1"/>
  <c r="AJ220" i="1"/>
  <c r="BH219" i="1"/>
  <c r="AK219" i="1"/>
  <c r="AJ219" i="1"/>
  <c r="BH218" i="1"/>
  <c r="AK218" i="1"/>
  <c r="AJ218" i="1"/>
  <c r="BH245" i="1"/>
  <c r="AK245" i="1"/>
  <c r="AJ245" i="1"/>
  <c r="BH243" i="1"/>
  <c r="AK243" i="1"/>
  <c r="AJ243" i="1"/>
  <c r="BH216" i="1"/>
  <c r="AK216" i="1"/>
  <c r="AJ216" i="1"/>
  <c r="S340" i="1"/>
  <c r="S339" i="1"/>
  <c r="T337" i="1"/>
  <c r="T335" i="1"/>
  <c r="T323" i="1"/>
  <c r="T321" i="1"/>
  <c r="T305" i="1"/>
  <c r="T196" i="1"/>
  <c r="T153" i="1"/>
  <c r="T101" i="1"/>
  <c r="T339" i="1"/>
  <c r="T327" i="1"/>
  <c r="T319" i="1"/>
  <c r="T317" i="1"/>
  <c r="T315" i="1"/>
  <c r="T313" i="1"/>
  <c r="T311" i="1"/>
  <c r="T309" i="1"/>
  <c r="T180" i="1"/>
  <c r="T178" i="1"/>
  <c r="T325" i="1"/>
  <c r="S324" i="1"/>
  <c r="S322" i="1"/>
  <c r="S308" i="1"/>
  <c r="S338" i="1"/>
  <c r="S336" i="1"/>
  <c r="S328" i="1"/>
  <c r="S326" i="1"/>
  <c r="S320" i="1"/>
  <c r="S318" i="1"/>
  <c r="S316" i="1"/>
  <c r="S314" i="1"/>
  <c r="S312" i="1"/>
  <c r="S310" i="1"/>
  <c r="S306" i="1"/>
  <c r="S197" i="1"/>
  <c r="R196" i="1"/>
  <c r="R180" i="1"/>
  <c r="R178" i="1"/>
  <c r="R153" i="1"/>
  <c r="R101" i="1"/>
  <c r="AJ339" i="1"/>
  <c r="AK339" i="1"/>
  <c r="BH339" i="1"/>
  <c r="AJ337" i="1"/>
  <c r="AK337" i="1"/>
  <c r="BH337" i="1"/>
  <c r="AJ335" i="1"/>
  <c r="AK335" i="1"/>
  <c r="BH335" i="1"/>
  <c r="AJ327" i="1"/>
  <c r="AK327" i="1"/>
  <c r="BH327" i="1"/>
  <c r="AJ325" i="1"/>
  <c r="AK325" i="1"/>
  <c r="BH325" i="1"/>
  <c r="AJ323" i="1"/>
  <c r="AK323" i="1"/>
  <c r="BH323" i="1"/>
  <c r="AJ321" i="1"/>
  <c r="AK321" i="1"/>
  <c r="BH321" i="1"/>
  <c r="AJ319" i="1"/>
  <c r="AK319" i="1"/>
  <c r="BH319" i="1"/>
  <c r="AJ315" i="1"/>
  <c r="AK315" i="1"/>
  <c r="BH315" i="1"/>
  <c r="AJ313" i="1"/>
  <c r="AK313" i="1"/>
  <c r="BH313" i="1"/>
  <c r="AJ311" i="1"/>
  <c r="AK311" i="1"/>
  <c r="BH311" i="1"/>
  <c r="AJ309" i="1"/>
  <c r="AK309" i="1"/>
  <c r="BH309" i="1"/>
  <c r="AJ305" i="1"/>
  <c r="AK305" i="1"/>
  <c r="BH305" i="1"/>
  <c r="AJ196" i="1"/>
  <c r="AK196" i="1"/>
  <c r="BH196" i="1"/>
  <c r="AJ180" i="1"/>
  <c r="AK180" i="1"/>
  <c r="BH180" i="1"/>
  <c r="AJ178" i="1"/>
  <c r="AK178" i="1"/>
  <c r="BH178" i="1"/>
  <c r="AJ153" i="1"/>
  <c r="AK153" i="1"/>
  <c r="BH153" i="1"/>
  <c r="R102" i="1"/>
  <c r="S102" i="1" s="1"/>
  <c r="T378" i="1"/>
  <c r="T377" i="1"/>
  <c r="T374" i="1"/>
  <c r="T373" i="1"/>
  <c r="S391" i="1"/>
  <c r="S389" i="1"/>
  <c r="S388" i="1"/>
  <c r="S378" i="1"/>
  <c r="S377" i="1"/>
  <c r="S376" i="1"/>
  <c r="S375" i="1"/>
  <c r="S374" i="1"/>
  <c r="S373" i="1"/>
  <c r="S210" i="1"/>
  <c r="S208" i="1"/>
  <c r="R206" i="1"/>
  <c r="R197" i="1"/>
  <c r="R193" i="1"/>
  <c r="S193" i="1" s="1"/>
  <c r="R192" i="1"/>
  <c r="S192" i="1" s="1"/>
  <c r="R186" i="1"/>
  <c r="S186" i="1" s="1"/>
  <c r="R185" i="1"/>
  <c r="S185" i="1" s="1"/>
  <c r="R184" i="1"/>
  <c r="S184" i="1" s="1"/>
  <c r="R183" i="1"/>
  <c r="S183" i="1" s="1"/>
  <c r="R181" i="1"/>
  <c r="S181" i="1" s="1"/>
  <c r="S180" i="1" s="1"/>
  <c r="R179" i="1"/>
  <c r="S179" i="1" s="1"/>
  <c r="R177" i="1"/>
  <c r="S177" i="1" s="1"/>
  <c r="R171" i="1"/>
  <c r="S171" i="1" s="1"/>
  <c r="R166" i="1"/>
  <c r="S166" i="1" s="1"/>
  <c r="R164" i="1"/>
  <c r="S164" i="1" s="1"/>
  <c r="R162" i="1"/>
  <c r="S162" i="1" s="1"/>
  <c r="R160" i="1"/>
  <c r="S160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6" i="1"/>
  <c r="AU376" i="1"/>
  <c r="AK376" i="1"/>
  <c r="AJ376" i="1"/>
  <c r="BH372" i="1"/>
  <c r="AK372" i="1"/>
  <c r="AJ372" i="1"/>
  <c r="BH371" i="1"/>
  <c r="AK371" i="1"/>
  <c r="AJ275" i="1"/>
  <c r="AJ276" i="1"/>
  <c r="AJ277" i="1"/>
  <c r="AJ278" i="1"/>
  <c r="BH278" i="1"/>
  <c r="BH287" i="1"/>
  <c r="AK287" i="1"/>
  <c r="AJ287" i="1"/>
  <c r="AJ280" i="1"/>
  <c r="AK280" i="1"/>
  <c r="BH280" i="1"/>
  <c r="AJ281" i="1"/>
  <c r="AK281" i="1"/>
  <c r="BH281" i="1"/>
  <c r="AJ282" i="1"/>
  <c r="AK282" i="1"/>
  <c r="BH282" i="1"/>
  <c r="AJ283" i="1"/>
  <c r="AK283" i="1"/>
  <c r="BH283" i="1"/>
  <c r="AJ284" i="1"/>
  <c r="AK284" i="1"/>
  <c r="BH284" i="1"/>
  <c r="AJ285" i="1"/>
  <c r="AK285" i="1"/>
  <c r="BH285" i="1"/>
  <c r="AJ286" i="1"/>
  <c r="AK286" i="1"/>
  <c r="BH286" i="1"/>
  <c r="BH347" i="1"/>
  <c r="AT347" i="1"/>
  <c r="AK347" i="1"/>
  <c r="AJ347" i="1"/>
  <c r="BH346" i="1"/>
  <c r="AT346" i="1"/>
  <c r="AK346" i="1"/>
  <c r="AJ346" i="1"/>
  <c r="AT431" i="1"/>
  <c r="AT345" i="1"/>
  <c r="AT343" i="1"/>
  <c r="AT342" i="1"/>
  <c r="AT341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77" i="1"/>
  <c r="AT176" i="1"/>
  <c r="AT171" i="1"/>
  <c r="AT170" i="1"/>
  <c r="AT166" i="1"/>
  <c r="AT165" i="1"/>
  <c r="AT164" i="1"/>
  <c r="AT163" i="1"/>
  <c r="AT162" i="1"/>
  <c r="AT161" i="1"/>
  <c r="AT160" i="1"/>
  <c r="AT159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5" i="1"/>
  <c r="AK345" i="1"/>
  <c r="AJ345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4" i="1"/>
  <c r="AK394" i="1"/>
  <c r="BH394" i="1"/>
  <c r="AJ399" i="1"/>
  <c r="AK399" i="1"/>
  <c r="BH399" i="1"/>
  <c r="BH296" i="1"/>
  <c r="AK296" i="1"/>
  <c r="AJ296" i="1"/>
  <c r="BH195" i="1"/>
  <c r="AK195" i="1"/>
  <c r="AJ195" i="1"/>
  <c r="BH206" i="1"/>
  <c r="AU206" i="1"/>
  <c r="AK206" i="1"/>
  <c r="AJ206" i="1"/>
  <c r="J206" i="1"/>
  <c r="BH197" i="1"/>
  <c r="AY197" i="1"/>
  <c r="AU197" i="1" s="1"/>
  <c r="AK197" i="1"/>
  <c r="AJ197" i="1"/>
  <c r="BH89" i="1"/>
  <c r="AK89" i="1"/>
  <c r="AJ89" i="1"/>
  <c r="BH393" i="1"/>
  <c r="AK393" i="1"/>
  <c r="AJ393" i="1"/>
  <c r="AJ398" i="1"/>
  <c r="AK398" i="1"/>
  <c r="BH398" i="1"/>
  <c r="BH292" i="1"/>
  <c r="AK292" i="1"/>
  <c r="AJ292" i="1"/>
  <c r="AJ293" i="1"/>
  <c r="AK293" i="1"/>
  <c r="BH293" i="1"/>
  <c r="BH396" i="1"/>
  <c r="AK396" i="1"/>
  <c r="AJ396" i="1"/>
  <c r="AJ401" i="1"/>
  <c r="AK401" i="1"/>
  <c r="BH401" i="1"/>
  <c r="AJ397" i="1"/>
  <c r="AK397" i="1"/>
  <c r="BH397" i="1"/>
  <c r="AJ402" i="1"/>
  <c r="AK402" i="1"/>
  <c r="BH402" i="1"/>
  <c r="AU375" i="1"/>
  <c r="AK375" i="1"/>
  <c r="AJ375" i="1"/>
  <c r="BH375" i="1"/>
  <c r="BH403" i="1"/>
  <c r="AK403" i="1"/>
  <c r="BH395" i="1"/>
  <c r="AK395" i="1"/>
  <c r="AJ395" i="1"/>
  <c r="BH400" i="1"/>
  <c r="AK400" i="1"/>
  <c r="AJ400" i="1"/>
  <c r="AJ290" i="1"/>
  <c r="AK290" i="1"/>
  <c r="BH290" i="1"/>
  <c r="AJ291" i="1"/>
  <c r="AK291" i="1"/>
  <c r="BH291" i="1"/>
  <c r="BH194" i="1"/>
  <c r="AU194" i="1"/>
  <c r="AK194" i="1"/>
  <c r="AJ194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BH187" i="1"/>
  <c r="AU187" i="1"/>
  <c r="AK187" i="1"/>
  <c r="AJ187" i="1"/>
  <c r="AU341" i="1"/>
  <c r="AU342" i="1"/>
  <c r="AU343" i="1"/>
  <c r="AJ342" i="1"/>
  <c r="AK342" i="1"/>
  <c r="BH342" i="1"/>
  <c r="AJ341" i="1"/>
  <c r="AK341" i="1"/>
  <c r="BH341" i="1"/>
  <c r="BH343" i="1"/>
  <c r="AK343" i="1"/>
  <c r="AJ343" i="1"/>
  <c r="BH417" i="1"/>
  <c r="AK417" i="1"/>
  <c r="AJ417" i="1"/>
  <c r="BH420" i="1"/>
  <c r="AK420" i="1"/>
  <c r="AJ420" i="1"/>
  <c r="AJ107" i="1"/>
  <c r="AK107" i="1"/>
  <c r="BH107" i="1"/>
  <c r="BH428" i="1"/>
  <c r="AK428" i="1"/>
  <c r="AJ428" i="1"/>
  <c r="BH427" i="1"/>
  <c r="AK427" i="1"/>
  <c r="AJ427" i="1"/>
  <c r="BH357" i="1"/>
  <c r="AK357" i="1"/>
  <c r="AJ357" i="1"/>
  <c r="BH385" i="1"/>
  <c r="AK385" i="1"/>
  <c r="BH380" i="1"/>
  <c r="AK380" i="1"/>
  <c r="AJ381" i="1"/>
  <c r="AK381" i="1"/>
  <c r="AU381" i="1"/>
  <c r="BH381" i="1"/>
  <c r="AJ382" i="1"/>
  <c r="AK382" i="1"/>
  <c r="AU382" i="1"/>
  <c r="BH382" i="1"/>
  <c r="AJ386" i="1"/>
  <c r="AK386" i="1"/>
  <c r="AY386" i="1"/>
  <c r="AU386" i="1" s="1"/>
  <c r="BH386" i="1"/>
  <c r="AJ392" i="1"/>
  <c r="AK392" i="1"/>
  <c r="AU392" i="1"/>
  <c r="BH392" i="1"/>
  <c r="AJ377" i="1"/>
  <c r="AK377" i="1"/>
  <c r="AU377" i="1"/>
  <c r="BH377" i="1"/>
  <c r="BH389" i="1"/>
  <c r="AY389" i="1"/>
  <c r="AU389" i="1" s="1"/>
  <c r="AK389" i="1"/>
  <c r="AJ389" i="1"/>
  <c r="BH193" i="1"/>
  <c r="AU193" i="1"/>
  <c r="AK193" i="1"/>
  <c r="AJ193" i="1"/>
  <c r="AJ157" i="1" l="1"/>
  <c r="AU198" i="1"/>
  <c r="AU155" i="1"/>
  <c r="AT157" i="1"/>
  <c r="AU157" i="1"/>
  <c r="F158" i="1"/>
  <c r="AT201" i="1"/>
  <c r="AJ200" i="1"/>
  <c r="AU200" i="1"/>
  <c r="F201" i="1"/>
  <c r="S196" i="1"/>
  <c r="S178" i="1"/>
  <c r="S153" i="1" s="1"/>
  <c r="S101" i="1" s="1"/>
  <c r="S337" i="1"/>
  <c r="S335" i="1" s="1"/>
  <c r="S327" i="1" s="1"/>
  <c r="S325" i="1" s="1"/>
  <c r="S323" i="1" s="1"/>
  <c r="S321" i="1" s="1"/>
  <c r="S319" i="1" s="1"/>
  <c r="S317" i="1" s="1"/>
  <c r="S315" i="1" s="1"/>
  <c r="S313" i="1" s="1"/>
  <c r="S311" i="1" s="1"/>
  <c r="S309" i="1" s="1"/>
  <c r="S307" i="1" s="1"/>
  <c r="S305" i="1" s="1"/>
  <c r="E193" i="1"/>
  <c r="F193" i="1" s="1"/>
  <c r="AU191" i="1"/>
  <c r="AU192" i="1"/>
  <c r="E192" i="1" s="1"/>
  <c r="F192" i="1" s="1"/>
  <c r="AU184" i="1"/>
  <c r="AU185" i="1"/>
  <c r="E185" i="1" s="1"/>
  <c r="F185" i="1" s="1"/>
  <c r="AU186" i="1"/>
  <c r="AK186" i="1"/>
  <c r="AJ186" i="1"/>
  <c r="AK185" i="1"/>
  <c r="AJ185" i="1"/>
  <c r="AK184" i="1"/>
  <c r="AJ184" i="1"/>
  <c r="BH183" i="1"/>
  <c r="AU183" i="1"/>
  <c r="AK183" i="1"/>
  <c r="AJ183" i="1"/>
  <c r="BH182" i="1"/>
  <c r="AU182" i="1"/>
  <c r="AK182" i="1"/>
  <c r="AJ182" i="1"/>
  <c r="BH184" i="1"/>
  <c r="BH185" i="1"/>
  <c r="BH186" i="1"/>
  <c r="AJ191" i="1"/>
  <c r="AK191" i="1"/>
  <c r="BH191" i="1"/>
  <c r="AJ192" i="1"/>
  <c r="AK192" i="1"/>
  <c r="BH192" i="1"/>
  <c r="AY154" i="1"/>
  <c r="AU154" i="1" s="1"/>
  <c r="BH181" i="1"/>
  <c r="AY181" i="1"/>
  <c r="AU181" i="1" s="1"/>
  <c r="AK181" i="1"/>
  <c r="AJ181" i="1"/>
  <c r="BH154" i="1"/>
  <c r="AK154" i="1"/>
  <c r="AJ154" i="1"/>
  <c r="AJ136" i="1"/>
  <c r="AK136" i="1"/>
  <c r="AU136" i="1"/>
  <c r="BH136" i="1"/>
  <c r="BH137" i="1"/>
  <c r="AU137" i="1"/>
  <c r="AK137" i="1"/>
  <c r="AJ137" i="1"/>
  <c r="BH429" i="1"/>
  <c r="AK429" i="1"/>
  <c r="AJ429" i="1"/>
  <c r="BH365" i="1"/>
  <c r="AK365" i="1"/>
  <c r="AJ365" i="1"/>
  <c r="BH350" i="1"/>
  <c r="AK350" i="1"/>
  <c r="AJ350" i="1"/>
  <c r="AJ351" i="1"/>
  <c r="AK351" i="1"/>
  <c r="BH351" i="1"/>
  <c r="AJ352" i="1"/>
  <c r="AK352" i="1"/>
  <c r="BH352" i="1"/>
  <c r="AJ353" i="1"/>
  <c r="AK353" i="1"/>
  <c r="BH353" i="1"/>
  <c r="AJ355" i="1"/>
  <c r="AK355" i="1"/>
  <c r="BH355" i="1"/>
  <c r="AJ356" i="1"/>
  <c r="AK356" i="1"/>
  <c r="BH356" i="1"/>
  <c r="AJ358" i="1"/>
  <c r="AK358" i="1"/>
  <c r="BH358" i="1"/>
  <c r="AJ362" i="1"/>
  <c r="AK362" i="1"/>
  <c r="BH362" i="1"/>
  <c r="AJ363" i="1"/>
  <c r="AK363" i="1"/>
  <c r="BH363" i="1"/>
  <c r="AJ364" i="1"/>
  <c r="AK364" i="1"/>
  <c r="BH364" i="1"/>
  <c r="AJ366" i="1"/>
  <c r="AK366" i="1"/>
  <c r="BH366" i="1"/>
  <c r="AJ368" i="1"/>
  <c r="AK368" i="1"/>
  <c r="BH368" i="1"/>
  <c r="AJ370" i="1"/>
  <c r="AK370" i="1"/>
  <c r="BH370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9" i="1"/>
  <c r="AU160" i="1"/>
  <c r="E160" i="1" s="1"/>
  <c r="F160" i="1" s="1"/>
  <c r="AU161" i="1"/>
  <c r="AU162" i="1"/>
  <c r="E162" i="1" s="1"/>
  <c r="F162" i="1" s="1"/>
  <c r="AU163" i="1"/>
  <c r="AU164" i="1"/>
  <c r="AU165" i="1"/>
  <c r="AU166" i="1"/>
  <c r="AU170" i="1"/>
  <c r="AU171" i="1"/>
  <c r="AU176" i="1"/>
  <c r="AU177" i="1"/>
  <c r="AU139" i="1"/>
  <c r="AU140" i="1"/>
  <c r="E140" i="1" s="1"/>
  <c r="F140" i="1" s="1"/>
  <c r="AU141" i="1"/>
  <c r="E141" i="1" s="1"/>
  <c r="F141" i="1" s="1"/>
  <c r="AU138" i="1"/>
  <c r="AJ431" i="1"/>
  <c r="AK431" i="1"/>
  <c r="BH431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9" i="1"/>
  <c r="AK160" i="1"/>
  <c r="AK161" i="1"/>
  <c r="AK162" i="1"/>
  <c r="AK163" i="1"/>
  <c r="AK164" i="1"/>
  <c r="AK165" i="1"/>
  <c r="AK166" i="1"/>
  <c r="AK170" i="1"/>
  <c r="AK171" i="1"/>
  <c r="AK176" i="1"/>
  <c r="AK177" i="1"/>
  <c r="AK179" i="1"/>
  <c r="AK213" i="1"/>
  <c r="AK212" i="1"/>
  <c r="AK211" i="1"/>
  <c r="AK214" i="1"/>
  <c r="AK215" i="1"/>
  <c r="AK221" i="1"/>
  <c r="AK222" i="1"/>
  <c r="AK223" i="1"/>
  <c r="AK224" i="1"/>
  <c r="AK225" i="1"/>
  <c r="AK226" i="1"/>
  <c r="AK227" i="1"/>
  <c r="AK231" i="1"/>
  <c r="AK228" i="1"/>
  <c r="AK229" i="1"/>
  <c r="AK230" i="1"/>
  <c r="AK232" i="1"/>
  <c r="AK233" i="1"/>
  <c r="AK234" i="1"/>
  <c r="AK235" i="1"/>
  <c r="AK236" i="1"/>
  <c r="AK237" i="1"/>
  <c r="AK240" i="1"/>
  <c r="AK239" i="1"/>
  <c r="AK238" i="1"/>
  <c r="AK241" i="1"/>
  <c r="AK242" i="1"/>
  <c r="AK248" i="1"/>
  <c r="AK249" i="1"/>
  <c r="AK250" i="1"/>
  <c r="AK251" i="1"/>
  <c r="AK252" i="1"/>
  <c r="AK253" i="1"/>
  <c r="AK254" i="1"/>
  <c r="AK260" i="1"/>
  <c r="AK255" i="1"/>
  <c r="AK256" i="1"/>
  <c r="AK257" i="1"/>
  <c r="AK258" i="1"/>
  <c r="AK259" i="1"/>
  <c r="AK261" i="1"/>
  <c r="AK262" i="1"/>
  <c r="AK263" i="1"/>
  <c r="AK264" i="1"/>
  <c r="AK266" i="1"/>
  <c r="AK265" i="1"/>
  <c r="AK267" i="1"/>
  <c r="AK270" i="1"/>
  <c r="AK269" i="1"/>
  <c r="AK268" i="1"/>
  <c r="AK273" i="1"/>
  <c r="AK272" i="1"/>
  <c r="AK271" i="1"/>
  <c r="AK274" i="1"/>
  <c r="AK289" i="1"/>
  <c r="AK306" i="1"/>
  <c r="AK308" i="1"/>
  <c r="AK310" i="1"/>
  <c r="AK312" i="1"/>
  <c r="AK314" i="1"/>
  <c r="AK316" i="1"/>
  <c r="AK318" i="1"/>
  <c r="AK320" i="1"/>
  <c r="AK322" i="1"/>
  <c r="AK324" i="1"/>
  <c r="AK326" i="1"/>
  <c r="AK328" i="1"/>
  <c r="AK336" i="1"/>
  <c r="AK338" i="1"/>
  <c r="AK340" i="1"/>
  <c r="AK348" i="1"/>
  <c r="AK297" i="1"/>
  <c r="AK298" i="1"/>
  <c r="AK299" i="1"/>
  <c r="AK300" i="1"/>
  <c r="AK294" i="1"/>
  <c r="AK301" i="1"/>
  <c r="AK302" i="1"/>
  <c r="AK303" i="1"/>
  <c r="AK373" i="1"/>
  <c r="AK374" i="1"/>
  <c r="AK378" i="1"/>
  <c r="AK384" i="1"/>
  <c r="AK391" i="1"/>
  <c r="AK388" i="1"/>
  <c r="AK405" i="1"/>
  <c r="AK404" i="1"/>
  <c r="AK406" i="1"/>
  <c r="AK408" i="1"/>
  <c r="AK407" i="1"/>
  <c r="AK409" i="1"/>
  <c r="AK410" i="1"/>
  <c r="AK411" i="1"/>
  <c r="AK412" i="1"/>
  <c r="AK413" i="1"/>
  <c r="AK414" i="1"/>
  <c r="AK415" i="1"/>
  <c r="AK416" i="1"/>
  <c r="AK418" i="1"/>
  <c r="AK419" i="1"/>
  <c r="AK421" i="1"/>
  <c r="AK422" i="1"/>
  <c r="AK423" i="1"/>
  <c r="AK424" i="1"/>
  <c r="AK425" i="1"/>
  <c r="AK426" i="1"/>
  <c r="AK430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J294" i="1"/>
  <c r="BH294" i="1"/>
  <c r="AJ60" i="1"/>
  <c r="BH60" i="1"/>
  <c r="AJ35" i="1"/>
  <c r="BH35" i="1"/>
  <c r="AJ85" i="1"/>
  <c r="BH85" i="1"/>
  <c r="AJ80" i="1"/>
  <c r="BH80" i="1"/>
  <c r="AJ241" i="1"/>
  <c r="BH241" i="1"/>
  <c r="AJ214" i="1"/>
  <c r="BH214" i="1"/>
  <c r="AJ90" i="1"/>
  <c r="BH90" i="1"/>
  <c r="BH426" i="1"/>
  <c r="AJ423" i="1"/>
  <c r="BH423" i="1"/>
  <c r="AJ424" i="1"/>
  <c r="BH424" i="1"/>
  <c r="BH27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6" i="1"/>
  <c r="BH418" i="1"/>
  <c r="BH419" i="1"/>
  <c r="BH422" i="1"/>
  <c r="BH104" i="1"/>
  <c r="BH425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9" i="1"/>
  <c r="BH160" i="1"/>
  <c r="BH161" i="1"/>
  <c r="BH162" i="1"/>
  <c r="BH163" i="1"/>
  <c r="BH164" i="1"/>
  <c r="BH165" i="1"/>
  <c r="BH166" i="1"/>
  <c r="BH170" i="1"/>
  <c r="BH171" i="1"/>
  <c r="BH176" i="1"/>
  <c r="BH177" i="1"/>
  <c r="BH213" i="1"/>
  <c r="BH212" i="1"/>
  <c r="BH211" i="1"/>
  <c r="BH215" i="1"/>
  <c r="BH221" i="1"/>
  <c r="BH222" i="1"/>
  <c r="BH223" i="1"/>
  <c r="BH224" i="1"/>
  <c r="BH225" i="1"/>
  <c r="BH226" i="1"/>
  <c r="BH227" i="1"/>
  <c r="BH231" i="1"/>
  <c r="BH228" i="1"/>
  <c r="BH229" i="1"/>
  <c r="BH230" i="1"/>
  <c r="BH232" i="1"/>
  <c r="BH233" i="1"/>
  <c r="BH234" i="1"/>
  <c r="BH235" i="1"/>
  <c r="BH236" i="1"/>
  <c r="BH237" i="1"/>
  <c r="BH240" i="1"/>
  <c r="BH239" i="1"/>
  <c r="BH238" i="1"/>
  <c r="BH242" i="1"/>
  <c r="BH248" i="1"/>
  <c r="BH249" i="1"/>
  <c r="BH250" i="1"/>
  <c r="BH251" i="1"/>
  <c r="BH252" i="1"/>
  <c r="BH253" i="1"/>
  <c r="BH254" i="1"/>
  <c r="BH260" i="1"/>
  <c r="BH255" i="1"/>
  <c r="BH256" i="1"/>
  <c r="BH257" i="1"/>
  <c r="BH258" i="1"/>
  <c r="BH259" i="1"/>
  <c r="BH261" i="1"/>
  <c r="BH262" i="1"/>
  <c r="BH263" i="1"/>
  <c r="BH264" i="1"/>
  <c r="BH266" i="1"/>
  <c r="BH265" i="1"/>
  <c r="BH270" i="1"/>
  <c r="BH269" i="1"/>
  <c r="BH268" i="1"/>
  <c r="BH273" i="1"/>
  <c r="BH272" i="1"/>
  <c r="BH271" i="1"/>
  <c r="BH275" i="1"/>
  <c r="BH276" i="1"/>
  <c r="BH277" i="1"/>
  <c r="BH279" i="1"/>
  <c r="BH289" i="1"/>
  <c r="BH391" i="1"/>
  <c r="BH388" i="1"/>
  <c r="BH373" i="1"/>
  <c r="BH374" i="1"/>
  <c r="BH378" i="1"/>
  <c r="BH384" i="1"/>
  <c r="BH421" i="1"/>
  <c r="BH430" i="1"/>
  <c r="BH405" i="1"/>
  <c r="BH408" i="1"/>
  <c r="BH98" i="1"/>
  <c r="BH348" i="1"/>
  <c r="BH297" i="1"/>
  <c r="BH298" i="1"/>
  <c r="BH299" i="1"/>
  <c r="BH300" i="1"/>
  <c r="BH301" i="1"/>
  <c r="BH302" i="1"/>
  <c r="BH303" i="1"/>
  <c r="BH99" i="1"/>
  <c r="BH100" i="1"/>
  <c r="BH103" i="1"/>
  <c r="BH105" i="1"/>
  <c r="BH106" i="1"/>
  <c r="BH308" i="1"/>
  <c r="BH326" i="1"/>
  <c r="BH328" i="1"/>
  <c r="BH314" i="1"/>
  <c r="BH316" i="1"/>
  <c r="BH318" i="1"/>
  <c r="BH404" i="1"/>
  <c r="BH406" i="1"/>
  <c r="BH320" i="1"/>
  <c r="BH407" i="1"/>
  <c r="BH409" i="1"/>
  <c r="BH410" i="1"/>
  <c r="BH411" i="1"/>
  <c r="BH412" i="1"/>
  <c r="BH413" i="1"/>
  <c r="BH414" i="1"/>
  <c r="BH415" i="1"/>
  <c r="BH322" i="1"/>
  <c r="BH324" i="1"/>
  <c r="BH179" i="1"/>
  <c r="BH306" i="1"/>
  <c r="BH310" i="1"/>
  <c r="BH312" i="1"/>
  <c r="BH338" i="1"/>
  <c r="BH340" i="1"/>
  <c r="BH336" i="1"/>
  <c r="BH102" i="1"/>
  <c r="BH267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AU9" i="1"/>
  <c r="AU7" i="1"/>
  <c r="AJ104" i="1"/>
  <c r="AJ112" i="1"/>
  <c r="AJ111" i="1"/>
  <c r="AJ416" i="1"/>
  <c r="AJ418" i="1"/>
  <c r="AJ419" i="1"/>
  <c r="AU374" i="1"/>
  <c r="AU378" i="1"/>
  <c r="AU384" i="1"/>
  <c r="AU373" i="1"/>
  <c r="AJ421" i="1"/>
  <c r="AY328" i="1"/>
  <c r="AU328" i="1" s="1"/>
  <c r="AY326" i="1"/>
  <c r="AU326" i="1" s="1"/>
  <c r="AY322" i="1"/>
  <c r="AU322" i="1" s="1"/>
  <c r="AY320" i="1"/>
  <c r="AU320" i="1" s="1"/>
  <c r="AY318" i="1"/>
  <c r="AU318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8" i="1"/>
  <c r="AU388" i="1" s="1"/>
  <c r="AY391" i="1"/>
  <c r="AU391" i="1" s="1"/>
  <c r="AJ258" i="1"/>
  <c r="AJ259" i="1"/>
  <c r="AJ262" i="1"/>
  <c r="AJ263" i="1"/>
  <c r="AY102" i="1"/>
  <c r="AU102" i="1" s="1"/>
  <c r="AJ236" i="1"/>
  <c r="AY336" i="1"/>
  <c r="AU336" i="1" s="1"/>
  <c r="AY340" i="1"/>
  <c r="AU340" i="1" s="1"/>
  <c r="AY338" i="1"/>
  <c r="AU338" i="1" s="1"/>
  <c r="AY312" i="1"/>
  <c r="AU312" i="1" s="1"/>
  <c r="AY310" i="1"/>
  <c r="AU310" i="1" s="1"/>
  <c r="AY306" i="1"/>
  <c r="AU306" i="1" s="1"/>
  <c r="AY179" i="1"/>
  <c r="AU179" i="1" s="1"/>
  <c r="AY324" i="1"/>
  <c r="AU324" i="1" s="1"/>
  <c r="AY308" i="1"/>
  <c r="AU308" i="1" s="1"/>
  <c r="AJ237" i="1"/>
  <c r="AJ234" i="1"/>
  <c r="AJ235" i="1"/>
  <c r="AJ407" i="1"/>
  <c r="AJ404" i="1"/>
  <c r="AJ391" i="1"/>
  <c r="AJ433" i="1"/>
  <c r="AJ432" i="1"/>
  <c r="AJ430" i="1"/>
  <c r="AJ426" i="1"/>
  <c r="AJ425" i="1"/>
  <c r="AJ422" i="1"/>
  <c r="AJ242" i="1"/>
  <c r="AJ239" i="1"/>
  <c r="AJ213" i="1"/>
  <c r="AJ212" i="1"/>
  <c r="AJ248" i="1"/>
  <c r="AJ249" i="1"/>
  <c r="AJ435" i="1"/>
  <c r="AJ437" i="1"/>
  <c r="AJ438" i="1"/>
  <c r="AJ439" i="1"/>
  <c r="AJ436" i="1"/>
  <c r="AJ434" i="1"/>
  <c r="AJ221" i="1"/>
  <c r="AJ222" i="1"/>
  <c r="AJ312" i="1"/>
  <c r="AJ310" i="1"/>
  <c r="AJ308" i="1"/>
  <c r="AJ135" i="1"/>
  <c r="AJ92" i="1"/>
  <c r="AJ91" i="1"/>
  <c r="AJ110" i="1"/>
  <c r="AJ115" i="1"/>
  <c r="AJ114" i="1"/>
  <c r="AJ109" i="1"/>
  <c r="AJ440" i="1"/>
  <c r="AJ441" i="1"/>
  <c r="AJ442" i="1"/>
  <c r="AJ443" i="1"/>
  <c r="AJ444" i="1"/>
  <c r="AJ445" i="1"/>
  <c r="AJ279" i="1"/>
  <c r="AJ472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1" i="1"/>
  <c r="AJ462" i="1"/>
  <c r="AJ463" i="1"/>
  <c r="AJ464" i="1"/>
  <c r="AJ465" i="1"/>
  <c r="AJ466" i="1"/>
  <c r="AJ467" i="1"/>
  <c r="AJ468" i="1"/>
  <c r="AJ469" i="1"/>
  <c r="AJ470" i="1"/>
  <c r="AJ471" i="1"/>
  <c r="AJ460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15" i="1"/>
  <c r="AJ414" i="1"/>
  <c r="AJ413" i="1"/>
  <c r="AJ412" i="1"/>
  <c r="AJ411" i="1"/>
  <c r="AJ410" i="1"/>
  <c r="AJ408" i="1"/>
  <c r="AJ405" i="1"/>
  <c r="AJ388" i="1"/>
  <c r="AJ384" i="1"/>
  <c r="AJ378" i="1"/>
  <c r="AJ374" i="1"/>
  <c r="AJ373" i="1"/>
  <c r="AJ302" i="1"/>
  <c r="AJ301" i="1"/>
  <c r="AJ300" i="1"/>
  <c r="AJ299" i="1"/>
  <c r="AJ298" i="1"/>
  <c r="AJ297" i="1"/>
  <c r="AJ274" i="1"/>
  <c r="AJ272" i="1"/>
  <c r="AJ273" i="1"/>
  <c r="AJ271" i="1"/>
  <c r="AJ269" i="1"/>
  <c r="AJ270" i="1"/>
  <c r="AJ268" i="1"/>
  <c r="AJ266" i="1"/>
  <c r="AJ267" i="1"/>
  <c r="AJ265" i="1"/>
  <c r="AJ261" i="1"/>
  <c r="AJ257" i="1"/>
  <c r="AJ256" i="1"/>
  <c r="AJ255" i="1"/>
  <c r="AJ260" i="1"/>
  <c r="AJ254" i="1"/>
  <c r="AJ253" i="1"/>
  <c r="AJ252" i="1"/>
  <c r="AJ251" i="1"/>
  <c r="AJ250" i="1"/>
  <c r="AJ238" i="1"/>
  <c r="AJ232" i="1"/>
  <c r="AJ230" i="1"/>
  <c r="AJ229" i="1"/>
  <c r="AJ228" i="1"/>
  <c r="AJ231" i="1"/>
  <c r="AJ227" i="1"/>
  <c r="AJ226" i="1"/>
  <c r="AJ225" i="1"/>
  <c r="AJ224" i="1"/>
  <c r="AJ223" i="1"/>
  <c r="AJ215" i="1"/>
  <c r="AJ211" i="1"/>
  <c r="AJ340" i="1"/>
  <c r="AJ338" i="1"/>
  <c r="AJ336" i="1"/>
  <c r="AJ306" i="1"/>
  <c r="AJ328" i="1"/>
  <c r="AJ326" i="1"/>
  <c r="AJ179" i="1"/>
  <c r="AJ324" i="1"/>
  <c r="AJ322" i="1"/>
  <c r="AJ320" i="1"/>
  <c r="AJ318" i="1"/>
  <c r="AJ316" i="1"/>
  <c r="AJ314" i="1"/>
  <c r="AJ177" i="1"/>
  <c r="AJ176" i="1"/>
  <c r="AJ171" i="1"/>
  <c r="AJ170" i="1"/>
  <c r="AJ166" i="1"/>
  <c r="AJ165" i="1"/>
  <c r="AJ164" i="1"/>
  <c r="AJ163" i="1"/>
  <c r="AJ162" i="1"/>
  <c r="AJ161" i="1"/>
  <c r="AJ160" i="1"/>
  <c r="AJ159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71" i="1"/>
  <c r="F171" i="1" s="1"/>
  <c r="E150" i="1"/>
  <c r="F150" i="1" s="1"/>
  <c r="E128" i="1"/>
  <c r="F128" i="1" s="1"/>
  <c r="E149" i="1"/>
  <c r="F149" i="1" s="1"/>
  <c r="E129" i="1"/>
  <c r="F129" i="1" s="1"/>
  <c r="E166" i="1"/>
  <c r="F166" i="1" s="1"/>
  <c r="E130" i="1"/>
  <c r="F130" i="1" s="1"/>
  <c r="E164" i="1"/>
  <c r="F164" i="1" s="1"/>
  <c r="E117" i="1"/>
  <c r="F117" i="1" s="1"/>
  <c r="E132" i="1"/>
  <c r="F132" i="1" s="1"/>
  <c r="E186" i="1"/>
  <c r="F186" i="1" s="1"/>
  <c r="E184" i="1"/>
  <c r="F184" i="1" s="1"/>
  <c r="E183" i="1"/>
  <c r="F183" i="1" s="1"/>
  <c r="E137" i="1"/>
  <c r="F137" i="1" s="1"/>
  <c r="E139" i="1"/>
  <c r="F139" i="1" s="1"/>
  <c r="E125" i="1"/>
  <c r="F125" i="1" s="1"/>
  <c r="E177" i="1"/>
  <c r="F177" i="1" s="1"/>
  <c r="E152" i="1"/>
  <c r="F152" i="1" s="1"/>
  <c r="E126" i="1"/>
  <c r="F126" i="1" s="1"/>
  <c r="E112" i="1"/>
  <c r="F112" i="1" s="1"/>
  <c r="AY314" i="1"/>
  <c r="AU314" i="1" s="1"/>
  <c r="AY316" i="1"/>
  <c r="AU316" i="1" s="1"/>
</calcChain>
</file>

<file path=xl/sharedStrings.xml><?xml version="1.0" encoding="utf-8"?>
<sst xmlns="http://schemas.openxmlformats.org/spreadsheetml/2006/main" count="6350" uniqueCount="1325">
  <si>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</si>
  <si>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</si>
  <si>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</si>
  <si>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</si>
  <si>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</si>
  <si>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</si>
  <si>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</si>
  <si>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</si>
  <si>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</si>
  <si>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</si>
  <si>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</si>
  <si>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</si>
  <si>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</si>
  <si>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</si>
  <si>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</si>
  <si>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</si>
  <si>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</si>
  <si>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</si>
  <si>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</si>
  <si>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</si>
  <si>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</si>
  <si>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</si>
  <si>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</si>
  <si>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</si>
  <si>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</si>
  <si>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</si>
  <si>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</si>
  <si>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</si>
  <si>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</si>
  <si>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</si>
  <si>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</si>
  <si>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</si>
  <si>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</si>
  <si>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</si>
  <si>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</si>
  <si>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</si>
  <si>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</si>
  <si>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</si>
  <si>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</si>
  <si>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</si>
  <si>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</si>
  <si>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</si>
  <si>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</si>
  <si>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</si>
  <si>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</si>
  <si>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</si>
  <si>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</si>
  <si>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</si>
  <si>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</si>
  <si>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</si>
  <si>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</si>
  <si>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</si>
  <si>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</si>
  <si>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</si>
  <si>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</si>
  <si>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</si>
  <si>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</si>
  <si>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</si>
  <si>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</si>
  <si>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</si>
  <si>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</si>
  <si>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</si>
  <si>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</si>
  <si>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</si>
  <si>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</si>
  <si>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</si>
  <si>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</si>
  <si>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</si>
  <si>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</si>
  <si>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</si>
  <si>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</si>
  <si>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</si>
  <si>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</si>
  <si>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</si>
  <si>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</si>
  <si>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</si>
  <si>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</si>
  <si>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</si>
  <si>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</si>
  <si>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</si>
  <si>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</si>
  <si>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</si>
  <si>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</si>
  <si>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</si>
  <si>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</si>
  <si>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</si>
  <si>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</si>
  <si>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</si>
  <si>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</si>
  <si>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</si>
  <si>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</si>
  <si>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</si>
  <si>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</si>
  <si>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</si>
  <si>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</si>
  <si>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</si>
  <si>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</si>
  <si>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</si>
  <si>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</si>
  <si>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</si>
  <si>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</si>
  <si>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</si>
  <si>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</si>
  <si>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</si>
  <si>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</si>
  <si>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</si>
  <si>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</si>
  <si>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</si>
  <si>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</si>
  <si>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</si>
  <si>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</si>
  <si>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</si>
  <si>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</si>
  <si>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</si>
  <si>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</si>
  <si>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</si>
  <si>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</si>
  <si>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</si>
  <si>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</si>
  <si>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</si>
  <si>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</si>
  <si>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</si>
  <si>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</si>
  <si>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</si>
  <si>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</si>
  <si>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</si>
  <si>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</si>
  <si>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</si>
  <si>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</si>
  <si>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</si>
  <si>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</si>
  <si>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</si>
  <si>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</si>
  <si>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</si>
  <si>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</si>
  <si>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</si>
  <si>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</si>
  <si>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</si>
  <si>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</si>
  <si>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</si>
  <si>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</si>
  <si>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</si>
  <si>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</si>
  <si>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</si>
  <si>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</si>
  <si>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</si>
  <si>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</si>
  <si>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</si>
  <si>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</si>
  <si>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</si>
  <si>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</si>
  <si>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</si>
  <si>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</si>
  <si>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</si>
  <si>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</si>
  <si>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</si>
  <si>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</si>
  <si>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</si>
  <si>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</si>
  <si>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</si>
  <si>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</si>
  <si>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</si>
  <si>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</si>
  <si>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</si>
  <si>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</si>
  <si>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</si>
  <si>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</si>
  <si>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</si>
  <si>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</si>
  <si>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</si>
  <si>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</si>
  <si>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</si>
  <si>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</si>
  <si>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</si>
  <si>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</si>
  <si>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</si>
  <si>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</si>
  <si>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</si>
  <si>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</si>
  <si>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</si>
  <si>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</si>
  <si>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</si>
  <si>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</si>
  <si>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</si>
  <si>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</si>
  <si>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</si>
  <si>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</si>
  <si>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</si>
  <si>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</si>
  <si>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</si>
  <si>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</si>
  <si>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</si>
  <si>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</si>
  <si>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</si>
  <si>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</si>
  <si>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</si>
  <si>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</si>
  <si>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</si>
  <si>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</si>
  <si>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</si>
  <si>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</si>
  <si>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</si>
  <si>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</si>
  <si>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</si>
  <si>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</si>
  <si>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</si>
  <si>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</si>
  <si>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</si>
  <si>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</si>
  <si>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</si>
  <si>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</si>
  <si>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</si>
  <si>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</si>
  <si>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</si>
  <si>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</si>
  <si>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</si>
  <si>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</si>
  <si>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</si>
  <si>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</si>
  <si>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</si>
  <si>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</si>
  <si>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</si>
  <si>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</si>
  <si>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</si>
  <si>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</si>
  <si>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</si>
  <si>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</si>
  <si>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</si>
  <si>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</si>
  <si>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</si>
  <si>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</si>
  <si>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</si>
  <si>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</si>
  <si>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</si>
  <si>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</si>
  <si>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</si>
  <si>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</si>
  <si>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</si>
  <si>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</si>
  <si>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</si>
  <si>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</si>
  <si>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</si>
  <si>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</si>
  <si>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</si>
  <si>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</si>
  <si>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</si>
  <si>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</si>
  <si>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</si>
  <si>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</si>
  <si>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</si>
  <si>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</si>
  <si>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</si>
  <si>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</si>
  <si>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</si>
  <si>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</si>
  <si>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</si>
  <si>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</si>
  <si>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</si>
  <si>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</si>
  <si>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</si>
  <si>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</si>
  <si>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</si>
  <si>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</si>
  <si>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</si>
  <si>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</si>
  <si>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</si>
  <si>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</si>
  <si>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</si>
  <si>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</si>
  <si>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</si>
  <si>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</si>
  <si>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</si>
  <si>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</si>
  <si>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</si>
  <si>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</si>
  <si>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</si>
  <si>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</si>
  <si>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</si>
  <si>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</si>
  <si>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</si>
  <si>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</si>
  <si>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</si>
  <si>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</si>
  <si>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</si>
  <si>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</si>
  <si>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</si>
  <si>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</si>
  <si>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</si>
  <si>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</si>
  <si>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</si>
  <si>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</si>
  <si>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</si>
  <si>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</si>
  <si>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</si>
  <si>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</si>
  <si>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</si>
  <si>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</si>
  <si>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</si>
  <si>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</si>
  <si>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</si>
  <si>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</si>
  <si>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</si>
  <si>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</si>
  <si>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</si>
  <si>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</si>
  <si>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</si>
  <si>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</si>
  <si>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</si>
  <si>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</si>
  <si>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</si>
  <si>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</si>
  <si>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</si>
  <si>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</si>
  <si>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</si>
  <si>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</si>
  <si>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</si>
  <si>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</si>
  <si>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</si>
  <si>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</si>
  <si>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</si>
  <si>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</si>
  <si>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</si>
  <si>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</si>
  <si>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</si>
  <si>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</si>
  <si>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</si>
  <si>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</si>
  <si>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</si>
  <si>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</si>
  <si>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</si>
  <si>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</si>
  <si>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</si>
  <si>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</si>
  <si>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</si>
  <si>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</si>
  <si>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</si>
  <si>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</si>
  <si>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</si>
  <si>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</si>
  <si>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</si>
  <si>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</si>
  <si>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</si>
  <si>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</si>
  <si>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</si>
  <si>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</si>
  <si>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</si>
  <si>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</si>
  <si>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</si>
  <si>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</si>
  <si>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</si>
  <si>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</si>
  <si>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</si>
  <si>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</si>
  <si>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</si>
  <si>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</si>
  <si>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</si>
  <si>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</si>
  <si>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</si>
  <si>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</si>
  <si>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</si>
  <si>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</si>
  <si>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</si>
  <si>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</si>
  <si>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</si>
  <si>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</si>
  <si>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</si>
  <si>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</si>
  <si>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</si>
  <si>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</si>
  <si>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</si>
  <si>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</si>
  <si>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</si>
  <si>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</si>
  <si>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</si>
  <si>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</si>
  <si>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</si>
  <si>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</si>
  <si>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</si>
  <si>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</si>
  <si>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</si>
  <si>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</si>
  <si>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</si>
  <si>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</si>
  <si>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</si>
  <si>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</si>
  <si>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</si>
  <si>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</si>
  <si>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</si>
  <si>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</si>
  <si>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</si>
  <si>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</si>
  <si>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</si>
  <si>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</si>
  <si>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</si>
  <si>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</si>
  <si>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</si>
  <si>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</si>
  <si>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</si>
  <si>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</si>
  <si>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</si>
  <si>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</si>
  <si>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</si>
  <si>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</si>
  <si>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</si>
  <si>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</si>
  <si>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</si>
  <si>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</si>
  <si>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</si>
  <si>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</si>
  <si>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</si>
  <si>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</si>
  <si>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</si>
  <si>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</si>
  <si>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</si>
  <si>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</si>
  <si>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</si>
  <si>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</si>
  <si>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</si>
  <si>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</si>
  <si>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</si>
  <si>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</si>
  <si>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</si>
  <si>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</si>
  <si>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</si>
  <si>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</si>
  <si>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</si>
  <si>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</si>
  <si>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</si>
  <si>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</si>
  <si>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</si>
  <si>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</si>
  <si>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</si>
  <si>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</si>
  <si>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</si>
  <si>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</si>
  <si>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</si>
  <si>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</si>
  <si>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</si>
  <si>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</si>
  <si>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</si>
  <si>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</si>
  <si>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</si>
  <si>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</si>
  <si>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</si>
  <si>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</si>
  <si>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</si>
  <si>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</si>
  <si>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</si>
  <si>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</si>
  <si>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</si>
  <si>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</si>
  <si>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</si>
  <si>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</si>
  <si>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</si>
  <si>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</si>
  <si>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</si>
  <si>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</si>
  <si>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</si>
  <si>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</si>
  <si>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</si>
  <si>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</si>
  <si>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</si>
  <si>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</si>
  <si>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</si>
  <si>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</si>
  <si>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</si>
  <si>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</si>
  <si>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</si>
  <si>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</si>
  <si>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</si>
  <si>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</si>
  <si>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</si>
  <si>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</si>
  <si>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</si>
  <si>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</si>
  <si>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</si>
  <si>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</si>
  <si>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</si>
  <si>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</si>
  <si>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</si>
  <si>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</si>
  <si>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</si>
  <si>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</si>
  <si>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</si>
  <si>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</si>
  <si>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</si>
  <si>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</si>
  <si>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</si>
  <si>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</si>
  <si>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</si>
  <si>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</si>
  <si>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</si>
  <si>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</si>
  <si>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</si>
  <si>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</si>
  <si>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</si>
  <si>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</si>
  <si>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</si>
  <si>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</si>
  <si>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</si>
  <si>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</si>
  <si>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</si>
  <si>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</si>
  <si>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</si>
  <si>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</si>
  <si>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</si>
  <si>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</si>
  <si>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</si>
  <si>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</si>
  <si>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</si>
  <si>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</si>
  <si>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</si>
  <si>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</si>
  <si>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</si>
  <si>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</si>
  <si>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</si>
  <si>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</si>
  <si>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</si>
  <si>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</si>
  <si>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</si>
  <si>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</si>
  <si>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</si>
  <si>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</si>
  <si>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</si>
  <si>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</si>
  <si>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</si>
  <si>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</si>
  <si>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</si>
  <si>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</si>
  <si>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</si>
  <si>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</si>
  <si>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</si>
  <si>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</si>
  <si>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</si>
  <si>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</si>
  <si>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</si>
  <si>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</si>
  <si>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</si>
  <si>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</si>
  <si>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</si>
  <si>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</si>
  <si>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</si>
  <si>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</si>
  <si>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</si>
  <si>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</si>
  <si>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</si>
  <si>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</si>
  <si>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</si>
  <si>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</si>
  <si>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</si>
  <si>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</si>
  <si>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</si>
  <si>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</si>
  <si>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</si>
  <si>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</si>
  <si>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</si>
  <si>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</si>
  <si>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</si>
  <si>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</si>
  <si>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</si>
  <si>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</si>
  <si>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</si>
  <si>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</si>
  <si>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</si>
  <si>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</si>
  <si>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</si>
  <si>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</si>
  <si>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</si>
  <si>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</si>
  <si>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</si>
  <si>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</si>
  <si>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</si>
  <si>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</si>
  <si>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</si>
  <si>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</si>
  <si>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</si>
  <si>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</si>
  <si>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</si>
  <si>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</si>
  <si>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</si>
  <si>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</si>
  <si>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</si>
  <si>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</si>
  <si>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</si>
  <si>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</si>
  <si>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</si>
  <si>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</si>
  <si>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</si>
  <si>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</si>
  <si>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</si>
  <si>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</si>
  <si>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</si>
  <si>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</si>
  <si>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</si>
  <si>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</si>
  <si>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</si>
  <si>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</si>
  <si>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</si>
  <si>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</si>
  <si>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</si>
  <si>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</si>
  <si>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</si>
  <si>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</si>
  <si>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</si>
  <si>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</si>
  <si>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</si>
  <si>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</si>
  <si>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</si>
  <si>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</si>
  <si>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</si>
  <si>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</si>
  <si>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</si>
  <si>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</si>
  <si>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</si>
  <si>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</si>
  <si>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</si>
  <si>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</si>
  <si>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</si>
  <si>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</si>
  <si>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</si>
  <si>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</si>
  <si>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</si>
  <si>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</si>
  <si>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</si>
  <si>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</si>
  <si>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</si>
  <si>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</si>
  <si>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</si>
  <si>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</si>
  <si>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</si>
  <si>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</si>
  <si>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</si>
  <si>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</si>
  <si>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</si>
  <si>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</si>
  <si>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</si>
  <si>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</si>
  <si>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</si>
  <si>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</si>
  <si>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</si>
  <si>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</si>
  <si>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</si>
  <si>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</si>
  <si>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</si>
  <si>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</si>
  <si>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</si>
  <si>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</si>
  <si>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</si>
  <si>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</si>
  <si>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</si>
  <si>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</si>
  <si>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</si>
  <si>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</si>
  <si>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</si>
  <si>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</si>
  <si>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</si>
  <si>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</si>
  <si>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</si>
  <si>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</si>
  <si>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</si>
  <si>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</si>
  <si>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</si>
  <si>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</si>
  <si>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</si>
  <si>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</si>
  <si>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</si>
  <si>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</si>
  <si>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</si>
  <si>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</si>
  <si>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</si>
  <si>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</si>
  <si>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</si>
  <si>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</si>
  <si>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</si>
  <si>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</si>
  <si>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</si>
  <si>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</si>
  <si>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</si>
  <si>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</si>
  <si>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</si>
  <si>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</si>
  <si>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</si>
  <si>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</si>
  <si>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</si>
  <si>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</si>
  <si>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</si>
  <si>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</si>
  <si>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</si>
  <si>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</si>
  <si>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</si>
  <si>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</si>
  <si>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</si>
  <si>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</si>
  <si>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</si>
  <si>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</si>
  <si>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</si>
  <si>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</si>
  <si>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</si>
  <si>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</si>
  <si>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</si>
  <si>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</si>
  <si>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</si>
  <si>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</si>
  <si>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</si>
  <si>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</si>
  <si>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</si>
  <si>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</si>
  <si>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</si>
  <si>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</si>
  <si>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</si>
  <si>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</si>
  <si>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</si>
  <si>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</si>
  <si>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</si>
  <si>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</si>
  <si>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</si>
  <si>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</si>
  <si>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</si>
  <si>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</si>
  <si>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</si>
  <si>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</si>
  <si>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</si>
  <si>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</si>
  <si>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</si>
  <si>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</si>
  <si>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</si>
  <si>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</si>
  <si>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</si>
  <si>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</si>
  <si>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</si>
  <si>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</si>
  <si>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</si>
  <si>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</si>
  <si>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</si>
  <si>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</si>
  <si>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</si>
  <si>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</si>
  <si>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</si>
  <si>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</si>
  <si>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</si>
  <si>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</si>
  <si>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</si>
  <si>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</si>
  <si>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</si>
  <si>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</si>
  <si>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</si>
  <si>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</si>
  <si>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</si>
  <si>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</si>
  <si>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</si>
  <si>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</si>
  <si>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</si>
  <si>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</si>
  <si>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</si>
  <si>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</si>
  <si>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</si>
  <si>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</si>
  <si>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</si>
  <si>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</si>
  <si>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</si>
  <si>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</si>
  <si>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</si>
  <si>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</si>
  <si>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</si>
  <si>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</si>
  <si>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</si>
  <si>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</si>
  <si>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</si>
  <si>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</si>
  <si>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</si>
  <si>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</si>
  <si>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</si>
  <si>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</si>
  <si>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</si>
  <si>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</si>
  <si>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</si>
  <si>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</si>
  <si>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</si>
  <si>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</si>
  <si>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</si>
  <si>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</si>
  <si>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</si>
  <si>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</si>
  <si>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</si>
  <si>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</si>
  <si>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</si>
  <si>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</si>
  <si>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</si>
  <si>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</si>
  <si>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</si>
  <si>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</si>
  <si>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</si>
  <si>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</si>
  <si>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</si>
  <si>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</si>
  <si>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</si>
  <si>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</si>
  <si>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</si>
  <si>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</si>
  <si>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</si>
  <si>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</si>
  <si>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</si>
  <si>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</si>
  <si>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</si>
  <si>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</si>
  <si>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</si>
  <si>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</si>
  <si>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</si>
  <si>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</si>
  <si>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</si>
  <si>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</si>
  <si>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</si>
  <si>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</si>
  <si>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</si>
  <si>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</si>
  <si>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</si>
  <si>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</si>
  <si>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</si>
  <si>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</si>
  <si>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</si>
  <si>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</si>
  <si>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</si>
  <si>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</si>
  <si>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</si>
  <si>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</si>
  <si>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</si>
  <si>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</si>
  <si>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</si>
  <si>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</si>
  <si>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</si>
  <si>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</si>
  <si>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</si>
  <si>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</si>
  <si>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</si>
  <si>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</si>
  <si>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</si>
  <si>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</si>
  <si>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</si>
  <si>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</si>
  <si>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</si>
  <si>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</si>
  <si>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</si>
  <si>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</si>
  <si>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</si>
  <si>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</si>
  <si>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</si>
  <si>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</si>
  <si>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</si>
  <si>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</si>
  <si>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</si>
  <si>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</si>
  <si>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</si>
  <si>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</si>
  <si>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</si>
  <si>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</si>
  <si>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</si>
  <si>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</si>
  <si>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</si>
  <si>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</si>
  <si>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</si>
  <si>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</si>
  <si>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</si>
  <si>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</si>
  <si>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</si>
  <si>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</si>
  <si>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</si>
  <si>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</si>
  <si>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</si>
  <si>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</si>
  <si>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</si>
  <si>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</si>
  <si>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</si>
  <si>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</si>
  <si>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</si>
  <si>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</si>
  <si>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</si>
  <si>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</si>
  <si>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</si>
  <si>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</si>
  <si>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</si>
  <si>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</si>
  <si>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</si>
  <si>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</si>
  <si>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</si>
  <si>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</si>
  <si>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</si>
  <si>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</si>
  <si>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</si>
  <si>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</si>
  <si>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</si>
  <si>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</si>
  <si>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</si>
  <si>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</si>
  <si>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</si>
  <si>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</si>
  <si>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</si>
  <si>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</si>
  <si>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</si>
  <si>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</si>
  <si>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</si>
  <si>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</si>
  <si>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</si>
  <si>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</si>
  <si>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</si>
  <si>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</si>
  <si>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</si>
  <si>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</si>
  <si>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</si>
  <si>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</si>
  <si>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</si>
  <si>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</si>
  <si>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</si>
  <si>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</si>
  <si>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</si>
  <si>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</si>
  <si>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</si>
  <si>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</si>
  <si>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</si>
  <si>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</si>
  <si>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</si>
  <si>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</si>
  <si>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</si>
  <si>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</si>
  <si>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</si>
  <si>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</si>
  <si>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</si>
  <si>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</si>
  <si>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</si>
  <si>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</si>
  <si>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</si>
  <si>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</si>
  <si>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</si>
  <si>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</si>
  <si>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</si>
  <si>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</si>
  <si>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</si>
  <si>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</si>
  <si>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</si>
  <si>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</si>
  <si>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</si>
  <si>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</si>
  <si>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</si>
  <si>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</si>
  <si>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</si>
  <si>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</si>
  <si>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</si>
  <si>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</si>
  <si>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</si>
  <si>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</si>
  <si>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</si>
  <si>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</si>
  <si>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</si>
  <si>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</si>
  <si>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</si>
  <si>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</si>
  <si>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</si>
  <si>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</si>
  <si>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</si>
  <si>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</si>
  <si>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</si>
  <si>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</si>
  <si>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</si>
  <si>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</si>
  <si>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</si>
  <si>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</si>
  <si>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</si>
  <si>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</si>
  <si>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</si>
  <si>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</si>
  <si>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</si>
  <si>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</si>
  <si>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</si>
  <si>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</si>
  <si>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</si>
  <si>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</si>
  <si>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</si>
  <si>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</si>
  <si>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</si>
  <si>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</si>
  <si>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</si>
  <si>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</si>
  <si>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</si>
  <si>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</si>
  <si>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</si>
  <si>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</si>
  <si>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</si>
  <si>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</si>
  <si>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</si>
  <si>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</si>
  <si>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</si>
  <si>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</si>
  <si>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</si>
  <si>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</si>
  <si>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</si>
  <si>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</si>
  <si>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</si>
  <si>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</si>
  <si>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</si>
  <si>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</si>
  <si>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</si>
  <si>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</si>
  <si>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</si>
  <si>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</si>
  <si>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</si>
  <si>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</si>
  <si>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</si>
  <si>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</si>
  <si>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</si>
  <si>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</si>
  <si>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</si>
  <si>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</si>
  <si>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</si>
  <si>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</si>
  <si>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</si>
  <si>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</si>
  <si>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</si>
  <si>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</si>
  <si>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</si>
  <si>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</si>
  <si>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</si>
  <si>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</si>
  <si>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</si>
  <si>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</si>
  <si>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</si>
  <si>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</si>
  <si>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</si>
  <si>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</si>
  <si>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</si>
  <si>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</si>
  <si>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</si>
  <si>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</si>
  <si>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</si>
  <si>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</si>
  <si>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</si>
  <si>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</si>
  <si>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</si>
  <si>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</si>
  <si>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</si>
  <si>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</si>
  <si>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</si>
  <si>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</si>
  <si>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</si>
  <si>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</si>
  <si>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</si>
  <si>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</si>
  <si>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</si>
  <si>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</si>
  <si>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</si>
  <si>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</si>
  <si>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</si>
  <si>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</si>
  <si>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</si>
  <si>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</si>
  <si>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</si>
  <si>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</si>
  <si>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</si>
  <si>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</si>
  <si>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</si>
  <si>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</si>
  <si>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</si>
  <si>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</si>
  <si>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</si>
  <si>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</si>
  <si>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</si>
  <si>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</si>
  <si>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</si>
  <si>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</si>
  <si>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</si>
  <si>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</si>
  <si>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</si>
  <si>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</si>
  <si>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</si>
  <si>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</si>
  <si>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</si>
  <si>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</si>
  <si>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</si>
  <si>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</si>
  <si>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</si>
  <si>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</si>
  <si>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</si>
  <si>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</si>
  <si>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</si>
  <si>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</si>
  <si>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</si>
  <si>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</si>
  <si>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</si>
  <si>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</si>
  <si>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</si>
  <si>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</si>
  <si>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</si>
  <si>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</si>
  <si>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</si>
  <si>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</si>
  <si>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</si>
  <si>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</si>
  <si>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</si>
  <si>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</si>
  <si>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</si>
  <si>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</si>
  <si>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</si>
  <si>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</si>
  <si>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</si>
  <si>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</si>
  <si>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</si>
  <si>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</si>
  <si>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</si>
  <si>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</si>
  <si>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</si>
  <si>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</si>
  <si>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</si>
  <si>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</si>
  <si>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</si>
  <si>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</si>
  <si>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</si>
  <si>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</si>
  <si>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</si>
  <si>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</si>
  <si>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</si>
  <si>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</si>
  <si>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</si>
  <si>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</si>
  <si>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</si>
  <si>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</si>
  <si>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</si>
  <si>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</si>
  <si>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</si>
  <si>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</si>
  <si>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</si>
  <si>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</si>
  <si>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</si>
  <si>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</si>
  <si>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</si>
  <si>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</si>
  <si>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</si>
  <si>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</si>
  <si>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</si>
  <si>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</si>
  <si>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</si>
  <si>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</si>
  <si>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</si>
  <si>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</si>
  <si>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</si>
  <si>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</si>
  <si>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</si>
  <si>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</si>
  <si>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</si>
  <si>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</si>
  <si>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</si>
  <si>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</si>
  <si>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</si>
  <si>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</si>
  <si>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</si>
  <si>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</si>
  <si>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</si>
  <si>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</si>
  <si>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</si>
  <si>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</si>
  <si>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</si>
  <si>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</si>
  <si>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</si>
  <si>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</si>
  <si>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</si>
  <si>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</si>
  <si>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</si>
  <si>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</si>
  <si>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</si>
  <si>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</si>
  <si>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</si>
  <si>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</si>
  <si>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</si>
  <si>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</si>
  <si>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</si>
  <si>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</si>
  <si>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</si>
  <si>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</si>
  <si>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</si>
  <si>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</si>
  <si>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</si>
  <si>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</si>
  <si>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</si>
  <si>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</si>
  <si>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</si>
  <si>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</si>
  <si>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</si>
  <si>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</si>
  <si>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</si>
  <si>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</si>
  <si>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</si>
  <si>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</si>
  <si>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</si>
  <si>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</si>
  <si>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</si>
  <si>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</si>
  <si>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</si>
  <si>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</si>
  <si>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</si>
  <si>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</si>
  <si>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</si>
  <si>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</si>
  <si>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</si>
  <si>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</si>
  <si>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</si>
  <si>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</si>
  <si>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</si>
  <si>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</si>
  <si>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</si>
  <si>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</si>
  <si>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</si>
  <si>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</si>
  <si>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</si>
  <si>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</si>
  <si>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</si>
  <si>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</si>
  <si>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</si>
  <si>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</si>
  <si>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</si>
  <si>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</si>
  <si>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</si>
  <si>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</si>
  <si>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</si>
  <si>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</si>
  <si>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</si>
  <si>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</si>
  <si>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</si>
  <si>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</si>
  <si>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</si>
  <si>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</si>
  <si>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</si>
  <si>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</si>
  <si>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</si>
  <si>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</si>
  <si>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</si>
  <si>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</si>
  <si>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</si>
  <si>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</si>
  <si>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</si>
  <si>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</si>
  <si>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</si>
  <si>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</si>
  <si>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</si>
  <si>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</si>
  <si>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</si>
  <si>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</si>
  <si>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</si>
  <si>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</si>
  <si>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</si>
  <si>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</si>
  <si>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</si>
  <si>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</si>
  <si>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</si>
  <si>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</si>
  <si>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</si>
  <si>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</si>
  <si>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</si>
  <si>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</si>
  <si>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</si>
  <si>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</si>
  <si>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</si>
  <si>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</si>
  <si>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</si>
  <si>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</si>
  <si>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</si>
  <si>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</si>
  <si>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</si>
  <si>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</si>
  <si>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</si>
  <si>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</si>
  <si>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</si>
  <si>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</si>
  <si>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</si>
  <si>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</si>
  <si>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</si>
  <si>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</si>
  <si>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</si>
  <si>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</si>
  <si>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</si>
  <si>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</si>
  <si>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</si>
  <si>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</si>
  <si>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</si>
  <si>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</si>
  <si>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</si>
  <si>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</si>
  <si>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</si>
  <si>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</si>
  <si>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</si>
  <si>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</si>
  <si>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</si>
  <si>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</si>
  <si>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</si>
  <si>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</si>
  <si>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</si>
  <si>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</si>
  <si>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</si>
  <si>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Total Energy Daily</t>
  </si>
  <si>
    <t>Total Energy Monthly</t>
  </si>
  <si>
    <t>Total Energy Yearly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</si>
  <si>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</si>
  <si>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</si>
  <si>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</si>
  <si>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</si>
  <si>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</si>
  <si>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</si>
  <si>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</si>
  <si>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</si>
  <si>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</si>
  <si>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</si>
  <si>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</si>
  <si>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</si>
  <si>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</si>
  <si>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Total Energy Hept-Daily</t>
  </si>
  <si>
    <t>roof_water_heater_booster_plug_energy_total_daily</t>
  </si>
  <si>
    <t>roof_water_heater_booster_plug_energy_total_weekly</t>
  </si>
  <si>
    <t>roof_water_heater_booster_plug_energy_total_monthly</t>
  </si>
  <si>
    <t>roof_water_heater_booster_plug_energy_total_yearly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</si>
  <si>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</si>
  <si>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</si>
  <si>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</si>
  <si>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</si>
  <si>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{ "base": 43, "name": "Sonoff POWR3" }</t>
  </si>
  <si>
    <t>{ "base": 1, "name": "Sonoff BASICR2" }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</si>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</sst>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49" fontId="12" fillId="0" borderId="0" xfId="1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8" totalsRowShown="0" headerRowDxfId="62" dataDxfId="60" headerRowBorderDxfId="61">
  <autoFilter ref="A3:BH758" xr:uid="{00000000-0009-0000-0100-000002000000}"/>
  <sortState xmlns:xlrd2="http://schemas.microsoft.com/office/spreadsheetml/2017/richdata2" ref="A4:BH758">
    <sortCondition ref="A3:A758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8"/>
  <sheetViews>
    <sheetView tabSelected="1" topLeftCell="F114" zoomScale="120" zoomScaleNormal="120" workbookViewId="0">
      <selection activeCell="K117" sqref="K117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1278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1279</v>
      </c>
      <c r="AI1" s="11" t="s">
        <v>195</v>
      </c>
      <c r="AJ1" s="11" t="s">
        <v>195</v>
      </c>
      <c r="AK1" s="11" t="s">
        <v>195</v>
      </c>
      <c r="AL1" s="11" t="s">
        <v>1279</v>
      </c>
      <c r="AM1" s="11" t="s">
        <v>1279</v>
      </c>
      <c r="AN1" s="11" t="s">
        <v>1279</v>
      </c>
      <c r="AO1" s="11" t="s">
        <v>1279</v>
      </c>
      <c r="AP1" s="11" t="s">
        <v>1279</v>
      </c>
      <c r="AQ1" s="11" t="s">
        <v>1279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1277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1284</v>
      </c>
      <c r="AI2" s="14" t="s">
        <v>161</v>
      </c>
      <c r="AJ2" s="15" t="s">
        <v>162</v>
      </c>
      <c r="AK2" s="14" t="s">
        <v>163</v>
      </c>
      <c r="AL2" s="14" t="s">
        <v>1280</v>
      </c>
      <c r="AM2" s="14" t="s">
        <v>1298</v>
      </c>
      <c r="AN2" s="14" t="s">
        <v>1307</v>
      </c>
      <c r="AO2" s="14" t="s">
        <v>1308</v>
      </c>
      <c r="AP2" s="14" t="s">
        <v>1303</v>
      </c>
      <c r="AQ2" s="14" t="s">
        <v>1304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1276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1283</v>
      </c>
      <c r="AI3" s="4" t="s">
        <v>13</v>
      </c>
      <c r="AJ3" s="4" t="s">
        <v>14</v>
      </c>
      <c r="AK3" s="4" t="s">
        <v>15</v>
      </c>
      <c r="AL3" s="4" t="s">
        <v>1281</v>
      </c>
      <c r="AM3" s="4" t="s">
        <v>1297</v>
      </c>
      <c r="AN3" s="4" t="s">
        <v>1305</v>
      </c>
      <c r="AO3" s="4" t="s">
        <v>1306</v>
      </c>
      <c r="AP3" s="4" t="s">
        <v>1299</v>
      </c>
      <c r="AQ3" s="4" t="s">
        <v>1300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1269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1269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1324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1324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9" si="16">IF(ISBLANK(AI134),  "", _xlfn.CONCAT("haas/entity/sensor/", LOWER(C134), "/", E134, "/config"))</f>
        <v/>
      </c>
      <c r="AK134" s="27" t="str">
        <f t="shared" ref="AK134:AK169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9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1269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1268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1267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1267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1269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s="46" customFormat="1" ht="16" customHeight="1">
      <c r="A155" s="46">
        <v>1647</v>
      </c>
      <c r="B155" s="46" t="s">
        <v>786</v>
      </c>
      <c r="C155" s="46" t="s">
        <v>1158</v>
      </c>
      <c r="D155" s="46" t="s">
        <v>149</v>
      </c>
      <c r="E155" s="48" t="str">
        <f>_xlfn.CONCAT("template_", E156, "_proxy")</f>
        <v>template_kitchen_downlights_plug_proxy</v>
      </c>
      <c r="F155" s="50" t="str">
        <f>IF(ISBLANK(E155), "", Table2[[#This Row],[unique_id]])</f>
        <v>template_kitchen_downlights_plug_proxy</v>
      </c>
      <c r="G155" s="46" t="s">
        <v>782</v>
      </c>
      <c r="H155" s="46" t="s">
        <v>139</v>
      </c>
      <c r="I155" s="46" t="s">
        <v>132</v>
      </c>
      <c r="O155" s="47" t="s">
        <v>1130</v>
      </c>
      <c r="P155" s="46" t="s">
        <v>172</v>
      </c>
      <c r="Q155" s="46" t="s">
        <v>1080</v>
      </c>
      <c r="R155" s="46" t="str">
        <f>Table2[[#This Row],[entity_domain]]</f>
        <v>Lights</v>
      </c>
      <c r="S155" s="46" t="str">
        <f>_xlfn.CONCAT( Table2[[#This Row],[device_suggested_area]], " ",Table2[[#This Row],[powercalc_group_3]])</f>
        <v>Kitchen Lights</v>
      </c>
      <c r="T155" s="48" t="str">
        <f>_xlfn.CONCAT("standby_power: 1.5", CHAR(10), "unavailable_power: 0", CHAR(10), "fixed:", CHAR(10), "  power: 2", CHAR(10))</f>
        <v xml:space="preserve">standby_power: 1.5
unavailable_power: 0
fixed:
  power: 2
</v>
      </c>
      <c r="V155" s="47"/>
      <c r="W155" s="47"/>
      <c r="X155" s="47"/>
      <c r="Y155" s="47"/>
      <c r="Z155" s="47"/>
      <c r="AA155" s="47"/>
      <c r="AG155" s="47"/>
      <c r="AH155" s="47"/>
      <c r="AJ155" s="46" t="str">
        <f t="shared" si="16"/>
        <v/>
      </c>
      <c r="AK155" s="46" t="str">
        <f t="shared" si="17"/>
        <v/>
      </c>
      <c r="AT155" s="49"/>
      <c r="AU155" s="46" t="str">
        <f>AU156</f>
        <v>sonoff-kitchen-downlights</v>
      </c>
      <c r="AV155" s="47" t="s">
        <v>1271</v>
      </c>
      <c r="AW155" s="46" t="s">
        <v>134</v>
      </c>
      <c r="AX155" s="46" t="s">
        <v>1318</v>
      </c>
      <c r="AY155" s="46" t="str">
        <f>AY156</f>
        <v>Sonoff</v>
      </c>
      <c r="BA155" s="46" t="s">
        <v>215</v>
      </c>
      <c r="BH155" s="46" t="str">
        <f t="shared" si="18"/>
        <v/>
      </c>
    </row>
    <row r="156" spans="1:60" s="46" customFormat="1" ht="16" customHeight="1">
      <c r="A156" s="46">
        <v>1648</v>
      </c>
      <c r="B156" s="46" t="s">
        <v>786</v>
      </c>
      <c r="C156" s="46" t="s">
        <v>995</v>
      </c>
      <c r="D156" s="46" t="s">
        <v>137</v>
      </c>
      <c r="E156" s="46" t="s">
        <v>1192</v>
      </c>
      <c r="F156" s="50" t="str">
        <f>IF(ISBLANK(E156), "", Table2[[#This Row],[unique_id]])</f>
        <v>kitchen_downlights_plug</v>
      </c>
      <c r="G156" s="46" t="s">
        <v>782</v>
      </c>
      <c r="H156" s="46" t="s">
        <v>139</v>
      </c>
      <c r="I156" s="46" t="s">
        <v>132</v>
      </c>
      <c r="J156" s="46" t="s">
        <v>1044</v>
      </c>
      <c r="M156" s="46" t="s">
        <v>136</v>
      </c>
      <c r="O156" s="47" t="s">
        <v>1130</v>
      </c>
      <c r="P156" s="46" t="s">
        <v>172</v>
      </c>
      <c r="Q156" s="46" t="s">
        <v>1080</v>
      </c>
      <c r="R156" s="46" t="str">
        <f>Table2[[#This Row],[entity_domain]]</f>
        <v>Lights</v>
      </c>
      <c r="S156" s="46" t="str">
        <f>_xlfn.CONCAT( Table2[[#This Row],[device_suggested_area]], " ",Table2[[#This Row],[powercalc_group_3]])</f>
        <v>Kitchen Lights</v>
      </c>
      <c r="T156" s="48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sensor.kitchen_downlights_plug_energy_power
energy_sensor_id: sensor.kitchen_downlights_plug_energy_total
</v>
      </c>
      <c r="V156" s="47"/>
      <c r="W156" s="47"/>
      <c r="X156" s="47"/>
      <c r="Y156" s="47"/>
      <c r="Z156" s="47"/>
      <c r="AA156" s="47" t="s">
        <v>1323</v>
      </c>
      <c r="AE156" s="46" t="s">
        <v>315</v>
      </c>
      <c r="AG156" s="47" t="s">
        <v>34</v>
      </c>
      <c r="AH156" s="47" t="s">
        <v>1285</v>
      </c>
      <c r="AI156" s="46" t="s">
        <v>137</v>
      </c>
      <c r="AJ156" s="46" t="str">
        <f>_xlfn.CONCAT("haas/entity/", Table2[[#This Row],[unique_id_device]], "/tasmota/",Table2[[#This Row],[unique_id]], "/config")</f>
        <v>haas/entity/light/tasmota/kitchen_downlights_plug/config</v>
      </c>
      <c r="AK156" s="46" t="str">
        <f>_xlfn.CONCAT("tasmota/device/",Table2[[#This Row],[unique_id]], "/tele/STATE")</f>
        <v>tasmota/device/kitchen_downlights_plug/tele/STATE</v>
      </c>
      <c r="AL156" s="46" t="str">
        <f>_xlfn.CONCAT("tasmota/device/",Table2[[#This Row],[unique_id]], "/cmnd/POWER")</f>
        <v>tasmota/device/kitchen_downlights_plug/cmnd/POWER</v>
      </c>
      <c r="AM156" s="46" t="str">
        <f>_xlfn.CONCAT("tasmota/device/",Table2[[#This Row],[unique_id]], "/tele/LWT")</f>
        <v>tasmota/device/kitchen_downlights_plug/tele/LWT</v>
      </c>
      <c r="AN156" s="46" t="s">
        <v>1321</v>
      </c>
      <c r="AO156" s="46" t="s">
        <v>1322</v>
      </c>
      <c r="AP156" s="46" t="s">
        <v>1301</v>
      </c>
      <c r="AQ156" s="46" t="s">
        <v>1302</v>
      </c>
      <c r="AR156" s="46" t="s">
        <v>1282</v>
      </c>
      <c r="AS156" s="46">
        <v>1</v>
      </c>
      <c r="AT156" s="52" t="str">
        <f>HYPERLINK(_xlfn.CONCAT("http://", Table2[[#This Row],[connection_ip]], "/?"))</f>
        <v>http://10.0.6.102/?</v>
      </c>
      <c r="AU156" s="46" t="str">
        <f>IF(OR(ISBLANK(BD156), ISBLANK(BE156)), "", LOWER(_xlfn.CONCAT(Table2[[#This Row],[device_manufacturer]], "-",Table2[[#This Row],[device_suggested_area]], "-", Table2[[#This Row],[device_identifiers]])))</f>
        <v>sonoff-kitchen-downlights</v>
      </c>
      <c r="AV156" s="47" t="s">
        <v>1271</v>
      </c>
      <c r="AW156" s="46" t="s">
        <v>783</v>
      </c>
      <c r="AX156" s="46" t="s">
        <v>1318</v>
      </c>
      <c r="AY156" s="46" t="s">
        <v>378</v>
      </c>
      <c r="BA156" s="46" t="s">
        <v>215</v>
      </c>
      <c r="BC156" s="46" t="s">
        <v>534</v>
      </c>
      <c r="BD156" s="46" t="s">
        <v>1317</v>
      </c>
      <c r="BE156" s="46" t="s">
        <v>1316</v>
      </c>
      <c r="BF156" s="50"/>
      <c r="BG156" s="50"/>
      <c r="BH156" s="46" t="str">
        <f t="shared" si="18"/>
        <v>[["mac", "c0:49:ef:cc:55:84"], ["ip", "10.0.6.102"]]</v>
      </c>
    </row>
    <row r="157" spans="1:60" s="46" customFormat="1" ht="16" customHeight="1">
      <c r="A157" s="46">
        <v>1649</v>
      </c>
      <c r="B157" s="46" t="s">
        <v>786</v>
      </c>
      <c r="C157" s="46" t="s">
        <v>995</v>
      </c>
      <c r="D157" s="46" t="s">
        <v>27</v>
      </c>
      <c r="E157" s="46" t="str">
        <f>_xlfn.CONCAT(E156,"_energy_power")</f>
        <v>kitchen_downlights_plug_energy_power</v>
      </c>
      <c r="F157" s="50" t="str">
        <f>IF(ISBLANK(E157), "", Table2[[#This Row],[unique_id]])</f>
        <v>kitchen_downlights_plug_energy_power</v>
      </c>
      <c r="G157" s="46" t="s">
        <v>782</v>
      </c>
      <c r="H157" s="46" t="s">
        <v>139</v>
      </c>
      <c r="I157" s="46" t="s">
        <v>132</v>
      </c>
      <c r="O157" s="47"/>
      <c r="T157" s="48"/>
      <c r="V157" s="47"/>
      <c r="W157" s="47"/>
      <c r="X157" s="47"/>
      <c r="Y157" s="47"/>
      <c r="Z157" s="47"/>
      <c r="AA157" s="47"/>
      <c r="AB157" s="46" t="s">
        <v>31</v>
      </c>
      <c r="AC157" s="46" t="s">
        <v>371</v>
      </c>
      <c r="AD157" s="46" t="s">
        <v>1288</v>
      </c>
      <c r="AG157" s="47" t="s">
        <v>34</v>
      </c>
      <c r="AH157" s="47" t="s">
        <v>1285</v>
      </c>
      <c r="AI157" s="46" t="s">
        <v>27</v>
      </c>
      <c r="AJ157" s="46" t="str">
        <f>_xlfn.CONCAT("haas/entity/", Table2[[#This Row],[unique_id_device]], "/tasmota/",Table2[[#This Row],[unique_id]], "/config")</f>
        <v>haas/entity/sensor/tasmota/kitchen_downlights_plug_energy_power/config</v>
      </c>
      <c r="AK157" s="46" t="str">
        <f>_xlfn.CONCAT("tasmota/device/",E156, "/tele/SENSOR")</f>
        <v>tasmota/device/kitchen_downlights_plug/tele/SENSOR</v>
      </c>
      <c r="AR157" s="46" t="s">
        <v>1289</v>
      </c>
      <c r="AS157" s="46">
        <v>1</v>
      </c>
      <c r="AT157" s="52" t="str">
        <f>AT156</f>
        <v>http://10.0.6.102/?</v>
      </c>
      <c r="AU157" s="46" t="str">
        <f>AU156</f>
        <v>sonoff-kitchen-downlights</v>
      </c>
      <c r="AV157" s="47" t="s">
        <v>1271</v>
      </c>
      <c r="AW157" s="46" t="s">
        <v>783</v>
      </c>
      <c r="AX157" s="46" t="s">
        <v>1318</v>
      </c>
      <c r="AY157" s="46" t="s">
        <v>378</v>
      </c>
      <c r="BA157" s="46" t="s">
        <v>215</v>
      </c>
      <c r="BF157" s="50"/>
      <c r="BG157" s="50"/>
    </row>
    <row r="158" spans="1:60" s="46" customFormat="1" ht="16" customHeight="1">
      <c r="A158" s="46">
        <v>1650</v>
      </c>
      <c r="B158" s="46" t="s">
        <v>786</v>
      </c>
      <c r="C158" s="46" t="s">
        <v>995</v>
      </c>
      <c r="D158" s="46" t="s">
        <v>27</v>
      </c>
      <c r="E158" s="46" t="str">
        <f>_xlfn.CONCAT(E156,"_energy_total")</f>
        <v>kitchen_downlights_plug_energy_total</v>
      </c>
      <c r="F158" s="50" t="str">
        <f>IF(ISBLANK(E158), "", Table2[[#This Row],[unique_id]])</f>
        <v>kitchen_downlights_plug_energy_total</v>
      </c>
      <c r="G158" s="46" t="s">
        <v>782</v>
      </c>
      <c r="H158" s="46" t="s">
        <v>139</v>
      </c>
      <c r="I158" s="46" t="s">
        <v>132</v>
      </c>
      <c r="O158" s="47"/>
      <c r="T158" s="48"/>
      <c r="V158" s="47"/>
      <c r="W158" s="47"/>
      <c r="X158" s="47"/>
      <c r="Y158" s="47"/>
      <c r="Z158" s="47"/>
      <c r="AA158" s="47"/>
      <c r="AB158" s="46" t="s">
        <v>76</v>
      </c>
      <c r="AC158" s="46" t="s">
        <v>372</v>
      </c>
      <c r="AD158" s="46" t="s">
        <v>1290</v>
      </c>
      <c r="AG158" s="47" t="s">
        <v>34</v>
      </c>
      <c r="AH158" s="47" t="s">
        <v>1285</v>
      </c>
      <c r="AI158" s="46" t="s">
        <v>27</v>
      </c>
      <c r="AJ158" s="46" t="str">
        <f>_xlfn.CONCAT("haas/entity/", Table2[[#This Row],[unique_id_device]], "/tasmota/",Table2[[#This Row],[unique_id]], "/config")</f>
        <v>haas/entity/sensor/tasmota/kitchen_downlights_plug_energy_total/config</v>
      </c>
      <c r="AK158" s="46" t="str">
        <f>_xlfn.CONCAT("tasmota/device/",E156, "/tele/SENSOR")</f>
        <v>tasmota/device/kitchen_downlights_plug/tele/SENSOR</v>
      </c>
      <c r="AR158" s="46" t="s">
        <v>1291</v>
      </c>
      <c r="AS158" s="46">
        <v>1</v>
      </c>
      <c r="AT158" s="52" t="str">
        <f>AT156</f>
        <v>http://10.0.6.102/?</v>
      </c>
      <c r="AU158" s="46" t="str">
        <f>AU156</f>
        <v>sonoff-kitchen-downlights</v>
      </c>
      <c r="AV158" s="47" t="s">
        <v>1271</v>
      </c>
      <c r="AW158" s="46" t="s">
        <v>783</v>
      </c>
      <c r="AX158" s="46" t="s">
        <v>1318</v>
      </c>
      <c r="AY158" s="46" t="s">
        <v>378</v>
      </c>
      <c r="BA158" s="46" t="s">
        <v>215</v>
      </c>
      <c r="BF158" s="50"/>
      <c r="BG158" s="50"/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328</v>
      </c>
      <c r="F159" s="31" t="str">
        <f>IF(ISBLANK(E159), "", Table2[[#This Row],[unique_id]])</f>
        <v>laundry_main</v>
      </c>
      <c r="G159" s="27" t="s">
        <v>213</v>
      </c>
      <c r="H159" s="27" t="s">
        <v>139</v>
      </c>
      <c r="I159" s="27" t="s">
        <v>132</v>
      </c>
      <c r="J159" s="27" t="s">
        <v>1041</v>
      </c>
      <c r="K159" s="27" t="s">
        <v>1265</v>
      </c>
      <c r="M159" s="27" t="s">
        <v>136</v>
      </c>
      <c r="T159" s="27"/>
      <c r="V159" s="28"/>
      <c r="W159" s="28" t="s">
        <v>664</v>
      </c>
      <c r="X159" s="37">
        <v>108</v>
      </c>
      <c r="Y159" s="38" t="s">
        <v>1078</v>
      </c>
      <c r="Z159" s="38" t="s">
        <v>740</v>
      </c>
      <c r="AA159" s="38"/>
      <c r="AE159" s="27" t="s">
        <v>315</v>
      </c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9" s="27" t="str">
        <f>LOWER(_xlfn.CONCAT(Table2[[#This Row],[device_suggested_area]], "-",Table2[[#This Row],[device_identifiers]]))</f>
        <v>laundry-main</v>
      </c>
      <c r="AV159" s="28" t="s">
        <v>660</v>
      </c>
      <c r="AW159" s="27" t="s">
        <v>661</v>
      </c>
      <c r="AX159" s="27" t="s">
        <v>659</v>
      </c>
      <c r="AY159" s="27" t="s">
        <v>443</v>
      </c>
      <c r="BA159" s="27" t="s">
        <v>223</v>
      </c>
      <c r="BD159" s="27"/>
      <c r="BE159" s="27"/>
      <c r="BH159" s="27" t="str">
        <f t="shared" si="18"/>
        <v/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laundry_main_bulb_1</v>
      </c>
      <c r="F160" s="31" t="str">
        <f>IF(ISBLANK(E160), "", Table2[[#This Row],[unique_id]])</f>
        <v>laundry_main_bulb_1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Laundry Lights</v>
      </c>
      <c r="T160" s="27"/>
      <c r="V160" s="28"/>
      <c r="W160" s="28" t="s">
        <v>663</v>
      </c>
      <c r="X160" s="37">
        <v>108</v>
      </c>
      <c r="Y160" s="38" t="s">
        <v>1076</v>
      </c>
      <c r="Z160" s="38" t="s">
        <v>740</v>
      </c>
      <c r="AA160" s="38"/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0" s="27" t="str">
        <f>LOWER(_xlfn.CONCAT(Table2[[#This Row],[device_suggested_area]], "-",Table2[[#This Row],[device_identifiers]]))</f>
        <v>laundry-main-bulb-1</v>
      </c>
      <c r="AV160" s="28" t="s">
        <v>660</v>
      </c>
      <c r="AW160" s="27" t="s">
        <v>662</v>
      </c>
      <c r="AX160" s="27" t="s">
        <v>659</v>
      </c>
      <c r="AY160" s="27" t="s">
        <v>443</v>
      </c>
      <c r="BA160" s="27" t="s">
        <v>223</v>
      </c>
      <c r="BD160" s="27" t="s">
        <v>698</v>
      </c>
      <c r="BE160" s="27"/>
      <c r="BH160" s="27" t="str">
        <f t="shared" si="18"/>
        <v>[["mac", "0x0017880104eaa288"]]</v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329</v>
      </c>
      <c r="F161" s="31" t="str">
        <f>IF(ISBLANK(E161), "", Table2[[#This Row],[unique_id]])</f>
        <v>pantry_main</v>
      </c>
      <c r="G161" s="27" t="s">
        <v>212</v>
      </c>
      <c r="H161" s="27" t="s">
        <v>139</v>
      </c>
      <c r="I161" s="27" t="s">
        <v>132</v>
      </c>
      <c r="J161" s="27" t="s">
        <v>1041</v>
      </c>
      <c r="K161" s="27" t="s">
        <v>1265</v>
      </c>
      <c r="M161" s="27" t="s">
        <v>136</v>
      </c>
      <c r="T161" s="27"/>
      <c r="V161" s="28"/>
      <c r="W161" s="28" t="s">
        <v>664</v>
      </c>
      <c r="X161" s="37">
        <v>109</v>
      </c>
      <c r="Y161" s="38" t="s">
        <v>1078</v>
      </c>
      <c r="Z161" s="38" t="s">
        <v>740</v>
      </c>
      <c r="AA161" s="38"/>
      <c r="AE161" s="27" t="s">
        <v>315</v>
      </c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1" s="27" t="str">
        <f>LOWER(_xlfn.CONCAT(Table2[[#This Row],[device_suggested_area]], "-",Table2[[#This Row],[device_identifiers]]))</f>
        <v>pantry-main</v>
      </c>
      <c r="AV161" s="28" t="s">
        <v>660</v>
      </c>
      <c r="AW161" s="27" t="s">
        <v>661</v>
      </c>
      <c r="AX161" s="27" t="s">
        <v>659</v>
      </c>
      <c r="AY161" s="27" t="s">
        <v>443</v>
      </c>
      <c r="BA161" s="27" t="s">
        <v>221</v>
      </c>
      <c r="BD161" s="27"/>
      <c r="BE161" s="27"/>
      <c r="BH161" s="27" t="str">
        <f t="shared" si="18"/>
        <v/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pantry_main_bulb_1</v>
      </c>
      <c r="F162" s="31" t="str">
        <f>IF(ISBLANK(E162), "", Table2[[#This Row],[unique_id]])</f>
        <v>pantry_main_bulb_1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Pantry Lights</v>
      </c>
      <c r="T162" s="27"/>
      <c r="V162" s="28"/>
      <c r="W162" s="28" t="s">
        <v>663</v>
      </c>
      <c r="X162" s="37">
        <v>109</v>
      </c>
      <c r="Y162" s="38" t="s">
        <v>1076</v>
      </c>
      <c r="Z162" s="38" t="s">
        <v>740</v>
      </c>
      <c r="AA162" s="38"/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2" s="27" t="str">
        <f>LOWER(_xlfn.CONCAT(Table2[[#This Row],[device_suggested_area]], "-",Table2[[#This Row],[device_identifiers]]))</f>
        <v>pantry-main-bulb-1</v>
      </c>
      <c r="AV162" s="28" t="s">
        <v>660</v>
      </c>
      <c r="AW162" s="27" t="s">
        <v>662</v>
      </c>
      <c r="AX162" s="27" t="s">
        <v>659</v>
      </c>
      <c r="AY162" s="27" t="s">
        <v>443</v>
      </c>
      <c r="BA162" s="27" t="s">
        <v>221</v>
      </c>
      <c r="BD162" s="27" t="s">
        <v>699</v>
      </c>
      <c r="BE162" s="27"/>
      <c r="BH162" s="27" t="str">
        <f t="shared" si="18"/>
        <v>[["mac", "0x0017880104eaa272"]]</v>
      </c>
    </row>
    <row r="163" spans="1:60" ht="16" customHeight="1">
      <c r="A163" s="27">
        <v>1655</v>
      </c>
      <c r="B163" s="27" t="s">
        <v>26</v>
      </c>
      <c r="C163" s="27" t="s">
        <v>443</v>
      </c>
      <c r="D163" s="27" t="s">
        <v>137</v>
      </c>
      <c r="E163" s="27" t="s">
        <v>330</v>
      </c>
      <c r="F163" s="31" t="str">
        <f>IF(ISBLANK(E163), "", Table2[[#This Row],[unique_id]])</f>
        <v>office_main</v>
      </c>
      <c r="G163" s="27" t="s">
        <v>208</v>
      </c>
      <c r="H163" s="27" t="s">
        <v>139</v>
      </c>
      <c r="I163" s="27" t="s">
        <v>132</v>
      </c>
      <c r="J163" s="27" t="s">
        <v>1041</v>
      </c>
      <c r="M163" s="27" t="s">
        <v>136</v>
      </c>
      <c r="T163" s="27"/>
      <c r="V163" s="28"/>
      <c r="W163" s="28" t="s">
        <v>664</v>
      </c>
      <c r="X163" s="37">
        <v>110</v>
      </c>
      <c r="Y163" s="38" t="s">
        <v>1078</v>
      </c>
      <c r="Z163" s="38" t="s">
        <v>741</v>
      </c>
      <c r="AA163" s="38"/>
      <c r="AE163" s="27" t="s">
        <v>315</v>
      </c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3" s="27" t="str">
        <f>LOWER(_xlfn.CONCAT(Table2[[#This Row],[device_suggested_area]], "-",Table2[[#This Row],[device_identifiers]]))</f>
        <v>office-main</v>
      </c>
      <c r="AV163" s="28" t="s">
        <v>758</v>
      </c>
      <c r="AW163" s="27" t="s">
        <v>661</v>
      </c>
      <c r="AX163" s="27" t="s">
        <v>761</v>
      </c>
      <c r="AY163" s="27" t="s">
        <v>443</v>
      </c>
      <c r="BA163" s="27" t="s">
        <v>222</v>
      </c>
      <c r="BD163" s="27"/>
      <c r="BE163" s="27"/>
      <c r="BH163" s="27" t="str">
        <f t="shared" si="18"/>
        <v/>
      </c>
    </row>
    <row r="164" spans="1:60" ht="16" customHeight="1">
      <c r="A164" s="27">
        <v>1656</v>
      </c>
      <c r="B164" s="27" t="s">
        <v>26</v>
      </c>
      <c r="C164" s="27" t="s">
        <v>443</v>
      </c>
      <c r="D164" s="27" t="s">
        <v>137</v>
      </c>
      <c r="E164" s="27" t="str">
        <f>SUBSTITUTE(Table2[[#This Row],[device_name]], "-", "_")</f>
        <v>office_main_bulb_1</v>
      </c>
      <c r="F164" s="31" t="str">
        <f>IF(ISBLANK(E164), "", Table2[[#This Row],[unique_id]])</f>
        <v>office_main_bulb_1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Office Lights</v>
      </c>
      <c r="T164" s="27"/>
      <c r="V164" s="28"/>
      <c r="W164" s="28" t="s">
        <v>663</v>
      </c>
      <c r="X164" s="37">
        <v>110</v>
      </c>
      <c r="Y164" s="38" t="s">
        <v>1076</v>
      </c>
      <c r="Z164" s="38" t="s">
        <v>741</v>
      </c>
      <c r="AA164" s="38"/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4" s="27" t="str">
        <f>LOWER(_xlfn.CONCAT(Table2[[#This Row],[device_suggested_area]], "-",Table2[[#This Row],[device_identifiers]]))</f>
        <v>office-main-bulb-1</v>
      </c>
      <c r="AV164" s="28" t="s">
        <v>758</v>
      </c>
      <c r="AW164" s="27" t="s">
        <v>662</v>
      </c>
      <c r="AX164" s="27" t="s">
        <v>761</v>
      </c>
      <c r="AY164" s="27" t="s">
        <v>443</v>
      </c>
      <c r="BA164" s="27" t="s">
        <v>222</v>
      </c>
      <c r="BD164" s="27" t="s">
        <v>700</v>
      </c>
      <c r="BE164" s="27"/>
      <c r="BH164" s="27" t="str">
        <f t="shared" si="18"/>
        <v>[["mac", "0x00178801040edfae"]]</v>
      </c>
    </row>
    <row r="165" spans="1:60" ht="16" customHeight="1">
      <c r="A165" s="27">
        <v>1657</v>
      </c>
      <c r="B165" s="27" t="s">
        <v>26</v>
      </c>
      <c r="C165" s="27" t="s">
        <v>443</v>
      </c>
      <c r="D165" s="27" t="s">
        <v>137</v>
      </c>
      <c r="E165" s="27" t="s">
        <v>331</v>
      </c>
      <c r="F165" s="31" t="str">
        <f>IF(ISBLANK(E165), "", Table2[[#This Row],[unique_id]])</f>
        <v>bathroom_main</v>
      </c>
      <c r="G165" s="27" t="s">
        <v>207</v>
      </c>
      <c r="H165" s="27" t="s">
        <v>139</v>
      </c>
      <c r="I165" s="27" t="s">
        <v>132</v>
      </c>
      <c r="J165" s="27" t="s">
        <v>1041</v>
      </c>
      <c r="K165" s="27" t="s">
        <v>1268</v>
      </c>
      <c r="M165" s="27" t="s">
        <v>136</v>
      </c>
      <c r="T165" s="27"/>
      <c r="V165" s="28"/>
      <c r="W165" s="28" t="s">
        <v>664</v>
      </c>
      <c r="X165" s="37">
        <v>111</v>
      </c>
      <c r="Y165" s="38" t="s">
        <v>1078</v>
      </c>
      <c r="Z165" s="38" t="s">
        <v>738</v>
      </c>
      <c r="AA165" s="38"/>
      <c r="AE165" s="27" t="s">
        <v>315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5" s="27" t="str">
        <f>LOWER(_xlfn.CONCAT(Table2[[#This Row],[device_suggested_area]], "-",Table2[[#This Row],[device_identifiers]]))</f>
        <v>bathroom-main</v>
      </c>
      <c r="AV165" s="28" t="s">
        <v>660</v>
      </c>
      <c r="AW165" s="27" t="s">
        <v>661</v>
      </c>
      <c r="AX165" s="27" t="s">
        <v>659</v>
      </c>
      <c r="AY165" s="27" t="s">
        <v>443</v>
      </c>
      <c r="BA165" s="27" t="s">
        <v>404</v>
      </c>
      <c r="BD165" s="27"/>
      <c r="BE165" s="27"/>
      <c r="BH165" s="27" t="str">
        <f t="shared" si="18"/>
        <v/>
      </c>
    </row>
    <row r="166" spans="1:60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tr">
        <f>SUBSTITUTE(Table2[[#This Row],[device_name]], "-", "_")</f>
        <v>bathroom_main_bulb_1</v>
      </c>
      <c r="F166" s="31" t="str">
        <f>IF(ISBLANK(E166), "", Table2[[#This Row],[unique_id]])</f>
        <v>bathroom_main_bulb_1</v>
      </c>
      <c r="H166" s="27" t="s">
        <v>139</v>
      </c>
      <c r="O166" s="28" t="s">
        <v>1130</v>
      </c>
      <c r="P166" s="27" t="s">
        <v>172</v>
      </c>
      <c r="Q166" s="27" t="s">
        <v>1080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Bathroom Lights</v>
      </c>
      <c r="T166" s="27"/>
      <c r="V166" s="28"/>
      <c r="W166" s="28" t="s">
        <v>663</v>
      </c>
      <c r="X166" s="37">
        <v>111</v>
      </c>
      <c r="Y166" s="38" t="s">
        <v>1076</v>
      </c>
      <c r="Z166" s="38" t="s">
        <v>738</v>
      </c>
      <c r="AA166" s="38"/>
      <c r="AG166" s="28"/>
      <c r="AH166" s="28"/>
      <c r="AJ166" s="27" t="str">
        <f t="shared" si="16"/>
        <v/>
      </c>
      <c r="AK166" s="27" t="str">
        <f t="shared" si="17"/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6" s="27" t="str">
        <f>LOWER(_xlfn.CONCAT(Table2[[#This Row],[device_suggested_area]], "-",Table2[[#This Row],[device_identifiers]]))</f>
        <v>bathroom-main-bulb-1</v>
      </c>
      <c r="AV166" s="28" t="s">
        <v>660</v>
      </c>
      <c r="AW166" s="27" t="s">
        <v>662</v>
      </c>
      <c r="AX166" s="27" t="s">
        <v>659</v>
      </c>
      <c r="AY166" s="27" t="s">
        <v>443</v>
      </c>
      <c r="BA166" s="27" t="s">
        <v>404</v>
      </c>
      <c r="BD166" s="27" t="s">
        <v>701</v>
      </c>
      <c r="BE166" s="27"/>
      <c r="BH166" s="27" t="str">
        <f t="shared" si="18"/>
        <v>[["mac", "0x00178801040edcad"]]</v>
      </c>
    </row>
    <row r="167" spans="1:60" ht="16" customHeight="1">
      <c r="A167" s="27">
        <v>1659</v>
      </c>
      <c r="B167" s="27" t="s">
        <v>26</v>
      </c>
      <c r="C167" s="27" t="s">
        <v>609</v>
      </c>
      <c r="D167" s="27" t="s">
        <v>137</v>
      </c>
      <c r="E167" s="27" t="s">
        <v>1237</v>
      </c>
      <c r="F167" s="31" t="str">
        <f>IF(ISBLANK(E167), "", Table2[[#This Row],[unique_id]])</f>
        <v>bathroom_sconces</v>
      </c>
      <c r="G167" s="27" t="s">
        <v>1240</v>
      </c>
      <c r="H167" s="27" t="s">
        <v>139</v>
      </c>
      <c r="I167" s="27" t="s">
        <v>132</v>
      </c>
      <c r="J167" s="27" t="s">
        <v>1220</v>
      </c>
      <c r="K167" s="27" t="s">
        <v>1267</v>
      </c>
      <c r="M167" s="27" t="s">
        <v>136</v>
      </c>
      <c r="T167" s="27"/>
      <c r="V167" s="28"/>
      <c r="W167" s="28" t="s">
        <v>664</v>
      </c>
      <c r="X167" s="37">
        <v>121</v>
      </c>
      <c r="Y167" s="38" t="s">
        <v>1078</v>
      </c>
      <c r="Z167" s="28" t="s">
        <v>1262</v>
      </c>
      <c r="AE167" s="27" t="s">
        <v>315</v>
      </c>
      <c r="AG167" s="28"/>
      <c r="AH167" s="28"/>
      <c r="AJ167" s="27" t="str">
        <f t="shared" si="16"/>
        <v/>
      </c>
      <c r="AK167" s="27" t="str">
        <f t="shared" si="17"/>
        <v/>
      </c>
      <c r="AS167" s="27"/>
      <c r="AT167" s="29"/>
      <c r="AU167" s="27" t="str">
        <f>LOWER(_xlfn.CONCAT(Table2[[#This Row],[device_suggested_area]], "-",Table2[[#This Row],[device_identifiers]]))</f>
        <v>bathroom-sconces</v>
      </c>
      <c r="AV167" s="28" t="s">
        <v>1221</v>
      </c>
      <c r="AW167" s="27" t="s">
        <v>1222</v>
      </c>
      <c r="AX167" s="27" t="s">
        <v>1227</v>
      </c>
      <c r="AY167" s="27" t="s">
        <v>609</v>
      </c>
      <c r="BA167" s="27" t="s">
        <v>404</v>
      </c>
      <c r="BD167" s="27"/>
      <c r="BE167" s="27"/>
      <c r="BH167" s="27" t="str">
        <f t="shared" si="18"/>
        <v/>
      </c>
    </row>
    <row r="168" spans="1:60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1238</v>
      </c>
      <c r="F168" s="31" t="str">
        <f>IF(ISBLANK(E168), "", Table2[[#This Row],[unique_id]])</f>
        <v>bathroom_sconces_bulb_1</v>
      </c>
      <c r="H168" s="27" t="s">
        <v>139</v>
      </c>
      <c r="O168" s="28" t="s">
        <v>1130</v>
      </c>
      <c r="P168" s="27" t="s">
        <v>172</v>
      </c>
      <c r="Q168" s="27" t="s">
        <v>1080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Bathroom Lights</v>
      </c>
      <c r="T168" s="27"/>
      <c r="V168" s="28"/>
      <c r="W168" s="28" t="s">
        <v>663</v>
      </c>
      <c r="X168" s="37">
        <v>121</v>
      </c>
      <c r="Y168" s="38" t="s">
        <v>1076</v>
      </c>
      <c r="Z168" s="28" t="s">
        <v>1262</v>
      </c>
      <c r="AG168" s="28"/>
      <c r="AH168" s="28"/>
      <c r="AJ168" s="27" t="str">
        <f t="shared" si="16"/>
        <v/>
      </c>
      <c r="AK168" s="27" t="str">
        <f t="shared" si="17"/>
        <v/>
      </c>
      <c r="AS168" s="27"/>
      <c r="AT168" s="29"/>
      <c r="AU168" s="27" t="str">
        <f>LOWER(_xlfn.CONCAT(Table2[[#This Row],[device_suggested_area]], "-",Table2[[#This Row],[device_identifiers]]))</f>
        <v>bathroom-sconces-bulb-1</v>
      </c>
      <c r="AV168" s="28" t="s">
        <v>1221</v>
      </c>
      <c r="AW168" s="27" t="s">
        <v>1223</v>
      </c>
      <c r="AX168" s="27" t="s">
        <v>1227</v>
      </c>
      <c r="AY168" s="27" t="s">
        <v>609</v>
      </c>
      <c r="BA168" s="27" t="s">
        <v>404</v>
      </c>
      <c r="BD168" s="27" t="s">
        <v>1241</v>
      </c>
      <c r="BE168" s="27"/>
      <c r="BH168" s="27" t="str">
        <f t="shared" si="18"/>
        <v>[["mac", "0x2c1165fffe2787f0"]]</v>
      </c>
    </row>
    <row r="169" spans="1:60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1239</v>
      </c>
      <c r="F169" s="31" t="str">
        <f>IF(ISBLANK(E169), "", Table2[[#This Row],[unique_id]])</f>
        <v>bathroom_sconces_bulb_2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663</v>
      </c>
      <c r="X169" s="37">
        <v>121</v>
      </c>
      <c r="Y169" s="38" t="s">
        <v>1076</v>
      </c>
      <c r="Z169" s="28" t="s">
        <v>1262</v>
      </c>
      <c r="AG169" s="28"/>
      <c r="AH169" s="28"/>
      <c r="AJ169" s="27" t="str">
        <f t="shared" si="16"/>
        <v/>
      </c>
      <c r="AK169" s="27" t="str">
        <f t="shared" si="17"/>
        <v/>
      </c>
      <c r="AS169" s="27"/>
      <c r="AT169" s="29"/>
      <c r="AU169" s="27" t="str">
        <f>LOWER(_xlfn.CONCAT(Table2[[#This Row],[device_suggested_area]], "-",Table2[[#This Row],[device_identifiers]]))</f>
        <v>bathroom-sconces-bulb-2</v>
      </c>
      <c r="AV169" s="28" t="s">
        <v>1221</v>
      </c>
      <c r="AW169" s="27" t="s">
        <v>1224</v>
      </c>
      <c r="AX169" s="27" t="s">
        <v>1227</v>
      </c>
      <c r="AY169" s="27" t="s">
        <v>609</v>
      </c>
      <c r="BA169" s="27" t="s">
        <v>404</v>
      </c>
      <c r="BD169" s="27" t="s">
        <v>1242</v>
      </c>
      <c r="BE169" s="27"/>
      <c r="BH169" s="27" t="str">
        <f t="shared" si="18"/>
        <v>[["mac", "0x2c1165fffe18e424"]]</v>
      </c>
    </row>
    <row r="170" spans="1:60" ht="16" customHeight="1">
      <c r="A170" s="27">
        <v>1662</v>
      </c>
      <c r="B170" s="27" t="s">
        <v>26</v>
      </c>
      <c r="C170" s="27" t="s">
        <v>443</v>
      </c>
      <c r="D170" s="27" t="s">
        <v>137</v>
      </c>
      <c r="E170" s="27" t="s">
        <v>332</v>
      </c>
      <c r="F170" s="31" t="str">
        <f>IF(ISBLANK(E170), "", Table2[[#This Row],[unique_id]])</f>
        <v>ensuite_main</v>
      </c>
      <c r="G170" s="27" t="s">
        <v>206</v>
      </c>
      <c r="H170" s="27" t="s">
        <v>139</v>
      </c>
      <c r="I170" s="27" t="s">
        <v>132</v>
      </c>
      <c r="J170" s="27" t="s">
        <v>1041</v>
      </c>
      <c r="K170" s="27" t="s">
        <v>1268</v>
      </c>
      <c r="M170" s="27" t="s">
        <v>136</v>
      </c>
      <c r="T170" s="27"/>
      <c r="V170" s="28"/>
      <c r="W170" s="28" t="s">
        <v>664</v>
      </c>
      <c r="X170" s="37">
        <v>112</v>
      </c>
      <c r="Y170" s="38" t="s">
        <v>1078</v>
      </c>
      <c r="Z170" s="38" t="s">
        <v>738</v>
      </c>
      <c r="AA170" s="38"/>
      <c r="AE170" s="27" t="s">
        <v>315</v>
      </c>
      <c r="AG170" s="28"/>
      <c r="AH170" s="28"/>
      <c r="AJ170" s="27" t="str">
        <f t="shared" ref="AJ170:AJ198" si="19">IF(ISBLANK(AI170),  "", _xlfn.CONCAT("haas/entity/sensor/", LOWER(C170), "/", E170, "/config"))</f>
        <v/>
      </c>
      <c r="AK170" s="27" t="str">
        <f t="shared" ref="AK170:AK198" si="20">IF(ISBLANK(AI170),  "", _xlfn.CONCAT(LOWER(C170), "/", E170))</f>
        <v/>
      </c>
      <c r="AS170" s="27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0" s="27" t="str">
        <f>LOWER(_xlfn.CONCAT(Table2[[#This Row],[device_suggested_area]], "-",Table2[[#This Row],[device_identifiers]]))</f>
        <v>ensuite-main</v>
      </c>
      <c r="AV170" s="28" t="s">
        <v>758</v>
      </c>
      <c r="AW170" s="27" t="s">
        <v>661</v>
      </c>
      <c r="AX170" s="27" t="s">
        <v>761</v>
      </c>
      <c r="AY170" s="27" t="s">
        <v>443</v>
      </c>
      <c r="BA170" s="27" t="s">
        <v>477</v>
      </c>
      <c r="BD170" s="27"/>
      <c r="BE170" s="27"/>
      <c r="BH170" s="27" t="str">
        <f t="shared" ref="BH170:BH199" si="21">IF(AND(ISBLANK(BD170), ISBLANK(BE170)), "", _xlfn.CONCAT("[", IF(ISBLANK(BD170), "", _xlfn.CONCAT("[""mac"", """, BD170, """]")), IF(ISBLANK(BE170), "", _xlfn.CONCAT(", [""ip"", """, BE170, """]")), "]"))</f>
        <v/>
      </c>
    </row>
    <row r="171" spans="1:60" ht="16" customHeight="1">
      <c r="A171" s="27">
        <v>1663</v>
      </c>
      <c r="B171" s="27" t="s">
        <v>26</v>
      </c>
      <c r="C171" s="27" t="s">
        <v>443</v>
      </c>
      <c r="D171" s="27" t="s">
        <v>137</v>
      </c>
      <c r="E171" s="27" t="str">
        <f>SUBSTITUTE(Table2[[#This Row],[device_name]], "-", "_")</f>
        <v>ensuite_main_bulb_1</v>
      </c>
      <c r="F171" s="31" t="str">
        <f>IF(ISBLANK(E171), "", Table2[[#This Row],[unique_id]])</f>
        <v>ensuite_main_bulb_1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112</v>
      </c>
      <c r="Y171" s="38" t="s">
        <v>1076</v>
      </c>
      <c r="Z171" s="38" t="s">
        <v>738</v>
      </c>
      <c r="AA171" s="38"/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1" s="27" t="str">
        <f>LOWER(_xlfn.CONCAT(Table2[[#This Row],[device_suggested_area]], "-",Table2[[#This Row],[device_identifiers]]))</f>
        <v>ensuite-main-bulb-1</v>
      </c>
      <c r="AV171" s="28" t="s">
        <v>758</v>
      </c>
      <c r="AW171" s="27" t="s">
        <v>662</v>
      </c>
      <c r="AX171" s="27" t="s">
        <v>761</v>
      </c>
      <c r="AY171" s="27" t="s">
        <v>443</v>
      </c>
      <c r="BA171" s="27" t="s">
        <v>477</v>
      </c>
      <c r="BD171" s="27" t="s">
        <v>702</v>
      </c>
      <c r="BE171" s="27"/>
      <c r="BH171" s="27" t="str">
        <f t="shared" si="21"/>
        <v>[["mac", "0x00178801040eddb2"]]</v>
      </c>
    </row>
    <row r="172" spans="1:60" ht="16" customHeight="1">
      <c r="A172" s="27">
        <v>1664</v>
      </c>
      <c r="B172" s="27" t="s">
        <v>26</v>
      </c>
      <c r="C172" s="27" t="s">
        <v>609</v>
      </c>
      <c r="D172" s="27" t="s">
        <v>137</v>
      </c>
      <c r="E172" s="27" t="s">
        <v>1215</v>
      </c>
      <c r="F172" s="31" t="str">
        <f>IF(ISBLANK(E172), "", Table2[[#This Row],[unique_id]])</f>
        <v>ensuite_sconces</v>
      </c>
      <c r="G172" s="27" t="s">
        <v>1219</v>
      </c>
      <c r="H172" s="27" t="s">
        <v>139</v>
      </c>
      <c r="I172" s="27" t="s">
        <v>132</v>
      </c>
      <c r="J172" s="27" t="s">
        <v>1220</v>
      </c>
      <c r="K172" s="27" t="s">
        <v>1267</v>
      </c>
      <c r="M172" s="27" t="s">
        <v>136</v>
      </c>
      <c r="T172" s="27"/>
      <c r="V172" s="28"/>
      <c r="W172" s="28" t="s">
        <v>664</v>
      </c>
      <c r="X172" s="37">
        <v>118</v>
      </c>
      <c r="Y172" s="38" t="s">
        <v>1078</v>
      </c>
      <c r="Z172" s="28" t="s">
        <v>1262</v>
      </c>
      <c r="AE172" s="27" t="s">
        <v>315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29"/>
      <c r="AU172" s="27" t="str">
        <f>LOWER(_xlfn.CONCAT(Table2[[#This Row],[device_suggested_area]], "-",Table2[[#This Row],[device_identifiers]]))</f>
        <v>ensuite-sconces</v>
      </c>
      <c r="AV172" s="28" t="s">
        <v>1221</v>
      </c>
      <c r="AW172" s="27" t="s">
        <v>1222</v>
      </c>
      <c r="AX172" s="27" t="s">
        <v>1227</v>
      </c>
      <c r="AY172" s="27" t="s">
        <v>609</v>
      </c>
      <c r="BA172" s="27" t="s">
        <v>477</v>
      </c>
      <c r="BD172" s="27"/>
      <c r="BE172" s="27"/>
      <c r="BH172" s="27" t="str">
        <f t="shared" si="21"/>
        <v/>
      </c>
    </row>
    <row r="173" spans="1:60" ht="16" customHeight="1">
      <c r="A173" s="27">
        <v>1665</v>
      </c>
      <c r="B173" s="27" t="s">
        <v>26</v>
      </c>
      <c r="C173" s="27" t="s">
        <v>609</v>
      </c>
      <c r="D173" s="27" t="s">
        <v>137</v>
      </c>
      <c r="E173" s="27" t="s">
        <v>1216</v>
      </c>
      <c r="F173" s="31" t="str">
        <f>IF(ISBLANK(E173), "", Table2[[#This Row],[unique_id]])</f>
        <v>ensuite_sconces_bulb_1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Ensuite Lights</v>
      </c>
      <c r="T173" s="27"/>
      <c r="V173" s="28"/>
      <c r="W173" s="28" t="s">
        <v>663</v>
      </c>
      <c r="X173" s="37">
        <v>118</v>
      </c>
      <c r="Y173" s="38" t="s">
        <v>1076</v>
      </c>
      <c r="Z173" s="28" t="s">
        <v>1262</v>
      </c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29"/>
      <c r="AU173" s="27" t="str">
        <f>LOWER(_xlfn.CONCAT(Table2[[#This Row],[device_suggested_area]], "-",Table2[[#This Row],[device_identifiers]]))</f>
        <v>ensuite-sconces-bulb-1</v>
      </c>
      <c r="AV173" s="28" t="s">
        <v>1221</v>
      </c>
      <c r="AW173" s="27" t="s">
        <v>1223</v>
      </c>
      <c r="AX173" s="27" t="s">
        <v>1227</v>
      </c>
      <c r="AY173" s="27" t="s">
        <v>609</v>
      </c>
      <c r="BA173" s="27" t="s">
        <v>477</v>
      </c>
      <c r="BD173" s="27" t="s">
        <v>1226</v>
      </c>
      <c r="BE173" s="27"/>
      <c r="BH173" s="27" t="str">
        <f t="shared" si="21"/>
        <v>[["mac", "0x2c1165fffe168c7e"]]</v>
      </c>
    </row>
    <row r="174" spans="1:60" ht="16" customHeight="1">
      <c r="A174" s="27">
        <v>1666</v>
      </c>
      <c r="B174" s="27" t="s">
        <v>26</v>
      </c>
      <c r="C174" s="27" t="s">
        <v>609</v>
      </c>
      <c r="D174" s="27" t="s">
        <v>137</v>
      </c>
      <c r="E174" s="27" t="s">
        <v>1217</v>
      </c>
      <c r="F174" s="31" t="str">
        <f>IF(ISBLANK(E174), "", Table2[[#This Row],[unique_id]])</f>
        <v>ensuite_sconces_bulb_2</v>
      </c>
      <c r="H174" s="27" t="s">
        <v>139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663</v>
      </c>
      <c r="X174" s="37">
        <v>118</v>
      </c>
      <c r="Y174" s="38" t="s">
        <v>1076</v>
      </c>
      <c r="Z174" s="28" t="s">
        <v>1262</v>
      </c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 t="str">
        <f>LOWER(_xlfn.CONCAT(Table2[[#This Row],[device_suggested_area]], "-",Table2[[#This Row],[device_identifiers]]))</f>
        <v>ensuite-sconces-bulb-2</v>
      </c>
      <c r="AV174" s="28" t="s">
        <v>1221</v>
      </c>
      <c r="AW174" s="27" t="s">
        <v>1224</v>
      </c>
      <c r="AX174" s="27" t="s">
        <v>1227</v>
      </c>
      <c r="AY174" s="27" t="s">
        <v>609</v>
      </c>
      <c r="BA174" s="27" t="s">
        <v>477</v>
      </c>
      <c r="BD174" s="27" t="s">
        <v>1228</v>
      </c>
      <c r="BE174" s="27"/>
      <c r="BH174" s="27" t="str">
        <f t="shared" si="21"/>
        <v>[["mac", "0x2c1165fffea5cd4b"]]</v>
      </c>
    </row>
    <row r="175" spans="1:60" ht="16" customHeight="1">
      <c r="A175" s="27">
        <v>1667</v>
      </c>
      <c r="B175" s="27" t="s">
        <v>26</v>
      </c>
      <c r="C175" s="27" t="s">
        <v>609</v>
      </c>
      <c r="D175" s="27" t="s">
        <v>137</v>
      </c>
      <c r="E175" s="27" t="s">
        <v>1218</v>
      </c>
      <c r="F175" s="31" t="str">
        <f>IF(ISBLANK(E175), "", Table2[[#This Row],[unique_id]])</f>
        <v>ensuite_sconces_bulb_3</v>
      </c>
      <c r="H175" s="27" t="s">
        <v>139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663</v>
      </c>
      <c r="X175" s="37">
        <v>118</v>
      </c>
      <c r="Y175" s="38" t="s">
        <v>1076</v>
      </c>
      <c r="Z175" s="28" t="s">
        <v>1262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 t="str">
        <f>LOWER(_xlfn.CONCAT(Table2[[#This Row],[device_suggested_area]], "-",Table2[[#This Row],[device_identifiers]]))</f>
        <v>ensuite-sconces-bulb-3</v>
      </c>
      <c r="AV175" s="28" t="s">
        <v>1221</v>
      </c>
      <c r="AW175" s="27" t="s">
        <v>1225</v>
      </c>
      <c r="AX175" s="27" t="s">
        <v>1227</v>
      </c>
      <c r="AY175" s="27" t="s">
        <v>609</v>
      </c>
      <c r="BA175" s="27" t="s">
        <v>477</v>
      </c>
      <c r="BD175" s="27" t="s">
        <v>1229</v>
      </c>
      <c r="BE175" s="27"/>
      <c r="BH175" s="27" t="str">
        <f t="shared" si="21"/>
        <v>[["mac", "0x2c1165fffea89f5f"]]</v>
      </c>
    </row>
    <row r="176" spans="1:60" ht="16" customHeight="1">
      <c r="A176" s="27">
        <v>1668</v>
      </c>
      <c r="B176" s="27" t="s">
        <v>26</v>
      </c>
      <c r="C176" s="27" t="s">
        <v>443</v>
      </c>
      <c r="D176" s="27" t="s">
        <v>137</v>
      </c>
      <c r="E176" s="27" t="s">
        <v>333</v>
      </c>
      <c r="F176" s="31" t="str">
        <f>IF(ISBLANK(E176), "", Table2[[#This Row],[unique_id]])</f>
        <v>wardrobe_main</v>
      </c>
      <c r="G176" s="27" t="s">
        <v>210</v>
      </c>
      <c r="H176" s="27" t="s">
        <v>139</v>
      </c>
      <c r="I176" s="27" t="s">
        <v>132</v>
      </c>
      <c r="J176" s="27" t="s">
        <v>1041</v>
      </c>
      <c r="K176" s="35" t="s">
        <v>1265</v>
      </c>
      <c r="M176" s="27" t="s">
        <v>136</v>
      </c>
      <c r="T176" s="27"/>
      <c r="V176" s="28"/>
      <c r="W176" s="28" t="s">
        <v>664</v>
      </c>
      <c r="X176" s="37">
        <v>113</v>
      </c>
      <c r="Y176" s="38" t="s">
        <v>1078</v>
      </c>
      <c r="Z176" s="38" t="s">
        <v>740</v>
      </c>
      <c r="AA176" s="38"/>
      <c r="AE176" s="27" t="s">
        <v>315</v>
      </c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6" s="27" t="str">
        <f>LOWER(_xlfn.CONCAT(Table2[[#This Row],[device_suggested_area]], "-",Table2[[#This Row],[device_identifiers]]))</f>
        <v>wardrobe-main</v>
      </c>
      <c r="AV176" s="28" t="s">
        <v>758</v>
      </c>
      <c r="AW176" s="27" t="s">
        <v>661</v>
      </c>
      <c r="AX176" s="27" t="s">
        <v>761</v>
      </c>
      <c r="AY176" s="27" t="s">
        <v>443</v>
      </c>
      <c r="BA176" s="27" t="s">
        <v>671</v>
      </c>
      <c r="BD176" s="27"/>
      <c r="BE176" s="27"/>
      <c r="BH176" s="27" t="str">
        <f t="shared" si="21"/>
        <v/>
      </c>
    </row>
    <row r="177" spans="1:60" ht="16" customHeight="1">
      <c r="A177" s="27">
        <v>1669</v>
      </c>
      <c r="B177" s="27" t="s">
        <v>26</v>
      </c>
      <c r="C177" s="27" t="s">
        <v>443</v>
      </c>
      <c r="D177" s="27" t="s">
        <v>137</v>
      </c>
      <c r="E177" s="27" t="str">
        <f>SUBSTITUTE(Table2[[#This Row],[device_name]], "-", "_")</f>
        <v>wardrobe_main_bulb_1</v>
      </c>
      <c r="F177" s="31" t="str">
        <f>IF(ISBLANK(E177), "", Table2[[#This Row],[unique_id]])</f>
        <v>wardrobe_main_bulb_1</v>
      </c>
      <c r="H177" s="27" t="s">
        <v>139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Wardrobe Lights</v>
      </c>
      <c r="T177" s="27"/>
      <c r="V177" s="28"/>
      <c r="W177" s="28" t="s">
        <v>663</v>
      </c>
      <c r="X177" s="37">
        <v>113</v>
      </c>
      <c r="Y177" s="38" t="s">
        <v>1076</v>
      </c>
      <c r="Z177" s="38" t="s">
        <v>740</v>
      </c>
      <c r="AA177" s="38"/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7" s="27" t="str">
        <f>LOWER(_xlfn.CONCAT(Table2[[#This Row],[device_suggested_area]], "-",Table2[[#This Row],[device_identifiers]]))</f>
        <v>wardrobe-main-bulb-1</v>
      </c>
      <c r="AV177" s="28" t="s">
        <v>758</v>
      </c>
      <c r="AW177" s="27" t="s">
        <v>662</v>
      </c>
      <c r="AX177" s="27" t="s">
        <v>761</v>
      </c>
      <c r="AY177" s="27" t="s">
        <v>443</v>
      </c>
      <c r="BA177" s="27" t="s">
        <v>671</v>
      </c>
      <c r="BD177" s="27" t="s">
        <v>703</v>
      </c>
      <c r="BE177" s="27"/>
      <c r="BH177" s="27" t="str">
        <f t="shared" si="21"/>
        <v>[["mac", "0x00178801040ede93"]]</v>
      </c>
    </row>
    <row r="178" spans="1:60" ht="16" customHeight="1">
      <c r="A178" s="27">
        <v>1670</v>
      </c>
      <c r="B178" s="27" t="s">
        <v>26</v>
      </c>
      <c r="C178" s="27" t="s">
        <v>1158</v>
      </c>
      <c r="D178" s="27" t="s">
        <v>149</v>
      </c>
      <c r="E178" s="34" t="str">
        <f>_xlfn.CONCAT("template_", E179, "_proxy")</f>
        <v>template_deck_festoons_plug_proxy</v>
      </c>
      <c r="F178" s="31" t="str">
        <f>IF(ISBLANK(E178), "", Table2[[#This Row],[unique_id]])</f>
        <v>template_deck_festoons_plug_proxy</v>
      </c>
      <c r="G178" s="27" t="s">
        <v>322</v>
      </c>
      <c r="H178" s="27" t="s">
        <v>139</v>
      </c>
      <c r="I178" s="27" t="s">
        <v>132</v>
      </c>
      <c r="O178" s="28" t="s">
        <v>1130</v>
      </c>
      <c r="P178" s="27" t="s">
        <v>172</v>
      </c>
      <c r="Q178" s="27" t="s">
        <v>1080</v>
      </c>
      <c r="R178" s="27" t="str">
        <f>Table2[[#This Row],[entity_domain]]</f>
        <v>Lights</v>
      </c>
      <c r="S178" s="27" t="str">
        <f>S179</f>
        <v>Deck Lights</v>
      </c>
      <c r="T17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8" s="28"/>
      <c r="W178" s="28"/>
      <c r="X178" s="28"/>
      <c r="Y178" s="28"/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29"/>
      <c r="AU178" s="27"/>
      <c r="AV178" s="28"/>
      <c r="AW178" s="27" t="s">
        <v>134</v>
      </c>
      <c r="AX178" s="27" t="s">
        <v>406</v>
      </c>
      <c r="AY178" s="27" t="s">
        <v>244</v>
      </c>
      <c r="BA178" s="27" t="s">
        <v>403</v>
      </c>
      <c r="BD178" s="27"/>
      <c r="BE178" s="27"/>
      <c r="BH178" s="27" t="str">
        <f t="shared" si="21"/>
        <v/>
      </c>
    </row>
    <row r="179" spans="1:60" ht="16" customHeight="1">
      <c r="A179" s="27">
        <v>1671</v>
      </c>
      <c r="B179" s="27" t="s">
        <v>26</v>
      </c>
      <c r="C179" s="27" t="s">
        <v>244</v>
      </c>
      <c r="D179" s="27" t="s">
        <v>134</v>
      </c>
      <c r="E179" s="27" t="s">
        <v>1193</v>
      </c>
      <c r="F179" s="31" t="str">
        <f>IF(ISBLANK(E179), "", Table2[[#This Row],[unique_id]])</f>
        <v>deck_festoons_plug</v>
      </c>
      <c r="G179" s="27" t="s">
        <v>322</v>
      </c>
      <c r="H179" s="27" t="s">
        <v>139</v>
      </c>
      <c r="I179" s="27" t="s">
        <v>132</v>
      </c>
      <c r="J179" s="27" t="s">
        <v>1046</v>
      </c>
      <c r="M179" s="27" t="s">
        <v>136</v>
      </c>
      <c r="O179" s="28" t="s">
        <v>1130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Deck Lights</v>
      </c>
      <c r="T179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9" s="28"/>
      <c r="W179" s="28"/>
      <c r="X179" s="28"/>
      <c r="Y179" s="28"/>
      <c r="AE179" s="27" t="s">
        <v>315</v>
      </c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29"/>
      <c r="AU179" s="27" t="str">
        <f>IF(OR(ISBLANK(BD179), ISBLANK(BE179)), "", LOWER(_xlfn.CONCAT(Table2[[#This Row],[device_manufacturer]], "-",Table2[[#This Row],[device_suggested_area]], "-", Table2[[#This Row],[device_identifiers]])))</f>
        <v>tplink-deck-festoons</v>
      </c>
      <c r="AV179" s="28" t="s">
        <v>407</v>
      </c>
      <c r="AW179" s="27" t="s">
        <v>414</v>
      </c>
      <c r="AX179" s="27" t="s">
        <v>406</v>
      </c>
      <c r="AY179" s="27" t="str">
        <f>IF(OR(ISBLANK(BD179), ISBLANK(BE179)), "", Table2[[#This Row],[device_via_device]])</f>
        <v>TPLink</v>
      </c>
      <c r="AZ179" s="27" t="s">
        <v>1145</v>
      </c>
      <c r="BA179" s="27" t="s">
        <v>403</v>
      </c>
      <c r="BC179" s="27" t="s">
        <v>534</v>
      </c>
      <c r="BD179" s="27" t="s">
        <v>757</v>
      </c>
      <c r="BE179" s="27" t="s">
        <v>756</v>
      </c>
      <c r="BH179" s="27" t="str">
        <f t="shared" si="21"/>
        <v>[["mac", "5c:a6:e6:25:58:f1"], ["ip", "10.0.6.88"]]</v>
      </c>
    </row>
    <row r="180" spans="1:60" ht="16" customHeight="1">
      <c r="A180" s="27">
        <v>1672</v>
      </c>
      <c r="B180" s="27" t="s">
        <v>26</v>
      </c>
      <c r="C180" s="27" t="s">
        <v>1158</v>
      </c>
      <c r="D180" s="27" t="s">
        <v>149</v>
      </c>
      <c r="E180" s="34" t="str">
        <f>_xlfn.CONCAT("template_", E181, "_proxy")</f>
        <v>template_landing_festoons_plug_proxy</v>
      </c>
      <c r="F180" s="31" t="str">
        <f>IF(ISBLANK(E180), "", Table2[[#This Row],[unique_id]])</f>
        <v>template_landing_festoons_plug_proxy</v>
      </c>
      <c r="G180" s="27" t="s">
        <v>752</v>
      </c>
      <c r="H180" s="27" t="s">
        <v>139</v>
      </c>
      <c r="I180" s="27" t="s">
        <v>132</v>
      </c>
      <c r="O180" s="28" t="s">
        <v>1130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S181</f>
        <v>Landing Lights</v>
      </c>
      <c r="T18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28"/>
      <c r="W180" s="28"/>
      <c r="X180" s="28"/>
      <c r="Y180" s="2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29"/>
      <c r="AU180" s="27"/>
      <c r="AV180" s="28"/>
      <c r="AW180" s="27" t="s">
        <v>134</v>
      </c>
      <c r="AX180" s="27" t="s">
        <v>406</v>
      </c>
      <c r="AY180" s="27" t="s">
        <v>244</v>
      </c>
      <c r="BA180" s="27" t="s">
        <v>753</v>
      </c>
      <c r="BD180" s="27"/>
      <c r="BE180" s="27"/>
      <c r="BH180" s="27" t="str">
        <f t="shared" si="21"/>
        <v/>
      </c>
    </row>
    <row r="181" spans="1:60" ht="16" customHeight="1">
      <c r="A181" s="27">
        <v>1673</v>
      </c>
      <c r="B181" s="27" t="s">
        <v>26</v>
      </c>
      <c r="C181" s="27" t="s">
        <v>244</v>
      </c>
      <c r="D181" s="27" t="s">
        <v>134</v>
      </c>
      <c r="E181" s="27" t="s">
        <v>1194</v>
      </c>
      <c r="F181" s="31" t="str">
        <f>IF(ISBLANK(E181), "", Table2[[#This Row],[unique_id]])</f>
        <v>landing_festoons_plug</v>
      </c>
      <c r="G181" s="27" t="s">
        <v>752</v>
      </c>
      <c r="H181" s="27" t="s">
        <v>139</v>
      </c>
      <c r="I181" s="27" t="s">
        <v>132</v>
      </c>
      <c r="J181" s="27" t="s">
        <v>1046</v>
      </c>
      <c r="M181" s="27" t="s">
        <v>136</v>
      </c>
      <c r="O181" s="28" t="s">
        <v>1130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Landing Lights</v>
      </c>
      <c r="T181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1" s="28"/>
      <c r="W181" s="28"/>
      <c r="X181" s="28"/>
      <c r="Y181" s="28"/>
      <c r="AE181" s="27" t="s">
        <v>315</v>
      </c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29"/>
      <c r="AU181" s="27" t="str">
        <f>IF(OR(ISBLANK(BD181), ISBLANK(BE181)), "", LOWER(_xlfn.CONCAT(Table2[[#This Row],[device_manufacturer]], "-",Table2[[#This Row],[device_suggested_area]], "-", Table2[[#This Row],[device_identifiers]])))</f>
        <v>tplink-landing-festoons</v>
      </c>
      <c r="AV181" s="28" t="s">
        <v>407</v>
      </c>
      <c r="AW181" s="27" t="s">
        <v>414</v>
      </c>
      <c r="AX181" s="27" t="s">
        <v>406</v>
      </c>
      <c r="AY181" s="27" t="str">
        <f>IF(OR(ISBLANK(BD181), ISBLANK(BE181)), "", Table2[[#This Row],[device_via_device]])</f>
        <v>TPLink</v>
      </c>
      <c r="AZ181" s="27" t="s">
        <v>1145</v>
      </c>
      <c r="BA181" s="27" t="s">
        <v>753</v>
      </c>
      <c r="BC181" s="27" t="s">
        <v>534</v>
      </c>
      <c r="BD181" s="27" t="s">
        <v>754</v>
      </c>
      <c r="BE181" s="27" t="s">
        <v>755</v>
      </c>
      <c r="BH181" s="27" t="str">
        <f t="shared" si="21"/>
        <v>[["mac", "5c:a6:e6:25:5a:0c"], ["ip", "10.0.6.89"]]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">
        <v>771</v>
      </c>
      <c r="F182" s="31" t="str">
        <f>IF(ISBLANK(E182), "", Table2[[#This Row],[unique_id]])</f>
        <v>garden_pedestals</v>
      </c>
      <c r="G182" s="27" t="s">
        <v>772</v>
      </c>
      <c r="H182" s="27" t="s">
        <v>139</v>
      </c>
      <c r="I182" s="27" t="s">
        <v>132</v>
      </c>
      <c r="J182" s="27" t="s">
        <v>1045</v>
      </c>
      <c r="T182" s="27"/>
      <c r="V182" s="28"/>
      <c r="W182" s="28" t="s">
        <v>664</v>
      </c>
      <c r="X182" s="37">
        <v>115</v>
      </c>
      <c r="Y182" s="38" t="s">
        <v>1079</v>
      </c>
      <c r="Z182" s="38"/>
      <c r="AA182" s="38"/>
      <c r="AE182" s="27" t="s">
        <v>315</v>
      </c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2" s="27" t="str">
        <f>LOWER(_xlfn.CONCAT(Table2[[#This Row],[device_suggested_area]], "-",Table2[[#This Row],[device_identifiers]]))</f>
        <v>garden-pedestals</v>
      </c>
      <c r="AV182" s="28" t="s">
        <v>760</v>
      </c>
      <c r="AW182" s="27" t="s">
        <v>774</v>
      </c>
      <c r="AX182" s="27" t="s">
        <v>762</v>
      </c>
      <c r="AY182" s="27" t="s">
        <v>443</v>
      </c>
      <c r="BA182" s="27" t="s">
        <v>773</v>
      </c>
      <c r="BD182" s="27"/>
      <c r="BE182" s="27"/>
      <c r="BH182" s="27" t="str">
        <f t="shared" si="21"/>
        <v/>
      </c>
    </row>
    <row r="183" spans="1:60" ht="16" customHeight="1">
      <c r="A183" s="27">
        <v>1675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garden_pedestals_bulb_1</v>
      </c>
      <c r="F183" s="31" t="str">
        <f>IF(ISBLANK(E183), "", Table2[[#This Row],[unique_id]])</f>
        <v>garden_pedestals_bulb_1</v>
      </c>
      <c r="H183" s="27" t="s">
        <v>139</v>
      </c>
      <c r="P183" s="27" t="s">
        <v>172</v>
      </c>
      <c r="Q183" s="27" t="s">
        <v>1080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663</v>
      </c>
      <c r="X183" s="37">
        <v>115</v>
      </c>
      <c r="Y183" s="38" t="s">
        <v>1076</v>
      </c>
      <c r="Z183" s="38"/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3" s="27" t="str">
        <f>LOWER(_xlfn.CONCAT(Table2[[#This Row],[device_suggested_area]], "-",Table2[[#This Row],[device_identifiers]]))</f>
        <v>garden-pedestals-bulb-1</v>
      </c>
      <c r="AV183" s="28" t="s">
        <v>760</v>
      </c>
      <c r="AW183" s="27" t="s">
        <v>775</v>
      </c>
      <c r="AX183" s="27" t="s">
        <v>762</v>
      </c>
      <c r="AY183" s="27" t="s">
        <v>443</v>
      </c>
      <c r="BA183" s="27" t="s">
        <v>773</v>
      </c>
      <c r="BD183" s="27" t="s">
        <v>759</v>
      </c>
      <c r="BE183" s="27"/>
      <c r="BH183" s="27" t="str">
        <f t="shared" si="21"/>
        <v>[["mac", "0x001788010c692175"]]</v>
      </c>
    </row>
    <row r="184" spans="1:60" ht="16" customHeight="1">
      <c r="A184" s="27">
        <v>1676</v>
      </c>
      <c r="B184" s="27" t="s">
        <v>26</v>
      </c>
      <c r="C184" s="27" t="s">
        <v>443</v>
      </c>
      <c r="D184" s="27" t="s">
        <v>137</v>
      </c>
      <c r="E184" s="27" t="str">
        <f>SUBSTITUTE(Table2[[#This Row],[device_name]], "-", "_")</f>
        <v>garden_pedestals_bulb_2</v>
      </c>
      <c r="F184" s="31" t="str">
        <f>IF(ISBLANK(E184), "", Table2[[#This Row],[unique_id]])</f>
        <v>garden_pedestals_bulb_2</v>
      </c>
      <c r="H184" s="27" t="s">
        <v>139</v>
      </c>
      <c r="P184" s="27" t="s">
        <v>172</v>
      </c>
      <c r="Q184" s="27" t="s">
        <v>1080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663</v>
      </c>
      <c r="X184" s="37">
        <v>115</v>
      </c>
      <c r="Y184" s="38" t="s">
        <v>1076</v>
      </c>
      <c r="Z184" s="38"/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4" s="27" t="str">
        <f>LOWER(_xlfn.CONCAT(Table2[[#This Row],[device_suggested_area]], "-",Table2[[#This Row],[device_identifiers]]))</f>
        <v>garden-pedestals-bulb-2</v>
      </c>
      <c r="AV184" s="28" t="s">
        <v>760</v>
      </c>
      <c r="AW184" s="27" t="s">
        <v>776</v>
      </c>
      <c r="AX184" s="27" t="s">
        <v>762</v>
      </c>
      <c r="AY184" s="27" t="s">
        <v>443</v>
      </c>
      <c r="BA184" s="27" t="s">
        <v>773</v>
      </c>
      <c r="BD184" s="27" t="s">
        <v>764</v>
      </c>
      <c r="BE184" s="27"/>
      <c r="BH184" s="27" t="str">
        <f t="shared" si="21"/>
        <v>[["mac", "0x001788010c69214a"]]</v>
      </c>
    </row>
    <row r="185" spans="1:60" ht="16" customHeight="1">
      <c r="A185" s="27">
        <v>1677</v>
      </c>
      <c r="B185" s="27" t="s">
        <v>26</v>
      </c>
      <c r="C185" s="27" t="s">
        <v>443</v>
      </c>
      <c r="D185" s="27" t="s">
        <v>137</v>
      </c>
      <c r="E185" s="27" t="str">
        <f>SUBSTITUTE(Table2[[#This Row],[device_name]], "-", "_")</f>
        <v>garden_pedestals_bulb_3</v>
      </c>
      <c r="F185" s="31" t="str">
        <f>IF(ISBLANK(E185), "", Table2[[#This Row],[unique_id]])</f>
        <v>garden_pedestals_bulb_3</v>
      </c>
      <c r="H185" s="27" t="s">
        <v>139</v>
      </c>
      <c r="P185" s="27" t="s">
        <v>172</v>
      </c>
      <c r="Q185" s="27" t="s">
        <v>1080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663</v>
      </c>
      <c r="X185" s="37">
        <v>115</v>
      </c>
      <c r="Y185" s="38" t="s">
        <v>1076</v>
      </c>
      <c r="Z185" s="38"/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5" s="27" t="str">
        <f>LOWER(_xlfn.CONCAT(Table2[[#This Row],[device_suggested_area]], "-",Table2[[#This Row],[device_identifiers]]))</f>
        <v>garden-pedestals-bulb-3</v>
      </c>
      <c r="AV185" s="28" t="s">
        <v>760</v>
      </c>
      <c r="AW185" s="27" t="s">
        <v>777</v>
      </c>
      <c r="AX185" s="27" t="s">
        <v>762</v>
      </c>
      <c r="AY185" s="27" t="s">
        <v>443</v>
      </c>
      <c r="BA185" s="27" t="s">
        <v>773</v>
      </c>
      <c r="BD185" s="27" t="s">
        <v>765</v>
      </c>
      <c r="BE185" s="27"/>
      <c r="BH185" s="27" t="str">
        <f t="shared" si="21"/>
        <v>[["mac", "0x001788010c5c4266"]]</v>
      </c>
    </row>
    <row r="186" spans="1:60" ht="16" customHeight="1">
      <c r="A186" s="27">
        <v>1678</v>
      </c>
      <c r="B186" s="27" t="s">
        <v>26</v>
      </c>
      <c r="C186" s="27" t="s">
        <v>443</v>
      </c>
      <c r="D186" s="27" t="s">
        <v>137</v>
      </c>
      <c r="E186" s="27" t="str">
        <f>SUBSTITUTE(Table2[[#This Row],[device_name]], "-", "_")</f>
        <v>garden_pedestals_bulb_4</v>
      </c>
      <c r="F186" s="31" t="str">
        <f>IF(ISBLANK(E186), "", Table2[[#This Row],[unique_id]])</f>
        <v>garden_pedestals_bulb_4</v>
      </c>
      <c r="H186" s="27" t="s">
        <v>139</v>
      </c>
      <c r="P186" s="27" t="s">
        <v>172</v>
      </c>
      <c r="Q186" s="27" t="s">
        <v>1080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663</v>
      </c>
      <c r="X186" s="37">
        <v>115</v>
      </c>
      <c r="Y186" s="38" t="s">
        <v>1076</v>
      </c>
      <c r="Z186" s="38"/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6" s="27" t="str">
        <f>LOWER(_xlfn.CONCAT(Table2[[#This Row],[device_suggested_area]], "-",Table2[[#This Row],[device_identifiers]]))</f>
        <v>garden-pedestals-bulb-4</v>
      </c>
      <c r="AV186" s="28" t="s">
        <v>760</v>
      </c>
      <c r="AW186" s="27" t="s">
        <v>778</v>
      </c>
      <c r="AX186" s="27" t="s">
        <v>762</v>
      </c>
      <c r="AY186" s="27" t="s">
        <v>443</v>
      </c>
      <c r="BA186" s="27" t="s">
        <v>773</v>
      </c>
      <c r="BD186" s="27" t="s">
        <v>766</v>
      </c>
      <c r="BE186" s="27"/>
      <c r="BH186" s="27" t="str">
        <f t="shared" si="21"/>
        <v>[["mac", "0x001788010c692144"]]</v>
      </c>
    </row>
    <row r="187" spans="1:60" ht="16" customHeight="1">
      <c r="A187" s="27">
        <v>1679</v>
      </c>
      <c r="B187" s="27" t="s">
        <v>786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663</v>
      </c>
      <c r="X187" s="37">
        <v>115</v>
      </c>
      <c r="Y187" s="38" t="s">
        <v>1076</v>
      </c>
      <c r="Z187" s="38" t="s">
        <v>763</v>
      </c>
      <c r="AA187" s="38"/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garden-pedestals-bulb-5</v>
      </c>
      <c r="AV187" s="28" t="s">
        <v>760</v>
      </c>
      <c r="AW187" s="27" t="s">
        <v>892</v>
      </c>
      <c r="AX187" s="27" t="s">
        <v>762</v>
      </c>
      <c r="AY187" s="27" t="s">
        <v>443</v>
      </c>
      <c r="BA187" s="27" t="s">
        <v>773</v>
      </c>
      <c r="BD187" s="27" t="s">
        <v>891</v>
      </c>
      <c r="BE187" s="27"/>
      <c r="BH187" s="27" t="str">
        <f t="shared" si="21"/>
        <v>[["mac", "x"]]</v>
      </c>
    </row>
    <row r="188" spans="1:60" ht="16" customHeight="1">
      <c r="A188" s="27">
        <v>1680</v>
      </c>
      <c r="B188" s="27" t="s">
        <v>786</v>
      </c>
      <c r="C188" s="27" t="s">
        <v>443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663</v>
      </c>
      <c r="X188" s="37">
        <v>115</v>
      </c>
      <c r="Y188" s="38" t="s">
        <v>1076</v>
      </c>
      <c r="Z188" s="38" t="s">
        <v>763</v>
      </c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garden-pedestals-bulb-6</v>
      </c>
      <c r="AV188" s="28" t="s">
        <v>760</v>
      </c>
      <c r="AW188" s="27" t="s">
        <v>893</v>
      </c>
      <c r="AX188" s="27" t="s">
        <v>762</v>
      </c>
      <c r="AY188" s="27" t="s">
        <v>443</v>
      </c>
      <c r="BA188" s="27" t="s">
        <v>773</v>
      </c>
      <c r="BD188" s="27" t="s">
        <v>891</v>
      </c>
      <c r="BE188" s="27"/>
      <c r="BH188" s="27" t="str">
        <f t="shared" si="21"/>
        <v>[["mac", "x"]]</v>
      </c>
    </row>
    <row r="189" spans="1:60" ht="16" customHeight="1">
      <c r="A189" s="27">
        <v>1681</v>
      </c>
      <c r="B189" s="27" t="s">
        <v>786</v>
      </c>
      <c r="C189" s="27" t="s">
        <v>443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663</v>
      </c>
      <c r="X189" s="37">
        <v>115</v>
      </c>
      <c r="Y189" s="38" t="s">
        <v>1076</v>
      </c>
      <c r="Z189" s="38" t="s">
        <v>763</v>
      </c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garden-pedestals-bulb-7</v>
      </c>
      <c r="AV189" s="28" t="s">
        <v>760</v>
      </c>
      <c r="AW189" s="27" t="s">
        <v>894</v>
      </c>
      <c r="AX189" s="27" t="s">
        <v>762</v>
      </c>
      <c r="AY189" s="27" t="s">
        <v>443</v>
      </c>
      <c r="BA189" s="27" t="s">
        <v>773</v>
      </c>
      <c r="BD189" s="27" t="s">
        <v>891</v>
      </c>
      <c r="BE189" s="27"/>
      <c r="BH189" s="27" t="str">
        <f t="shared" si="21"/>
        <v>[["mac", "x"]]</v>
      </c>
    </row>
    <row r="190" spans="1:60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115</v>
      </c>
      <c r="Y190" s="38" t="s">
        <v>1076</v>
      </c>
      <c r="Z190" s="38" t="s">
        <v>763</v>
      </c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garden-pedestals-bulb-8</v>
      </c>
      <c r="AV190" s="28" t="s">
        <v>760</v>
      </c>
      <c r="AW190" s="27" t="s">
        <v>895</v>
      </c>
      <c r="AX190" s="27" t="s">
        <v>762</v>
      </c>
      <c r="AY190" s="27" t="s">
        <v>443</v>
      </c>
      <c r="BA190" s="27" t="s">
        <v>773</v>
      </c>
      <c r="BD190" s="27" t="s">
        <v>891</v>
      </c>
      <c r="BE190" s="27"/>
      <c r="BH190" s="27" t="str">
        <f t="shared" si="21"/>
        <v>[["mac", "x"]]</v>
      </c>
    </row>
    <row r="191" spans="1:60" ht="16" customHeight="1">
      <c r="A191" s="27">
        <v>1683</v>
      </c>
      <c r="B191" s="27" t="s">
        <v>26</v>
      </c>
      <c r="C191" s="27" t="s">
        <v>443</v>
      </c>
      <c r="D191" s="27" t="s">
        <v>137</v>
      </c>
      <c r="E191" s="27" t="s">
        <v>781</v>
      </c>
      <c r="F191" s="31" t="str">
        <f>IF(ISBLANK(E191), "", Table2[[#This Row],[unique_id]])</f>
        <v>tree_spotlights</v>
      </c>
      <c r="G191" s="27" t="s">
        <v>770</v>
      </c>
      <c r="H191" s="27" t="s">
        <v>139</v>
      </c>
      <c r="I191" s="27" t="s">
        <v>132</v>
      </c>
      <c r="J191" s="27" t="s">
        <v>1047</v>
      </c>
      <c r="T191" s="27"/>
      <c r="V191" s="28"/>
      <c r="W191" s="28" t="s">
        <v>664</v>
      </c>
      <c r="X191" s="37">
        <v>116</v>
      </c>
      <c r="Y191" s="38" t="s">
        <v>1079</v>
      </c>
      <c r="Z191" s="38"/>
      <c r="AA191" s="38"/>
      <c r="AE191" s="27" t="s">
        <v>315</v>
      </c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1" s="27" t="str">
        <f>LOWER(_xlfn.CONCAT(Table2[[#This Row],[device_suggested_area]], "-",Table2[[#This Row],[device_identifiers]]))</f>
        <v>tree-spotlights</v>
      </c>
      <c r="AV191" s="28" t="s">
        <v>760</v>
      </c>
      <c r="AW191" s="27" t="s">
        <v>779</v>
      </c>
      <c r="AX191" s="27" t="s">
        <v>769</v>
      </c>
      <c r="AY191" s="27" t="s">
        <v>443</v>
      </c>
      <c r="BA191" s="27" t="s">
        <v>768</v>
      </c>
      <c r="BD191" s="27"/>
      <c r="BE191" s="27"/>
      <c r="BH191" s="27" t="str">
        <f t="shared" si="21"/>
        <v/>
      </c>
    </row>
    <row r="192" spans="1:60" ht="16" customHeight="1">
      <c r="A192" s="27">
        <v>1684</v>
      </c>
      <c r="B192" s="27" t="s">
        <v>26</v>
      </c>
      <c r="C192" s="27" t="s">
        <v>443</v>
      </c>
      <c r="D192" s="27" t="s">
        <v>137</v>
      </c>
      <c r="E192" s="27" t="str">
        <f>SUBSTITUTE(Table2[[#This Row],[device_name]], "-", "_")</f>
        <v>tree_spotlights_bulb_1</v>
      </c>
      <c r="F192" s="31" t="str">
        <f>IF(ISBLANK(E192), "", Table2[[#This Row],[unique_id]])</f>
        <v>tree_spotlights_bulb_1</v>
      </c>
      <c r="H192" s="27" t="s">
        <v>139</v>
      </c>
      <c r="O192" s="28" t="s">
        <v>1130</v>
      </c>
      <c r="P192" s="27" t="s">
        <v>172</v>
      </c>
      <c r="Q192" s="27" t="s">
        <v>1080</v>
      </c>
      <c r="R192" s="27" t="str">
        <f>Table2[[#This Row],[entity_domain]]</f>
        <v>Lights</v>
      </c>
      <c r="S192" s="27" t="str">
        <f>_xlfn.CONCAT( Table2[[#This Row],[device_suggested_area]], " ",Table2[[#This Row],[powercalc_group_3]])</f>
        <v>Tree Lights</v>
      </c>
      <c r="T192" s="27"/>
      <c r="V192" s="28"/>
      <c r="W192" s="28" t="s">
        <v>663</v>
      </c>
      <c r="X192" s="37">
        <v>116</v>
      </c>
      <c r="Y192" s="38" t="s">
        <v>1076</v>
      </c>
      <c r="Z192" s="38"/>
      <c r="AA192" s="3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2" s="27" t="str">
        <f>LOWER(_xlfn.CONCAT(Table2[[#This Row],[device_suggested_area]], "-",Table2[[#This Row],[device_identifiers]]))</f>
        <v>tree-spotlights-bulb-1</v>
      </c>
      <c r="AV192" s="28" t="s">
        <v>760</v>
      </c>
      <c r="AW192" s="27" t="s">
        <v>780</v>
      </c>
      <c r="AX192" s="27" t="s">
        <v>769</v>
      </c>
      <c r="AY192" s="27" t="s">
        <v>443</v>
      </c>
      <c r="BA192" s="27" t="s">
        <v>768</v>
      </c>
      <c r="BD192" s="27" t="s">
        <v>767</v>
      </c>
      <c r="BE192" s="27"/>
      <c r="BH192" s="27" t="str">
        <f t="shared" si="21"/>
        <v>[["mac", "0x00178801097ed42c"]]</v>
      </c>
    </row>
    <row r="193" spans="1:60" ht="16" customHeight="1">
      <c r="A193" s="27">
        <v>1685</v>
      </c>
      <c r="B193" s="27" t="s">
        <v>26</v>
      </c>
      <c r="C193" s="27" t="s">
        <v>443</v>
      </c>
      <c r="D193" s="27" t="s">
        <v>137</v>
      </c>
      <c r="E193" s="27" t="str">
        <f>SUBSTITUTE(Table2[[#This Row],[device_name]], "-", "_")</f>
        <v>tree_spotlights_bulb_2</v>
      </c>
      <c r="F193" s="31" t="str">
        <f>IF(ISBLANK(E193), "", Table2[[#This Row],[unique_id]])</f>
        <v>tree_spotlights_bulb_2</v>
      </c>
      <c r="H193" s="27" t="s">
        <v>139</v>
      </c>
      <c r="O193" s="28" t="s">
        <v>1130</v>
      </c>
      <c r="P193" s="27" t="s">
        <v>172</v>
      </c>
      <c r="Q193" s="27" t="s">
        <v>1080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663</v>
      </c>
      <c r="X193" s="37">
        <v>116</v>
      </c>
      <c r="Y193" s="38" t="s">
        <v>1076</v>
      </c>
      <c r="Z193" s="38"/>
      <c r="AA193" s="38"/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3" s="27" t="str">
        <f>LOWER(_xlfn.CONCAT(Table2[[#This Row],[device_suggested_area]], "-",Table2[[#This Row],[device_identifiers]]))</f>
        <v>tree-spotlights-bulb-2</v>
      </c>
      <c r="AV193" s="28" t="s">
        <v>760</v>
      </c>
      <c r="AW193" s="27" t="s">
        <v>784</v>
      </c>
      <c r="AX193" s="27" t="s">
        <v>769</v>
      </c>
      <c r="AY193" s="27" t="s">
        <v>443</v>
      </c>
      <c r="BA193" s="27" t="s">
        <v>768</v>
      </c>
      <c r="BD193" s="27" t="s">
        <v>785</v>
      </c>
      <c r="BE193" s="27"/>
      <c r="BH193" s="27" t="str">
        <f t="shared" si="21"/>
        <v>[["mac", "0x0017880109c40c33"]]</v>
      </c>
    </row>
    <row r="194" spans="1:60" ht="16" customHeight="1">
      <c r="A194" s="27">
        <v>1686</v>
      </c>
      <c r="B194" s="27" t="s">
        <v>786</v>
      </c>
      <c r="C194" s="27" t="s">
        <v>443</v>
      </c>
      <c r="D194" s="27" t="s">
        <v>137</v>
      </c>
      <c r="F194" s="31" t="str">
        <f>IF(ISBLANK(E194), "", Table2[[#This Row],[unique_id]])</f>
        <v/>
      </c>
      <c r="T194" s="27"/>
      <c r="V194" s="28"/>
      <c r="W194" s="28" t="s">
        <v>663</v>
      </c>
      <c r="X194" s="37">
        <v>116</v>
      </c>
      <c r="Y194" s="38" t="s">
        <v>1076</v>
      </c>
      <c r="Z194" s="38" t="s">
        <v>763</v>
      </c>
      <c r="AA194" s="38"/>
      <c r="AG194" s="28"/>
      <c r="AH194" s="28"/>
      <c r="AJ194" s="27" t="str">
        <f t="shared" si="19"/>
        <v/>
      </c>
      <c r="AK194" s="27" t="str">
        <f t="shared" si="20"/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4" s="27" t="str">
        <f>LOWER(_xlfn.CONCAT(Table2[[#This Row],[device_suggested_area]], "-",Table2[[#This Row],[device_identifiers]]))</f>
        <v>tree-spotlights-bulb-3</v>
      </c>
      <c r="AV194" s="28" t="s">
        <v>760</v>
      </c>
      <c r="AW194" s="27" t="s">
        <v>896</v>
      </c>
      <c r="AX194" s="27" t="s">
        <v>769</v>
      </c>
      <c r="AY194" s="27" t="s">
        <v>443</v>
      </c>
      <c r="BA194" s="27" t="s">
        <v>768</v>
      </c>
      <c r="BD194" s="27" t="s">
        <v>891</v>
      </c>
      <c r="BE194" s="27"/>
      <c r="BH194" s="27" t="str">
        <f t="shared" si="21"/>
        <v>[["mac", "x"]]</v>
      </c>
    </row>
    <row r="195" spans="1:60" ht="16" customHeight="1">
      <c r="A195" s="27">
        <v>1800</v>
      </c>
      <c r="B195" s="27" t="s">
        <v>26</v>
      </c>
      <c r="C195" s="27" t="s">
        <v>594</v>
      </c>
      <c r="D195" s="27" t="s">
        <v>377</v>
      </c>
      <c r="E195" s="27" t="s">
        <v>376</v>
      </c>
      <c r="F195" s="31" t="str">
        <f>IF(ISBLANK(E195), "", Table2[[#This Row],[unique_id]])</f>
        <v>column_break</v>
      </c>
      <c r="G195" s="27" t="s">
        <v>373</v>
      </c>
      <c r="H195" s="27" t="s">
        <v>940</v>
      </c>
      <c r="I195" s="27" t="s">
        <v>132</v>
      </c>
      <c r="M195" s="27" t="s">
        <v>374</v>
      </c>
      <c r="N195" s="27" t="s">
        <v>375</v>
      </c>
      <c r="T195" s="27"/>
      <c r="V195" s="28"/>
      <c r="W195" s="28"/>
      <c r="X195" s="28"/>
      <c r="Y195" s="28"/>
      <c r="AG195" s="28"/>
      <c r="AH195" s="28"/>
      <c r="AJ195" s="27" t="str">
        <f t="shared" si="19"/>
        <v/>
      </c>
      <c r="AK195" s="27" t="str">
        <f t="shared" si="20"/>
        <v/>
      </c>
      <c r="AS195" s="27"/>
      <c r="AT195" s="29"/>
      <c r="AU195" s="27"/>
      <c r="AV195" s="28"/>
      <c r="BD195" s="27"/>
      <c r="BE195" s="27"/>
      <c r="BH195" s="27" t="str">
        <f t="shared" si="21"/>
        <v/>
      </c>
    </row>
    <row r="196" spans="1:60" ht="16" customHeight="1">
      <c r="A196" s="27">
        <v>1801</v>
      </c>
      <c r="B196" s="27" t="s">
        <v>26</v>
      </c>
      <c r="C196" s="27" t="s">
        <v>1158</v>
      </c>
      <c r="D196" s="27" t="s">
        <v>149</v>
      </c>
      <c r="E196" s="34" t="str">
        <f>_xlfn.CONCAT("template_", E197, "_proxy")</f>
        <v>template_bathroom_rails_plug_proxy</v>
      </c>
      <c r="F196" s="31" t="str">
        <f>IF(ISBLANK(E196), "", Table2[[#This Row],[unique_id]])</f>
        <v>template_bathroom_rails_plug_proxy</v>
      </c>
      <c r="G196" s="27" t="s">
        <v>607</v>
      </c>
      <c r="H196" s="27" t="s">
        <v>940</v>
      </c>
      <c r="I196" s="27" t="s">
        <v>132</v>
      </c>
      <c r="O196" s="28" t="s">
        <v>1130</v>
      </c>
      <c r="P196" s="27" t="s">
        <v>172</v>
      </c>
      <c r="Q196" s="35" t="s">
        <v>1081</v>
      </c>
      <c r="R196" s="27" t="str">
        <f>Table2[[#This Row],[entity_domain]]</f>
        <v>Heating &amp; Cooling</v>
      </c>
      <c r="S196" s="27" t="str">
        <f>S197</f>
        <v>Bathroom Towel Rails</v>
      </c>
      <c r="T1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6" s="28"/>
      <c r="W196" s="28"/>
      <c r="X196" s="28"/>
      <c r="Y196" s="28"/>
      <c r="AG196" s="28"/>
      <c r="AH196" s="28"/>
      <c r="AJ196" s="27" t="str">
        <f t="shared" si="19"/>
        <v/>
      </c>
      <c r="AK196" s="27" t="str">
        <f t="shared" si="20"/>
        <v/>
      </c>
      <c r="AS196" s="27"/>
      <c r="AT196" s="29"/>
      <c r="AU196" s="27"/>
      <c r="AV196" s="28"/>
      <c r="AW196" s="27" t="s">
        <v>134</v>
      </c>
      <c r="AX196" s="27" t="s">
        <v>405</v>
      </c>
      <c r="AY196" s="27" t="s">
        <v>244</v>
      </c>
      <c r="BA196" s="27" t="s">
        <v>404</v>
      </c>
      <c r="BD196" s="27"/>
      <c r="BE196" s="27"/>
      <c r="BH196" s="27" t="str">
        <f t="shared" si="21"/>
        <v/>
      </c>
    </row>
    <row r="197" spans="1:60" ht="16" customHeight="1">
      <c r="A197" s="27">
        <v>1802</v>
      </c>
      <c r="B197" s="27" t="s">
        <v>26</v>
      </c>
      <c r="C197" s="27" t="s">
        <v>244</v>
      </c>
      <c r="D197" s="27" t="s">
        <v>134</v>
      </c>
      <c r="E197" s="27" t="s">
        <v>1195</v>
      </c>
      <c r="F197" s="31" t="str">
        <f>IF(ISBLANK(E197), "", Table2[[#This Row],[unique_id]])</f>
        <v>bathroom_rails_plug</v>
      </c>
      <c r="G197" s="27" t="s">
        <v>607</v>
      </c>
      <c r="H197" s="27" t="s">
        <v>940</v>
      </c>
      <c r="I197" s="27" t="s">
        <v>132</v>
      </c>
      <c r="J197" s="27" t="s">
        <v>607</v>
      </c>
      <c r="M197" s="27" t="s">
        <v>275</v>
      </c>
      <c r="O197" s="28" t="s">
        <v>1130</v>
      </c>
      <c r="P197" s="27" t="s">
        <v>172</v>
      </c>
      <c r="Q197" s="35" t="s">
        <v>1081</v>
      </c>
      <c r="R197" s="27" t="str">
        <f>Table2[[#This Row],[entity_domain]]</f>
        <v>Heating &amp; Cooling</v>
      </c>
      <c r="S197" s="27" t="str">
        <f>_xlfn.CONCAT( Table2[[#This Row],[device_suggested_area]], " ",Table2[[#This Row],[friendly_name]])</f>
        <v>Bathroom Towel Rails</v>
      </c>
      <c r="T197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7" s="28"/>
      <c r="W197" s="28"/>
      <c r="X197" s="28"/>
      <c r="Y197" s="28"/>
      <c r="AE197" s="27" t="s">
        <v>274</v>
      </c>
      <c r="AG197" s="28"/>
      <c r="AH197" s="28"/>
      <c r="AJ197" s="27" t="str">
        <f t="shared" si="19"/>
        <v/>
      </c>
      <c r="AK197" s="27" t="str">
        <f t="shared" si="20"/>
        <v/>
      </c>
      <c r="AS197" s="27"/>
      <c r="AT197" s="29"/>
      <c r="AU197" s="27" t="str">
        <f>IF(OR(ISBLANK(BD197), ISBLANK(BE197)), "", LOWER(_xlfn.CONCAT(Table2[[#This Row],[device_manufacturer]], "-",Table2[[#This Row],[device_suggested_area]], "-", Table2[[#This Row],[device_identifiers]])))</f>
        <v>tplink-bathroom-rails</v>
      </c>
      <c r="AV197" s="28" t="s">
        <v>408</v>
      </c>
      <c r="AW197" s="27" t="s">
        <v>416</v>
      </c>
      <c r="AX197" s="27" t="s">
        <v>405</v>
      </c>
      <c r="AY197" s="27" t="str">
        <f>IF(OR(ISBLANK(BD197), ISBLANK(BE197)), "", Table2[[#This Row],[device_via_device]])</f>
        <v>TPLink</v>
      </c>
      <c r="AZ197" s="27" t="s">
        <v>1145</v>
      </c>
      <c r="BA197" s="27" t="s">
        <v>404</v>
      </c>
      <c r="BC197" s="27" t="s">
        <v>534</v>
      </c>
      <c r="BD197" s="27" t="s">
        <v>396</v>
      </c>
      <c r="BE197" s="27" t="s">
        <v>527</v>
      </c>
      <c r="BH197" s="27" t="str">
        <f t="shared" si="21"/>
        <v>[["mac", "ac:84:c6:54:9d:98"], ["ip", "10.0.6.81"]]</v>
      </c>
    </row>
    <row r="198" spans="1:60" s="46" customFormat="1" ht="16" customHeight="1">
      <c r="A198" s="46">
        <v>1803</v>
      </c>
      <c r="B198" s="46" t="s">
        <v>26</v>
      </c>
      <c r="C198" s="46" t="s">
        <v>1158</v>
      </c>
      <c r="D198" s="46" t="s">
        <v>149</v>
      </c>
      <c r="E198" s="48" t="str">
        <f>_xlfn.CONCAT("template_", E199, "_proxy")</f>
        <v>template_roof_water_heater_booster_plug_proxy</v>
      </c>
      <c r="F198" s="50" t="str">
        <f>IF(ISBLANK(E198), "", Table2[[#This Row],[unique_id]])</f>
        <v>template_roof_water_heater_booster_plug_proxy</v>
      </c>
      <c r="G198" s="46" t="s">
        <v>604</v>
      </c>
      <c r="H198" s="46" t="s">
        <v>940</v>
      </c>
      <c r="I198" s="46" t="s">
        <v>132</v>
      </c>
      <c r="O198" s="47" t="s">
        <v>1130</v>
      </c>
      <c r="P198" s="46" t="s">
        <v>172</v>
      </c>
      <c r="Q198" s="51" t="s">
        <v>1081</v>
      </c>
      <c r="R198" s="46" t="str">
        <f>Table2[[#This Row],[entity_domain]]</f>
        <v>Heating &amp; Cooling</v>
      </c>
      <c r="S198" s="46" t="str">
        <f>Table2[[#This Row],[friendly_name]]</f>
        <v>Water Booster</v>
      </c>
      <c r="T198" s="48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47"/>
      <c r="W198" s="47"/>
      <c r="X198" s="47"/>
      <c r="Y198" s="47"/>
      <c r="Z198" s="47"/>
      <c r="AA198" s="47"/>
      <c r="AG198" s="47"/>
      <c r="AH198" s="47"/>
      <c r="AJ198" s="46" t="str">
        <f t="shared" si="19"/>
        <v/>
      </c>
      <c r="AK198" s="46" t="str">
        <f t="shared" si="20"/>
        <v/>
      </c>
      <c r="AT198" s="49"/>
      <c r="AU198" s="46" t="str">
        <f>AU199</f>
        <v>sonoff-roof-water-heater-booster</v>
      </c>
      <c r="AV198" s="47" t="s">
        <v>1271</v>
      </c>
      <c r="AW198" s="46" t="s">
        <v>134</v>
      </c>
      <c r="AX198" s="46" t="str">
        <f>AX199</f>
        <v>POWR3</v>
      </c>
      <c r="AY198" s="46" t="str">
        <f>AY199</f>
        <v>Sonoff</v>
      </c>
      <c r="BA198" s="46" t="str">
        <f>BA199</f>
        <v>Roof</v>
      </c>
      <c r="BH198" s="46" t="str">
        <f t="shared" si="21"/>
        <v/>
      </c>
    </row>
    <row r="199" spans="1:60" s="46" customFormat="1" ht="16" customHeight="1">
      <c r="A199" s="46">
        <v>1804</v>
      </c>
      <c r="B199" s="46" t="s">
        <v>26</v>
      </c>
      <c r="C199" s="46" t="s">
        <v>995</v>
      </c>
      <c r="D199" s="46" t="s">
        <v>134</v>
      </c>
      <c r="E199" s="46" t="s">
        <v>1272</v>
      </c>
      <c r="F199" s="50" t="str">
        <f>IF(ISBLANK(E199), "", Table2[[#This Row],[unique_id]])</f>
        <v>roof_water_heater_booster_plug</v>
      </c>
      <c r="G199" s="46" t="s">
        <v>604</v>
      </c>
      <c r="H199" s="46" t="s">
        <v>940</v>
      </c>
      <c r="I199" s="46" t="s">
        <v>132</v>
      </c>
      <c r="J199" s="46" t="str">
        <f>Table2[[#This Row],[friendly_name]]</f>
        <v>Water Booster</v>
      </c>
      <c r="M199" s="46" t="s">
        <v>275</v>
      </c>
      <c r="O199" s="47" t="s">
        <v>1130</v>
      </c>
      <c r="P199" s="46" t="s">
        <v>172</v>
      </c>
      <c r="Q199" s="46" t="s">
        <v>1081</v>
      </c>
      <c r="R199" s="46" t="str">
        <f>Table2[[#This Row],[entity_domain]]</f>
        <v>Heating &amp; Cooling</v>
      </c>
      <c r="S199" s="46" t="str">
        <f>Table2[[#This Row],[friendly_name]]</f>
        <v>Water Booster</v>
      </c>
      <c r="T199" s="48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9" s="47"/>
      <c r="W199" s="47"/>
      <c r="X199" s="47"/>
      <c r="Y199" s="47"/>
      <c r="Z199" s="47"/>
      <c r="AA199" s="47" t="s">
        <v>1315</v>
      </c>
      <c r="AE199" s="46" t="s">
        <v>599</v>
      </c>
      <c r="AG199" s="47" t="s">
        <v>34</v>
      </c>
      <c r="AH199" s="47" t="s">
        <v>1285</v>
      </c>
      <c r="AI199" s="46" t="s">
        <v>134</v>
      </c>
      <c r="AJ199" s="46" t="str">
        <f>_xlfn.CONCAT("haas/entity/", Table2[[#This Row],[unique_id_device]], "/tasmota/",Table2[[#This Row],[unique_id]], "/config")</f>
        <v>haas/entity/switch/tasmota/roof_water_heater_booster_plug/config</v>
      </c>
      <c r="AK199" s="46" t="str">
        <f>_xlfn.CONCAT("tasmota/device/",Table2[[#This Row],[unique_id]], "/tele/STATE")</f>
        <v>tasmota/device/roof_water_heater_booster_plug/tele/STATE</v>
      </c>
      <c r="AL199" s="46" t="str">
        <f>_xlfn.CONCAT("tasmota/device/",Table2[[#This Row],[unique_id]], "/cmnd/POWER")</f>
        <v>tasmota/device/roof_water_heater_booster_plug/cmnd/POWER</v>
      </c>
      <c r="AM199" s="46" t="str">
        <f>_xlfn.CONCAT("tasmota/device/",Table2[[#This Row],[unique_id]], "/tele/LWT")</f>
        <v>tasmota/device/roof_water_heater_booster_plug/tele/LWT</v>
      </c>
      <c r="AP199" s="46" t="s">
        <v>1301</v>
      </c>
      <c r="AQ199" s="46" t="s">
        <v>1302</v>
      </c>
      <c r="AR199" s="46" t="s">
        <v>1282</v>
      </c>
      <c r="AS199" s="46">
        <v>1</v>
      </c>
      <c r="AT199" s="52" t="str">
        <f>HYPERLINK(_xlfn.CONCAT("http://", Table2[[#This Row],[connection_ip]], "/?"))</f>
        <v>http://10.0.6.100/?</v>
      </c>
      <c r="AU199" s="46" t="str">
        <f>IF(OR(ISBLANK(BD199), ISBLANK(BE199)), "", LOWER(_xlfn.CONCAT(Table2[[#This Row],[device_manufacturer]], "-",Table2[[#This Row],[device_suggested_area]], "-", Table2[[#This Row],[device_identifiers]])))</f>
        <v>sonoff-roof-water-heater-booster</v>
      </c>
      <c r="AV199" s="47" t="s">
        <v>1271</v>
      </c>
      <c r="AW199" s="46" t="s">
        <v>597</v>
      </c>
      <c r="AX199" s="46" t="s">
        <v>598</v>
      </c>
      <c r="AY199" s="46" t="s">
        <v>378</v>
      </c>
      <c r="AZ199" s="46" t="s">
        <v>1319</v>
      </c>
      <c r="BA199" s="46" t="s">
        <v>38</v>
      </c>
      <c r="BC199" s="46" t="s">
        <v>534</v>
      </c>
      <c r="BD199" s="46" t="s">
        <v>596</v>
      </c>
      <c r="BE199" s="46" t="s">
        <v>1273</v>
      </c>
      <c r="BF199" s="50"/>
      <c r="BG199" s="50"/>
      <c r="BH199" s="46" t="str">
        <f t="shared" si="21"/>
        <v>[["mac", "ec:fa:bc:50:3e:02"], ["ip", "10.0.6.100"]]</v>
      </c>
    </row>
    <row r="200" spans="1:60" s="46" customFormat="1" ht="16" customHeight="1">
      <c r="A200" s="46">
        <v>1805</v>
      </c>
      <c r="B200" s="46" t="s">
        <v>26</v>
      </c>
      <c r="C200" s="46" t="s">
        <v>995</v>
      </c>
      <c r="D200" s="46" t="s">
        <v>27</v>
      </c>
      <c r="E200" s="46" t="str">
        <f>_xlfn.CONCAT(E199,"_energy_power")</f>
        <v>roof_water_heater_booster_plug_energy_power</v>
      </c>
      <c r="F200" s="50" t="str">
        <f>IF(ISBLANK(E200), "", Table2[[#This Row],[unique_id]])</f>
        <v>roof_water_heater_booster_plug_energy_power</v>
      </c>
      <c r="G200" s="46" t="s">
        <v>1292</v>
      </c>
      <c r="H200" s="46" t="s">
        <v>940</v>
      </c>
      <c r="I200" s="46" t="s">
        <v>132</v>
      </c>
      <c r="O200" s="47"/>
      <c r="T200" s="48"/>
      <c r="V200" s="47"/>
      <c r="W200" s="47"/>
      <c r="X200" s="47"/>
      <c r="Y200" s="47"/>
      <c r="Z200" s="47"/>
      <c r="AA200" s="47"/>
      <c r="AB200" s="46" t="s">
        <v>31</v>
      </c>
      <c r="AC200" s="46" t="s">
        <v>371</v>
      </c>
      <c r="AD200" s="46" t="s">
        <v>1288</v>
      </c>
      <c r="AG200" s="47" t="s">
        <v>34</v>
      </c>
      <c r="AH200" s="47" t="s">
        <v>1285</v>
      </c>
      <c r="AI200" s="46" t="s">
        <v>27</v>
      </c>
      <c r="AJ200" s="46" t="str">
        <f>_xlfn.CONCAT("haas/entity/", Table2[[#This Row],[unique_id_device]], "/tasmota/",Table2[[#This Row],[unique_id]], "/config")</f>
        <v>haas/entity/sensor/tasmota/roof_water_heater_booster_plug_energy_power/config</v>
      </c>
      <c r="AK200" s="46" t="str">
        <f>_xlfn.CONCAT("tasmota/device/",E199, "/tele/SENSOR")</f>
        <v>tasmota/device/roof_water_heater_booster_plug/tele/SENSOR</v>
      </c>
      <c r="AR200" s="46" t="s">
        <v>1289</v>
      </c>
      <c r="AS200" s="46">
        <v>1</v>
      </c>
      <c r="AT200" s="52" t="str">
        <f>AT199</f>
        <v>http://10.0.6.100/?</v>
      </c>
      <c r="AU200" s="46" t="str">
        <f>AU199</f>
        <v>sonoff-roof-water-heater-booster</v>
      </c>
      <c r="AV200" s="47" t="s">
        <v>1271</v>
      </c>
      <c r="AW200" s="46" t="s">
        <v>597</v>
      </c>
      <c r="AX200" s="46" t="s">
        <v>598</v>
      </c>
      <c r="AY200" s="46" t="s">
        <v>378</v>
      </c>
      <c r="BA200" s="46" t="s">
        <v>38</v>
      </c>
      <c r="BF200" s="50"/>
      <c r="BG200" s="50"/>
    </row>
    <row r="201" spans="1:60" s="46" customFormat="1" ht="16" customHeight="1">
      <c r="A201" s="46">
        <v>1806</v>
      </c>
      <c r="B201" s="46" t="s">
        <v>26</v>
      </c>
      <c r="C201" s="46" t="s">
        <v>995</v>
      </c>
      <c r="D201" s="46" t="s">
        <v>27</v>
      </c>
      <c r="E201" s="46" t="str">
        <f>_xlfn.CONCAT(E199,"_energy_total")</f>
        <v>roof_water_heater_booster_plug_energy_total</v>
      </c>
      <c r="F201" s="50" t="str">
        <f>IF(ISBLANK(E201), "", Table2[[#This Row],[unique_id]])</f>
        <v>roof_water_heater_booster_plug_energy_total</v>
      </c>
      <c r="G201" s="46" t="s">
        <v>1293</v>
      </c>
      <c r="H201" s="46" t="s">
        <v>940</v>
      </c>
      <c r="I201" s="46" t="s">
        <v>132</v>
      </c>
      <c r="O201" s="47"/>
      <c r="T201" s="48"/>
      <c r="V201" s="47"/>
      <c r="W201" s="47"/>
      <c r="X201" s="47"/>
      <c r="Y201" s="47"/>
      <c r="Z201" s="47"/>
      <c r="AA201" s="47"/>
      <c r="AB201" s="46" t="s">
        <v>76</v>
      </c>
      <c r="AC201" s="46" t="s">
        <v>372</v>
      </c>
      <c r="AD201" s="46" t="s">
        <v>1290</v>
      </c>
      <c r="AG201" s="47" t="s">
        <v>34</v>
      </c>
      <c r="AH201" s="47" t="s">
        <v>1285</v>
      </c>
      <c r="AI201" s="46" t="s">
        <v>27</v>
      </c>
      <c r="AJ201" s="46" t="str">
        <f>_xlfn.CONCAT("haas/entity/", Table2[[#This Row],[unique_id_device]], "/tasmota/",Table2[[#This Row],[unique_id]], "/config")</f>
        <v>haas/entity/sensor/tasmota/roof_water_heater_booster_plug_energy_total/config</v>
      </c>
      <c r="AK201" s="46" t="str">
        <f>_xlfn.CONCAT("tasmota/device/",E199, "/tele/SENSOR")</f>
        <v>tasmota/device/roof_water_heater_booster_plug/tele/SENSOR</v>
      </c>
      <c r="AR201" s="46" t="s">
        <v>1291</v>
      </c>
      <c r="AS201" s="46">
        <v>1</v>
      </c>
      <c r="AT201" s="52" t="str">
        <f>AT199</f>
        <v>http://10.0.6.100/?</v>
      </c>
      <c r="AU201" s="46" t="str">
        <f>AU199</f>
        <v>sonoff-roof-water-heater-booster</v>
      </c>
      <c r="AV201" s="47" t="s">
        <v>1271</v>
      </c>
      <c r="AW201" s="46" t="s">
        <v>597</v>
      </c>
      <c r="AX201" s="46" t="s">
        <v>598</v>
      </c>
      <c r="AY201" s="46" t="s">
        <v>378</v>
      </c>
      <c r="BA201" s="46" t="s">
        <v>38</v>
      </c>
      <c r="BF201" s="50"/>
      <c r="BG201" s="50"/>
    </row>
    <row r="202" spans="1:60" ht="16" customHeight="1">
      <c r="A202" s="27">
        <v>1807</v>
      </c>
      <c r="B202" s="27" t="s">
        <v>26</v>
      </c>
      <c r="C202" s="27" t="s">
        <v>1101</v>
      </c>
      <c r="D202" s="27" t="s">
        <v>27</v>
      </c>
      <c r="E202" s="27" t="s">
        <v>1311</v>
      </c>
      <c r="F202" s="27" t="str">
        <f>IF(ISBLANK(E202), "", Table2[[#This Row],[unique_id]])</f>
        <v>roof_water_heater_booster_plug_energy_total_daily</v>
      </c>
      <c r="G202" s="27" t="s">
        <v>1294</v>
      </c>
      <c r="H202" s="27" t="s">
        <v>940</v>
      </c>
      <c r="I202" s="27" t="s">
        <v>132</v>
      </c>
      <c r="T202" s="27"/>
      <c r="V202" s="28"/>
      <c r="W202" s="28"/>
      <c r="X202" s="28"/>
      <c r="Y202" s="28"/>
      <c r="AG202" s="28"/>
      <c r="AH202" s="28"/>
      <c r="AJ202" s="27" t="str">
        <f t="shared" ref="AJ202:AJ207" si="22">IF(ISBLANK(AI202),  "", _xlfn.CONCAT("haas/entity/sensor/", LOWER(C202), "/", E202, "/config"))</f>
        <v/>
      </c>
      <c r="AK202" s="27" t="str">
        <f t="shared" ref="AK202:AK207" si="23">IF(ISBLANK(AI202),  "", _xlfn.CONCAT(LOWER(C202), "/", E202))</f>
        <v/>
      </c>
      <c r="AS202" s="27"/>
      <c r="AT202" s="53"/>
      <c r="AU202" s="27"/>
      <c r="AV202" s="28"/>
      <c r="BD202" s="27"/>
      <c r="BE202" s="27"/>
      <c r="BH202" s="27" t="str">
        <f t="shared" ref="BH202:BH207" si="24">IF(AND(ISBLANK(BD202), ISBLANK(BE202)), "", _xlfn.CONCAT("[", IF(ISBLANK(BD202), "", _xlfn.CONCAT("[""mac"", """, BD202, """]")), IF(ISBLANK(BE202), "", _xlfn.CONCAT(", [""ip"", """, BE202, """]")), "]"))</f>
        <v/>
      </c>
    </row>
    <row r="203" spans="1:60" ht="16" customHeight="1">
      <c r="A203" s="27">
        <v>1808</v>
      </c>
      <c r="B203" s="27" t="s">
        <v>26</v>
      </c>
      <c r="C203" s="27" t="s">
        <v>1101</v>
      </c>
      <c r="D203" s="27" t="s">
        <v>27</v>
      </c>
      <c r="E203" s="27" t="s">
        <v>1312</v>
      </c>
      <c r="F203" s="27" t="str">
        <f>IF(ISBLANK(E203), "", Table2[[#This Row],[unique_id]])</f>
        <v>roof_water_heater_booster_plug_energy_total_weekly</v>
      </c>
      <c r="G203" s="27" t="s">
        <v>1310</v>
      </c>
      <c r="H203" s="27" t="s">
        <v>940</v>
      </c>
      <c r="I203" s="27" t="s">
        <v>132</v>
      </c>
      <c r="T203" s="27"/>
      <c r="V203" s="28"/>
      <c r="W203" s="28"/>
      <c r="X203" s="28"/>
      <c r="Y203" s="28"/>
      <c r="AG203" s="28"/>
      <c r="AH203" s="28"/>
      <c r="AJ203" s="27" t="str">
        <f t="shared" si="22"/>
        <v/>
      </c>
      <c r="AK203" s="27" t="str">
        <f t="shared" si="23"/>
        <v/>
      </c>
      <c r="AS203" s="27"/>
      <c r="AT203" s="53"/>
      <c r="AU203" s="27"/>
      <c r="AV203" s="28"/>
      <c r="BD203" s="27"/>
      <c r="BE203" s="27"/>
      <c r="BH203" s="27" t="str">
        <f t="shared" si="24"/>
        <v/>
      </c>
    </row>
    <row r="204" spans="1:60" ht="16" customHeight="1">
      <c r="A204" s="27">
        <v>1809</v>
      </c>
      <c r="B204" s="27" t="s">
        <v>26</v>
      </c>
      <c r="C204" s="27" t="s">
        <v>1101</v>
      </c>
      <c r="D204" s="27" t="s">
        <v>27</v>
      </c>
      <c r="E204" s="27" t="s">
        <v>1313</v>
      </c>
      <c r="F204" s="27" t="str">
        <f>IF(ISBLANK(E204), "", Table2[[#This Row],[unique_id]])</f>
        <v>roof_water_heater_booster_plug_energy_total_monthly</v>
      </c>
      <c r="G204" s="27" t="s">
        <v>1295</v>
      </c>
      <c r="H204" s="27" t="s">
        <v>940</v>
      </c>
      <c r="I204" s="27" t="s">
        <v>132</v>
      </c>
      <c r="T204" s="27"/>
      <c r="V204" s="28"/>
      <c r="W204" s="28"/>
      <c r="X204" s="28"/>
      <c r="Y204" s="28"/>
      <c r="AG204" s="28"/>
      <c r="AH204" s="28"/>
      <c r="AJ204" s="27" t="str">
        <f t="shared" si="22"/>
        <v/>
      </c>
      <c r="AK204" s="27" t="str">
        <f t="shared" si="23"/>
        <v/>
      </c>
      <c r="AS204" s="27"/>
      <c r="AT204" s="53"/>
      <c r="AU204" s="27"/>
      <c r="AV204" s="28"/>
      <c r="BD204" s="27"/>
      <c r="BE204" s="27"/>
      <c r="BH204" s="27" t="str">
        <f t="shared" si="24"/>
        <v/>
      </c>
    </row>
    <row r="205" spans="1:60" ht="16" customHeight="1">
      <c r="A205" s="27">
        <v>1810</v>
      </c>
      <c r="B205" s="27" t="s">
        <v>26</v>
      </c>
      <c r="C205" s="27" t="s">
        <v>1101</v>
      </c>
      <c r="D205" s="27" t="s">
        <v>27</v>
      </c>
      <c r="E205" s="27" t="s">
        <v>1314</v>
      </c>
      <c r="F205" s="27" t="str">
        <f>IF(ISBLANK(E205), "", Table2[[#This Row],[unique_id]])</f>
        <v>roof_water_heater_booster_plug_energy_total_yearly</v>
      </c>
      <c r="G205" s="27" t="s">
        <v>1296</v>
      </c>
      <c r="H205" s="27" t="s">
        <v>940</v>
      </c>
      <c r="I205" s="27" t="s">
        <v>132</v>
      </c>
      <c r="T205" s="27"/>
      <c r="V205" s="28"/>
      <c r="W205" s="28"/>
      <c r="X205" s="28"/>
      <c r="Y205" s="28"/>
      <c r="AG205" s="28"/>
      <c r="AH205" s="28"/>
      <c r="AJ205" s="27" t="str">
        <f t="shared" si="22"/>
        <v/>
      </c>
      <c r="AK205" s="27" t="str">
        <f t="shared" si="23"/>
        <v/>
      </c>
      <c r="AS205" s="27"/>
      <c r="AT205" s="53"/>
      <c r="AU205" s="27"/>
      <c r="AV205" s="28"/>
      <c r="BD205" s="27"/>
      <c r="BE205" s="27"/>
      <c r="BH205" s="27" t="str">
        <f t="shared" si="24"/>
        <v/>
      </c>
    </row>
    <row r="206" spans="1:60" s="46" customFormat="1" ht="16" customHeight="1">
      <c r="A206" s="46">
        <v>1811</v>
      </c>
      <c r="B206" s="46" t="s">
        <v>228</v>
      </c>
      <c r="C206" s="46" t="s">
        <v>995</v>
      </c>
      <c r="D206" s="46" t="s">
        <v>134</v>
      </c>
      <c r="E206" s="46" t="s">
        <v>600</v>
      </c>
      <c r="F206" s="50" t="str">
        <f>IF(ISBLANK(E206), "", Table2[[#This Row],[unique_id]])</f>
        <v>outdoor_pool_filter</v>
      </c>
      <c r="G206" s="46" t="s">
        <v>357</v>
      </c>
      <c r="H206" s="46" t="s">
        <v>940</v>
      </c>
      <c r="I206" s="46" t="s">
        <v>132</v>
      </c>
      <c r="J206" s="46" t="str">
        <f>Table2[[#This Row],[friendly_name]]</f>
        <v>Pool Filter</v>
      </c>
      <c r="M206" s="46" t="s">
        <v>275</v>
      </c>
      <c r="O206" s="47" t="s">
        <v>1130</v>
      </c>
      <c r="P206" s="46" t="s">
        <v>172</v>
      </c>
      <c r="Q206" s="46" t="s">
        <v>1081</v>
      </c>
      <c r="R206" s="46" t="str">
        <f>Table2[[#This Row],[entity_domain]]</f>
        <v>Heating &amp; Cooling</v>
      </c>
      <c r="S206" s="46" t="str">
        <f>Table2[[#This Row],[friendly_name]]</f>
        <v>Pool Filter</v>
      </c>
      <c r="V206" s="47"/>
      <c r="W206" s="47"/>
      <c r="X206" s="47"/>
      <c r="Y206" s="47"/>
      <c r="Z206" s="47"/>
      <c r="AA206" s="47"/>
      <c r="AG206" s="47"/>
      <c r="AH206" s="47"/>
      <c r="AJ206" s="46" t="str">
        <f t="shared" si="22"/>
        <v/>
      </c>
      <c r="AK206" s="46" t="str">
        <f t="shared" si="23"/>
        <v/>
      </c>
      <c r="AT206" s="49"/>
      <c r="AU206" s="46" t="str">
        <f>IF(OR(ISBLANK(BD206), ISBLANK(BE206)), "", LOWER(_xlfn.CONCAT(Table2[[#This Row],[device_manufacturer]], "-",Table2[[#This Row],[device_suggested_area]], "-", Table2[[#This Row],[device_identifiers]])))</f>
        <v/>
      </c>
      <c r="AV206" s="47"/>
      <c r="BA206" s="46" t="s">
        <v>601</v>
      </c>
      <c r="BE206" s="50"/>
      <c r="BF206" s="50"/>
      <c r="BG206" s="50"/>
      <c r="BH206" s="46" t="str">
        <f t="shared" si="24"/>
        <v/>
      </c>
    </row>
    <row r="207" spans="1:60" ht="16" customHeight="1">
      <c r="A207" s="27">
        <v>2000</v>
      </c>
      <c r="B207" s="27" t="s">
        <v>26</v>
      </c>
      <c r="C207" s="27" t="s">
        <v>609</v>
      </c>
      <c r="D207" s="27" t="s">
        <v>129</v>
      </c>
      <c r="E207" s="40" t="s">
        <v>614</v>
      </c>
      <c r="F207" s="31" t="str">
        <f>IF(ISBLANK(E207), "", Table2[[#This Row],[unique_id]])</f>
        <v>lounge_air_purifier</v>
      </c>
      <c r="G207" s="27" t="s">
        <v>203</v>
      </c>
      <c r="H207" s="27" t="s">
        <v>610</v>
      </c>
      <c r="I207" s="27" t="s">
        <v>132</v>
      </c>
      <c r="J207" s="27" t="s">
        <v>637</v>
      </c>
      <c r="M207" s="27" t="s">
        <v>136</v>
      </c>
      <c r="T207" s="34"/>
      <c r="V207" s="28"/>
      <c r="W207" s="28" t="s">
        <v>663</v>
      </c>
      <c r="X207" s="28"/>
      <c r="Y207" s="38" t="s">
        <v>1076</v>
      </c>
      <c r="Z207" s="38"/>
      <c r="AA207" s="38"/>
      <c r="AE207" s="27" t="s">
        <v>611</v>
      </c>
      <c r="AG207" s="28"/>
      <c r="AH207" s="28"/>
      <c r="AJ207" s="27" t="str">
        <f t="shared" si="22"/>
        <v/>
      </c>
      <c r="AK207" s="27" t="str">
        <f t="shared" si="23"/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7" s="27" t="s">
        <v>626</v>
      </c>
      <c r="AV207" s="28" t="s">
        <v>627</v>
      </c>
      <c r="AW207" s="27" t="s">
        <v>625</v>
      </c>
      <c r="AX207" s="27" t="s">
        <v>628</v>
      </c>
      <c r="AY207" s="27" t="s">
        <v>609</v>
      </c>
      <c r="BA207" s="27" t="s">
        <v>203</v>
      </c>
      <c r="BD207" s="27" t="s">
        <v>649</v>
      </c>
      <c r="BE207" s="27"/>
      <c r="BH207" s="27" t="str">
        <f t="shared" si="24"/>
        <v>[["mac", "0x9035eafffe404425"]]</v>
      </c>
    </row>
    <row r="208" spans="1:60" ht="16" customHeight="1">
      <c r="A208" s="27">
        <v>2001</v>
      </c>
      <c r="B208" s="27" t="s">
        <v>26</v>
      </c>
      <c r="C208" s="27" t="s">
        <v>1158</v>
      </c>
      <c r="D208" s="27" t="s">
        <v>149</v>
      </c>
      <c r="E208" s="40" t="s">
        <v>1156</v>
      </c>
      <c r="F208" s="31" t="str">
        <f>IF(ISBLANK(E208), "", Table2[[#This Row],[unique_id]])</f>
        <v>template_lounge_air_purifier_proxy</v>
      </c>
      <c r="G208" s="27" t="s">
        <v>203</v>
      </c>
      <c r="H208" s="27" t="s">
        <v>610</v>
      </c>
      <c r="I208" s="27" t="s">
        <v>132</v>
      </c>
      <c r="O208" s="28" t="s">
        <v>1130</v>
      </c>
      <c r="P208" s="27" t="s">
        <v>172</v>
      </c>
      <c r="Q208" s="27" t="s">
        <v>1080</v>
      </c>
      <c r="R208" s="27" t="s">
        <v>131</v>
      </c>
      <c r="S208" s="27" t="str">
        <f>_xlfn.CONCAT( Table2[[#This Row],[device_suggested_area]], " ",Table2[[#This Row],[powercalc_group_3]])</f>
        <v>Lounge Fans</v>
      </c>
      <c r="T208" s="34" t="s">
        <v>1159</v>
      </c>
      <c r="V208" s="28"/>
      <c r="W208" s="28"/>
      <c r="X208" s="28"/>
      <c r="Y208" s="38"/>
      <c r="Z208" s="38"/>
      <c r="AA208" s="38"/>
      <c r="AG208" s="28"/>
      <c r="AH208" s="28"/>
      <c r="AS208" s="27"/>
      <c r="AT208" s="39"/>
      <c r="AU208" s="27"/>
      <c r="AV208" s="28"/>
      <c r="AW208" s="27" t="s">
        <v>129</v>
      </c>
      <c r="AX208" s="27" t="s">
        <v>628</v>
      </c>
      <c r="AY208" s="27" t="s">
        <v>609</v>
      </c>
      <c r="BA208" s="27" t="s">
        <v>203</v>
      </c>
      <c r="BD208" s="27"/>
      <c r="BE208" s="27"/>
    </row>
    <row r="209" spans="1:60" ht="16" customHeight="1">
      <c r="A209" s="27">
        <v>2002</v>
      </c>
      <c r="B209" s="27" t="s">
        <v>26</v>
      </c>
      <c r="C209" s="27" t="s">
        <v>609</v>
      </c>
      <c r="D209" s="27" t="s">
        <v>129</v>
      </c>
      <c r="E209" s="40" t="s">
        <v>711</v>
      </c>
      <c r="F209" s="31" t="str">
        <f>IF(ISBLANK(E209), "", Table2[[#This Row],[unique_id]])</f>
        <v>dining_air_purifier</v>
      </c>
      <c r="G209" s="27" t="s">
        <v>202</v>
      </c>
      <c r="H209" s="27" t="s">
        <v>610</v>
      </c>
      <c r="I209" s="27" t="s">
        <v>132</v>
      </c>
      <c r="J209" s="27" t="s">
        <v>637</v>
      </c>
      <c r="M209" s="27" t="s">
        <v>136</v>
      </c>
      <c r="T209" s="34"/>
      <c r="V209" s="28"/>
      <c r="W209" s="28" t="s">
        <v>663</v>
      </c>
      <c r="X209" s="28"/>
      <c r="Y209" s="38" t="s">
        <v>1076</v>
      </c>
      <c r="Z209" s="38"/>
      <c r="AA209" s="38"/>
      <c r="AE209" s="27" t="s">
        <v>611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9" s="27" t="s">
        <v>713</v>
      </c>
      <c r="AV209" s="28" t="s">
        <v>627</v>
      </c>
      <c r="AW209" s="27" t="s">
        <v>625</v>
      </c>
      <c r="AX209" s="27" t="s">
        <v>628</v>
      </c>
      <c r="AY209" s="27" t="s">
        <v>609</v>
      </c>
      <c r="BA209" s="27" t="s">
        <v>202</v>
      </c>
      <c r="BD209" s="27" t="s">
        <v>712</v>
      </c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>[["mac", "0x9035eafffe82fef8"]]</v>
      </c>
    </row>
    <row r="210" spans="1:60" ht="16" customHeight="1">
      <c r="A210" s="27">
        <v>2003</v>
      </c>
      <c r="B210" s="27" t="s">
        <v>26</v>
      </c>
      <c r="C210" s="27" t="s">
        <v>1158</v>
      </c>
      <c r="D210" s="27" t="s">
        <v>149</v>
      </c>
      <c r="E210" s="40" t="s">
        <v>1157</v>
      </c>
      <c r="F210" s="31" t="str">
        <f>IF(ISBLANK(E210), "", Table2[[#This Row],[unique_id]])</f>
        <v>template_dining_air_purifier_proxy</v>
      </c>
      <c r="G210" s="27" t="s">
        <v>202</v>
      </c>
      <c r="H210" s="27" t="s">
        <v>610</v>
      </c>
      <c r="I210" s="27" t="s">
        <v>132</v>
      </c>
      <c r="O210" s="28" t="s">
        <v>1130</v>
      </c>
      <c r="P210" s="27" t="s">
        <v>172</v>
      </c>
      <c r="Q210" s="27" t="s">
        <v>1080</v>
      </c>
      <c r="R210" s="27" t="s">
        <v>131</v>
      </c>
      <c r="S210" s="27" t="str">
        <f>_xlfn.CONCAT( Table2[[#This Row],[device_suggested_area]], " ",Table2[[#This Row],[powercalc_group_3]])</f>
        <v>Dining Fans</v>
      </c>
      <c r="T210" s="34" t="s">
        <v>1159</v>
      </c>
      <c r="V210" s="28"/>
      <c r="W210" s="28"/>
      <c r="X210" s="28"/>
      <c r="Y210" s="38"/>
      <c r="Z210" s="38"/>
      <c r="AA210" s="38"/>
      <c r="AG210" s="28"/>
      <c r="AH210" s="28"/>
      <c r="AS210" s="27"/>
      <c r="AT210" s="39"/>
      <c r="AU210" s="27"/>
      <c r="AV210" s="28"/>
      <c r="AW210" s="27" t="s">
        <v>129</v>
      </c>
      <c r="AX210" s="27" t="s">
        <v>628</v>
      </c>
      <c r="AY210" s="27" t="s">
        <v>609</v>
      </c>
      <c r="BA210" s="27" t="s">
        <v>202</v>
      </c>
      <c r="BD210" s="27"/>
      <c r="BE210" s="27"/>
    </row>
    <row r="211" spans="1:60" ht="16" customHeight="1">
      <c r="A211" s="27">
        <v>2100</v>
      </c>
      <c r="B211" s="27" t="s">
        <v>26</v>
      </c>
      <c r="C211" s="27" t="s">
        <v>1101</v>
      </c>
      <c r="D211" s="27" t="s">
        <v>27</v>
      </c>
      <c r="E211" s="27" t="s">
        <v>243</v>
      </c>
      <c r="F211" s="31" t="str">
        <f>IF(ISBLANK(E211), "", Table2[[#This Row],[unique_id]])</f>
        <v>home_power</v>
      </c>
      <c r="G211" s="27" t="s">
        <v>362</v>
      </c>
      <c r="H211" s="27" t="s">
        <v>257</v>
      </c>
      <c r="I211" s="27" t="s">
        <v>141</v>
      </c>
      <c r="M211" s="27" t="s">
        <v>90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ref="AJ211:AJ232" si="25">IF(ISBLANK(AI211),  "", _xlfn.CONCAT("haas/entity/sensor/", LOWER(C211), "/", E211, "/config"))</f>
        <v/>
      </c>
      <c r="AK211" s="27" t="str">
        <f t="shared" ref="AK211:AK242" si="26"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 t="shared" ref="BH211:BH242" si="27"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2101</v>
      </c>
      <c r="B212" s="27" t="s">
        <v>26</v>
      </c>
      <c r="C212" s="27" t="s">
        <v>1101</v>
      </c>
      <c r="D212" s="27" t="s">
        <v>27</v>
      </c>
      <c r="E212" s="27" t="s">
        <v>359</v>
      </c>
      <c r="F212" s="31" t="str">
        <f>IF(ISBLANK(E212), "", Table2[[#This Row],[unique_id]])</f>
        <v>home_base_power</v>
      </c>
      <c r="G212" s="27" t="s">
        <v>360</v>
      </c>
      <c r="H212" s="27" t="s">
        <v>257</v>
      </c>
      <c r="I212" s="27" t="s">
        <v>141</v>
      </c>
      <c r="M212" s="27" t="s">
        <v>90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2102</v>
      </c>
      <c r="B213" s="27" t="s">
        <v>26</v>
      </c>
      <c r="C213" s="27" t="s">
        <v>1101</v>
      </c>
      <c r="D213" s="27" t="s">
        <v>27</v>
      </c>
      <c r="E213" s="27" t="s">
        <v>358</v>
      </c>
      <c r="F213" s="31" t="str">
        <f>IF(ISBLANK(E213), "", Table2[[#This Row],[unique_id]])</f>
        <v>home_peak_power</v>
      </c>
      <c r="G213" s="27" t="s">
        <v>361</v>
      </c>
      <c r="H213" s="27" t="s">
        <v>257</v>
      </c>
      <c r="I213" s="27" t="s">
        <v>141</v>
      </c>
      <c r="M213" s="27" t="s">
        <v>90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2103</v>
      </c>
      <c r="B214" s="27" t="s">
        <v>26</v>
      </c>
      <c r="C214" s="27" t="s">
        <v>594</v>
      </c>
      <c r="D214" s="27" t="s">
        <v>377</v>
      </c>
      <c r="E214" s="27" t="s">
        <v>592</v>
      </c>
      <c r="F214" s="31" t="str">
        <f>IF(ISBLANK(E214), "", Table2[[#This Row],[unique_id]])</f>
        <v>graph_break</v>
      </c>
      <c r="G214" s="27" t="s">
        <v>593</v>
      </c>
      <c r="H214" s="27" t="s">
        <v>257</v>
      </c>
      <c r="I214" s="27" t="s">
        <v>141</v>
      </c>
      <c r="T214" s="27"/>
      <c r="U214" s="27" t="s">
        <v>591</v>
      </c>
      <c r="V214" s="28"/>
      <c r="W214" s="28"/>
      <c r="X214" s="28"/>
      <c r="Y214" s="28"/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2104</v>
      </c>
      <c r="B215" s="27" t="s">
        <v>26</v>
      </c>
      <c r="C215" s="27" t="s">
        <v>1101</v>
      </c>
      <c r="D215" s="27" t="s">
        <v>27</v>
      </c>
      <c r="E215" s="27" t="s">
        <v>1083</v>
      </c>
      <c r="F215" s="31" t="str">
        <f>IF(ISBLANK(E215), "", Table2[[#This Row],[unique_id]])</f>
        <v>lights_power</v>
      </c>
      <c r="G215" s="27" t="s">
        <v>1134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2105</v>
      </c>
      <c r="B216" s="32" t="s">
        <v>26</v>
      </c>
      <c r="C216" s="27" t="s">
        <v>1101</v>
      </c>
      <c r="D216" s="32" t="s">
        <v>27</v>
      </c>
      <c r="E216" s="32" t="s">
        <v>1084</v>
      </c>
      <c r="F216" s="31" t="str">
        <f>IF(ISBLANK(E216), "", Table2[[#This Row],[unique_id]])</f>
        <v>fans_power</v>
      </c>
      <c r="G216" s="32" t="s">
        <v>1133</v>
      </c>
      <c r="H216" s="32" t="s">
        <v>257</v>
      </c>
      <c r="I216" s="32" t="s">
        <v>141</v>
      </c>
      <c r="K216" s="32"/>
      <c r="L216" s="32"/>
      <c r="M216" s="32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2106</v>
      </c>
      <c r="B217" s="32" t="s">
        <v>26</v>
      </c>
      <c r="C217" s="27" t="s">
        <v>1101</v>
      </c>
      <c r="D217" s="32" t="s">
        <v>27</v>
      </c>
      <c r="E217" s="32" t="s">
        <v>1185</v>
      </c>
      <c r="F217" s="31" t="str">
        <f>IF(ISBLANK(E217), "", Table2[[#This Row],[unique_id]])</f>
        <v>all_standby_power</v>
      </c>
      <c r="G217" s="32" t="s">
        <v>1214</v>
      </c>
      <c r="H217" s="32" t="s">
        <v>257</v>
      </c>
      <c r="I217" s="32" t="s">
        <v>141</v>
      </c>
      <c r="K217" s="32"/>
      <c r="L217" s="32"/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2107</v>
      </c>
      <c r="B218" s="27" t="s">
        <v>26</v>
      </c>
      <c r="C218" s="27" t="s">
        <v>1101</v>
      </c>
      <c r="D218" s="27" t="s">
        <v>27</v>
      </c>
      <c r="E218" s="27" t="s">
        <v>1131</v>
      </c>
      <c r="F218" s="31" t="str">
        <f>IF(ISBLANK(E218), "", Table2[[#This Row],[unique_id]])</f>
        <v>kitchen_coffee_machine_power</v>
      </c>
      <c r="G218" s="27" t="s">
        <v>135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2108</v>
      </c>
      <c r="B219" s="27" t="s">
        <v>26</v>
      </c>
      <c r="C219" s="27" t="s">
        <v>1101</v>
      </c>
      <c r="D219" s="27" t="s">
        <v>27</v>
      </c>
      <c r="E219" s="27" t="s">
        <v>1102</v>
      </c>
      <c r="F219" s="31" t="str">
        <f>IF(ISBLANK(E219), "", Table2[[#This Row],[unique_id]])</f>
        <v>study_battery_charger_power</v>
      </c>
      <c r="G219" s="27" t="s">
        <v>242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2109</v>
      </c>
      <c r="B220" s="27" t="s">
        <v>26</v>
      </c>
      <c r="C220" s="27" t="s">
        <v>1101</v>
      </c>
      <c r="D220" s="27" t="s">
        <v>27</v>
      </c>
      <c r="E220" s="27" t="s">
        <v>1103</v>
      </c>
      <c r="F220" s="31" t="str">
        <f>IF(ISBLANK(E220), "", Table2[[#This Row],[unique_id]])</f>
        <v>laundry_vacuum_charger_power</v>
      </c>
      <c r="G220" s="27" t="s">
        <v>241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2110</v>
      </c>
      <c r="B221" s="32" t="s">
        <v>228</v>
      </c>
      <c r="C221" s="27" t="s">
        <v>1101</v>
      </c>
      <c r="D221" s="32" t="s">
        <v>27</v>
      </c>
      <c r="E221" s="32" t="s">
        <v>602</v>
      </c>
      <c r="F221" s="31" t="str">
        <f>IF(ISBLANK(E221), "", Table2[[#This Row],[unique_id]])</f>
        <v>outdoor_pool_filter_power</v>
      </c>
      <c r="G221" s="32" t="s">
        <v>357</v>
      </c>
      <c r="H221" s="32" t="s">
        <v>257</v>
      </c>
      <c r="I221" s="32" t="s">
        <v>141</v>
      </c>
      <c r="K221" s="32"/>
      <c r="L221" s="32"/>
      <c r="M221" s="32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2111</v>
      </c>
      <c r="B222" s="27" t="s">
        <v>26</v>
      </c>
      <c r="C222" s="27" t="s">
        <v>1101</v>
      </c>
      <c r="D222" s="32" t="s">
        <v>27</v>
      </c>
      <c r="E222" s="32" t="s">
        <v>1286</v>
      </c>
      <c r="F222" s="31" t="str">
        <f>IF(ISBLANK(E222), "", Table2[[#This Row],[unique_id]])</f>
        <v>water_booster_power</v>
      </c>
      <c r="G222" s="32" t="s">
        <v>604</v>
      </c>
      <c r="H222" s="32" t="s">
        <v>257</v>
      </c>
      <c r="I222" s="32" t="s">
        <v>141</v>
      </c>
      <c r="K222" s="32"/>
      <c r="L222" s="32"/>
      <c r="M222" s="32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2112</v>
      </c>
      <c r="B223" s="27" t="s">
        <v>26</v>
      </c>
      <c r="C223" s="27" t="s">
        <v>1101</v>
      </c>
      <c r="D223" s="27" t="s">
        <v>27</v>
      </c>
      <c r="E223" s="27" t="s">
        <v>1104</v>
      </c>
      <c r="F223" s="31" t="str">
        <f>IF(ISBLANK(E223), "", Table2[[#This Row],[unique_id]])</f>
        <v>kitchen_dish_washer_power</v>
      </c>
      <c r="G223" s="27" t="s">
        <v>239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2113</v>
      </c>
      <c r="B224" s="27" t="s">
        <v>26</v>
      </c>
      <c r="C224" s="27" t="s">
        <v>1101</v>
      </c>
      <c r="D224" s="27" t="s">
        <v>27</v>
      </c>
      <c r="E224" s="27" t="s">
        <v>1105</v>
      </c>
      <c r="F224" s="31" t="str">
        <f>IF(ISBLANK(E224), "", Table2[[#This Row],[unique_id]])</f>
        <v>laundry_clothes_dryer_power</v>
      </c>
      <c r="G224" s="27" t="s">
        <v>240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2114</v>
      </c>
      <c r="B225" s="27" t="s">
        <v>26</v>
      </c>
      <c r="C225" s="27" t="s">
        <v>1101</v>
      </c>
      <c r="D225" s="27" t="s">
        <v>27</v>
      </c>
      <c r="E225" s="27" t="s">
        <v>1099</v>
      </c>
      <c r="F225" s="31" t="str">
        <f>IF(ISBLANK(E225), "", Table2[[#This Row],[unique_id]])</f>
        <v>laundry_washing_machine_power</v>
      </c>
      <c r="G225" s="27" t="s">
        <v>238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2115</v>
      </c>
      <c r="B226" s="27" t="s">
        <v>26</v>
      </c>
      <c r="C226" s="27" t="s">
        <v>1101</v>
      </c>
      <c r="D226" s="27" t="s">
        <v>27</v>
      </c>
      <c r="E226" s="27" t="s">
        <v>1106</v>
      </c>
      <c r="F226" s="31" t="str">
        <f>IF(ISBLANK(E226), "", Table2[[#This Row],[unique_id]])</f>
        <v>kitchen_fridge_power</v>
      </c>
      <c r="G226" s="27" t="s">
        <v>234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2116</v>
      </c>
      <c r="B227" s="27" t="s">
        <v>26</v>
      </c>
      <c r="C227" s="27" t="s">
        <v>1101</v>
      </c>
      <c r="D227" s="27" t="s">
        <v>27</v>
      </c>
      <c r="E227" s="27" t="s">
        <v>1107</v>
      </c>
      <c r="F227" s="31" t="str">
        <f>IF(ISBLANK(E227), "", Table2[[#This Row],[unique_id]])</f>
        <v>deck_freezer_power</v>
      </c>
      <c r="G227" s="27" t="s">
        <v>235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2117</v>
      </c>
      <c r="B228" s="27" t="s">
        <v>26</v>
      </c>
      <c r="C228" s="27" t="s">
        <v>1101</v>
      </c>
      <c r="D228" s="27" t="s">
        <v>27</v>
      </c>
      <c r="E228" s="27" t="s">
        <v>1127</v>
      </c>
      <c r="F228" s="31" t="str">
        <f>IF(ISBLANK(E228), "", Table2[[#This Row],[unique_id]])</f>
        <v>bathroom_towel_rails_power</v>
      </c>
      <c r="G228" s="27" t="s">
        <v>607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2118</v>
      </c>
      <c r="B229" s="27" t="s">
        <v>26</v>
      </c>
      <c r="C229" s="27" t="s">
        <v>1101</v>
      </c>
      <c r="D229" s="27" t="s">
        <v>27</v>
      </c>
      <c r="E229" s="27" t="s">
        <v>1108</v>
      </c>
      <c r="F229" s="31" t="str">
        <f>IF(ISBLANK(E229), "", Table2[[#This Row],[unique_id]])</f>
        <v>study_outlet_power</v>
      </c>
      <c r="G229" s="27" t="s">
        <v>237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 t="shared" si="25"/>
        <v/>
      </c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2119</v>
      </c>
      <c r="B230" s="27" t="s">
        <v>26</v>
      </c>
      <c r="C230" s="27" t="s">
        <v>1101</v>
      </c>
      <c r="D230" s="27" t="s">
        <v>27</v>
      </c>
      <c r="E230" s="27" t="s">
        <v>1109</v>
      </c>
      <c r="F230" s="31" t="str">
        <f>IF(ISBLANK(E230), "", Table2[[#This Row],[unique_id]])</f>
        <v>office_outlet_power</v>
      </c>
      <c r="G230" s="27" t="s">
        <v>236</v>
      </c>
      <c r="H230" s="27" t="s">
        <v>257</v>
      </c>
      <c r="I230" s="27" t="s">
        <v>141</v>
      </c>
      <c r="M230" s="27" t="s">
        <v>136</v>
      </c>
      <c r="T230" s="27"/>
      <c r="U230" s="27" t="s">
        <v>591</v>
      </c>
      <c r="V230" s="28"/>
      <c r="W230" s="28"/>
      <c r="X230" s="28"/>
      <c r="Y230" s="28"/>
      <c r="AC230" s="27" t="s">
        <v>371</v>
      </c>
      <c r="AE230" s="27" t="s">
        <v>258</v>
      </c>
      <c r="AG230" s="28"/>
      <c r="AH230" s="28"/>
      <c r="AJ230" s="27" t="str">
        <f t="shared" si="25"/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2120</v>
      </c>
      <c r="B231" s="27" t="s">
        <v>26</v>
      </c>
      <c r="C231" s="27" t="s">
        <v>1101</v>
      </c>
      <c r="D231" s="27" t="s">
        <v>27</v>
      </c>
      <c r="E231" s="27" t="s">
        <v>1139</v>
      </c>
      <c r="F231" s="31" t="str">
        <f>IF(ISBLANK(E231), "", Table2[[#This Row],[unique_id]])</f>
        <v>audio_visual_devices_power</v>
      </c>
      <c r="G231" s="27" t="s">
        <v>1140</v>
      </c>
      <c r="H231" s="27" t="s">
        <v>257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C231" s="27" t="s">
        <v>371</v>
      </c>
      <c r="AE231" s="27" t="s">
        <v>258</v>
      </c>
      <c r="AG231" s="28"/>
      <c r="AH231" s="28"/>
      <c r="AJ231" s="27" t="str">
        <f t="shared" si="25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2121</v>
      </c>
      <c r="B232" s="27" t="s">
        <v>26</v>
      </c>
      <c r="C232" s="27" t="s">
        <v>1101</v>
      </c>
      <c r="D232" s="27" t="s">
        <v>27</v>
      </c>
      <c r="E232" s="27" t="s">
        <v>1088</v>
      </c>
      <c r="F232" s="31" t="str">
        <f>IF(ISBLANK(E232), "", Table2[[#This Row],[unique_id]])</f>
        <v>servers_network_power</v>
      </c>
      <c r="G232" s="27" t="s">
        <v>1082</v>
      </c>
      <c r="H232" s="27" t="s">
        <v>257</v>
      </c>
      <c r="I232" s="27" t="s">
        <v>141</v>
      </c>
      <c r="M232" s="27" t="s">
        <v>136</v>
      </c>
      <c r="T232" s="27"/>
      <c r="U232" s="27" t="s">
        <v>591</v>
      </c>
      <c r="V232" s="28"/>
      <c r="W232" s="28"/>
      <c r="X232" s="28"/>
      <c r="Y232" s="28"/>
      <c r="AC232" s="27" t="s">
        <v>371</v>
      </c>
      <c r="AE232" s="27" t="s">
        <v>258</v>
      </c>
      <c r="AG232" s="28"/>
      <c r="AH232" s="28"/>
      <c r="AJ232" s="27" t="str">
        <f t="shared" si="25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2122</v>
      </c>
      <c r="B233" s="27" t="s">
        <v>26</v>
      </c>
      <c r="C233" s="27" t="s">
        <v>594</v>
      </c>
      <c r="D233" s="27" t="s">
        <v>377</v>
      </c>
      <c r="E233" s="27" t="s">
        <v>376</v>
      </c>
      <c r="F233" s="31" t="str">
        <f>IF(ISBLANK(E233), "", Table2[[#This Row],[unique_id]])</f>
        <v>column_break</v>
      </c>
      <c r="G233" s="27" t="s">
        <v>373</v>
      </c>
      <c r="H233" s="27" t="s">
        <v>257</v>
      </c>
      <c r="I233" s="27" t="s">
        <v>141</v>
      </c>
      <c r="M233" s="27" t="s">
        <v>374</v>
      </c>
      <c r="N233" s="27" t="s">
        <v>375</v>
      </c>
      <c r="T233" s="27"/>
      <c r="V233" s="28"/>
      <c r="W233" s="28"/>
      <c r="X233" s="28"/>
      <c r="Y233" s="28"/>
      <c r="AG233" s="28"/>
      <c r="AH233" s="28"/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2123</v>
      </c>
      <c r="B234" s="27" t="s">
        <v>26</v>
      </c>
      <c r="C234" s="27" t="s">
        <v>1101</v>
      </c>
      <c r="D234" s="27" t="s">
        <v>27</v>
      </c>
      <c r="E234" s="27" t="s">
        <v>1110</v>
      </c>
      <c r="F234" s="31" t="str">
        <f>IF(ISBLANK(E234), "", Table2[[#This Row],[unique_id]])</f>
        <v>rack_modem_power</v>
      </c>
      <c r="G234" s="27" t="s">
        <v>232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 t="shared" ref="AJ234:AJ239" si="28">IF(ISBLANK(AI234),  "", _xlfn.CONCAT("haas/entity/sensor/", LOWER(C234), "/", E234, "/config"))</f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2124</v>
      </c>
      <c r="B235" s="27" t="s">
        <v>26</v>
      </c>
      <c r="C235" s="27" t="s">
        <v>1101</v>
      </c>
      <c r="D235" s="27" t="s">
        <v>27</v>
      </c>
      <c r="E235" s="27" t="s">
        <v>1111</v>
      </c>
      <c r="F235" s="31" t="str">
        <f>IF(ISBLANK(E235), "", Table2[[#This Row],[unique_id]])</f>
        <v>rack_outlet_power</v>
      </c>
      <c r="G235" s="27" t="s">
        <v>384</v>
      </c>
      <c r="H235" s="27" t="s">
        <v>257</v>
      </c>
      <c r="I235" s="27" t="s">
        <v>141</v>
      </c>
      <c r="T235" s="27"/>
      <c r="U235" s="27" t="s">
        <v>591</v>
      </c>
      <c r="V235" s="28"/>
      <c r="W235" s="28"/>
      <c r="X235" s="28"/>
      <c r="Y235" s="28"/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2125</v>
      </c>
      <c r="B236" s="27" t="s">
        <v>26</v>
      </c>
      <c r="C236" s="27" t="s">
        <v>1101</v>
      </c>
      <c r="D236" s="27" t="s">
        <v>27</v>
      </c>
      <c r="E236" s="27" t="s">
        <v>1112</v>
      </c>
      <c r="F236" s="31" t="str">
        <f>IF(ISBLANK(E236), "", Table2[[#This Row],[unique_id]])</f>
        <v>kitchen_fan_power</v>
      </c>
      <c r="G236" s="27" t="s">
        <v>231</v>
      </c>
      <c r="H236" s="27" t="s">
        <v>257</v>
      </c>
      <c r="I236" s="27" t="s">
        <v>141</v>
      </c>
      <c r="T236" s="27"/>
      <c r="U236" s="27" t="s">
        <v>591</v>
      </c>
      <c r="V236" s="28"/>
      <c r="W236" s="28"/>
      <c r="X236" s="28"/>
      <c r="Y236" s="28"/>
      <c r="AG236" s="28"/>
      <c r="AH236" s="28"/>
      <c r="AJ236" s="27" t="str">
        <f t="shared" si="28"/>
        <v/>
      </c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2126</v>
      </c>
      <c r="B237" s="27" t="s">
        <v>26</v>
      </c>
      <c r="C237" s="27" t="s">
        <v>1101</v>
      </c>
      <c r="D237" s="27" t="s">
        <v>27</v>
      </c>
      <c r="E237" s="27" t="s">
        <v>1113</v>
      </c>
      <c r="F237" s="31" t="str">
        <f>IF(ISBLANK(E237), "", Table2[[#This Row],[unique_id]])</f>
        <v>roof_network_switch_power</v>
      </c>
      <c r="G237" s="27" t="s">
        <v>230</v>
      </c>
      <c r="H237" s="27" t="s">
        <v>257</v>
      </c>
      <c r="I237" s="27" t="s">
        <v>141</v>
      </c>
      <c r="T237" s="27"/>
      <c r="U237" s="27" t="s">
        <v>591</v>
      </c>
      <c r="V237" s="28"/>
      <c r="W237" s="28"/>
      <c r="X237" s="28"/>
      <c r="Y237" s="28"/>
      <c r="AG237" s="28"/>
      <c r="AH237" s="28"/>
      <c r="AJ237" s="27" t="str">
        <f t="shared" si="28"/>
        <v/>
      </c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2127</v>
      </c>
      <c r="B238" s="27" t="s">
        <v>26</v>
      </c>
      <c r="C238" s="27" t="s">
        <v>1101</v>
      </c>
      <c r="D238" s="27" t="s">
        <v>27</v>
      </c>
      <c r="E238" s="27" t="s">
        <v>250</v>
      </c>
      <c r="F238" s="31" t="str">
        <f>IF(ISBLANK(E238), "", Table2[[#This Row],[unique_id]])</f>
        <v>home_energy_daily</v>
      </c>
      <c r="G238" s="27" t="s">
        <v>362</v>
      </c>
      <c r="H238" s="27" t="s">
        <v>229</v>
      </c>
      <c r="I238" s="27" t="s">
        <v>141</v>
      </c>
      <c r="M238" s="27" t="s">
        <v>90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 t="shared" si="28"/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2128</v>
      </c>
      <c r="B239" s="27" t="s">
        <v>26</v>
      </c>
      <c r="C239" s="27" t="s">
        <v>1101</v>
      </c>
      <c r="D239" s="27" t="s">
        <v>27</v>
      </c>
      <c r="E239" s="27" t="s">
        <v>364</v>
      </c>
      <c r="F239" s="31" t="str">
        <f>IF(ISBLANK(E239), "", Table2[[#This Row],[unique_id]])</f>
        <v>home_base_energy_daily</v>
      </c>
      <c r="G239" s="27" t="s">
        <v>360</v>
      </c>
      <c r="H239" s="27" t="s">
        <v>229</v>
      </c>
      <c r="I239" s="27" t="s">
        <v>141</v>
      </c>
      <c r="M239" s="27" t="s">
        <v>90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 t="shared" si="28"/>
        <v/>
      </c>
      <c r="AK239" s="27" t="str">
        <f t="shared" si="26"/>
        <v/>
      </c>
      <c r="AS239" s="27"/>
      <c r="AT239" s="29"/>
      <c r="AU239" s="27"/>
      <c r="AV239" s="28"/>
      <c r="BD239" s="27"/>
      <c r="BE239" s="27"/>
      <c r="BH239" s="27" t="str">
        <f t="shared" si="27"/>
        <v/>
      </c>
    </row>
    <row r="240" spans="1:60" ht="16" customHeight="1">
      <c r="A240" s="27">
        <v>2129</v>
      </c>
      <c r="B240" s="27" t="s">
        <v>26</v>
      </c>
      <c r="C240" s="27" t="s">
        <v>1101</v>
      </c>
      <c r="D240" s="27" t="s">
        <v>27</v>
      </c>
      <c r="E240" s="27" t="s">
        <v>363</v>
      </c>
      <c r="F240" s="31" t="str">
        <f>IF(ISBLANK(E240), "", Table2[[#This Row],[unique_id]])</f>
        <v>home_peak_energy_daily</v>
      </c>
      <c r="G240" s="27" t="s">
        <v>361</v>
      </c>
      <c r="H240" s="27" t="s">
        <v>229</v>
      </c>
      <c r="I240" s="27" t="s">
        <v>141</v>
      </c>
      <c r="M240" s="27" t="s">
        <v>90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K240" s="27" t="str">
        <f t="shared" si="26"/>
        <v/>
      </c>
      <c r="AS240" s="27"/>
      <c r="AT240" s="29"/>
      <c r="AU240" s="27"/>
      <c r="AV240" s="28"/>
      <c r="BD240" s="27"/>
      <c r="BE240" s="27"/>
      <c r="BH240" s="27" t="str">
        <f t="shared" si="27"/>
        <v/>
      </c>
    </row>
    <row r="241" spans="1:60" ht="16" customHeight="1">
      <c r="A241" s="27">
        <v>2130</v>
      </c>
      <c r="B241" s="27" t="s">
        <v>26</v>
      </c>
      <c r="C241" s="27" t="s">
        <v>594</v>
      </c>
      <c r="D241" s="27" t="s">
        <v>377</v>
      </c>
      <c r="E241" s="27" t="s">
        <v>592</v>
      </c>
      <c r="F241" s="31" t="str">
        <f>IF(ISBLANK(E241), "", Table2[[#This Row],[unique_id]])</f>
        <v>graph_break</v>
      </c>
      <c r="G241" s="27" t="s">
        <v>593</v>
      </c>
      <c r="H241" s="27" t="s">
        <v>229</v>
      </c>
      <c r="I241" s="27" t="s">
        <v>141</v>
      </c>
      <c r="T241" s="27"/>
      <c r="U241" s="27" t="s">
        <v>590</v>
      </c>
      <c r="V241" s="28"/>
      <c r="W241" s="28"/>
      <c r="X241" s="28"/>
      <c r="Y241" s="28"/>
      <c r="AG241" s="28"/>
      <c r="AH241" s="28"/>
      <c r="AJ241" s="27" t="str">
        <f>IF(ISBLANK(AI241),  "", _xlfn.CONCAT("haas/entity/sensor/", LOWER(C241), "/", E241, "/config"))</f>
        <v/>
      </c>
      <c r="AK241" s="27" t="str">
        <f t="shared" si="26"/>
        <v/>
      </c>
      <c r="AS241" s="27"/>
      <c r="AT241" s="29"/>
      <c r="AU241" s="27"/>
      <c r="AV241" s="28"/>
      <c r="BD241" s="27"/>
      <c r="BE241" s="27"/>
      <c r="BH241" s="27" t="str">
        <f t="shared" si="27"/>
        <v/>
      </c>
    </row>
    <row r="242" spans="1:60" ht="16" customHeight="1">
      <c r="A242" s="27">
        <v>2131</v>
      </c>
      <c r="B242" s="27" t="s">
        <v>26</v>
      </c>
      <c r="C242" s="27" t="s">
        <v>1101</v>
      </c>
      <c r="D242" s="27" t="s">
        <v>27</v>
      </c>
      <c r="E242" s="27" t="s">
        <v>1085</v>
      </c>
      <c r="F242" s="31" t="str">
        <f>IF(ISBLANK(E242), "", Table2[[#This Row],[unique_id]])</f>
        <v>lights_energy_daily</v>
      </c>
      <c r="G242" s="27" t="s">
        <v>1134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 t="shared" si="26"/>
        <v/>
      </c>
      <c r="AS242" s="27"/>
      <c r="AT242" s="29"/>
      <c r="AU242" s="27"/>
      <c r="AV242" s="28"/>
      <c r="BD242" s="27"/>
      <c r="BE242" s="27"/>
      <c r="BH242" s="27" t="str">
        <f t="shared" si="27"/>
        <v/>
      </c>
    </row>
    <row r="243" spans="1:60" ht="16" customHeight="1">
      <c r="A243" s="27">
        <v>2132</v>
      </c>
      <c r="B243" s="27" t="s">
        <v>26</v>
      </c>
      <c r="C243" s="27" t="s">
        <v>1101</v>
      </c>
      <c r="D243" s="27" t="s">
        <v>27</v>
      </c>
      <c r="E243" s="27" t="s">
        <v>1086</v>
      </c>
      <c r="F243" s="31" t="str">
        <f>IF(ISBLANK(E243), "", Table2[[#This Row],[unique_id]])</f>
        <v>fans_energy_daily</v>
      </c>
      <c r="G243" s="32" t="s">
        <v>1133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 t="shared" ref="AK243:AK274" si="29">IF(ISBLANK(AI243),  "", _xlfn.CONCAT(LOWER(C243), "/", E243))</f>
        <v/>
      </c>
      <c r="AS243" s="27"/>
      <c r="AT243" s="29"/>
      <c r="AU243" s="27"/>
      <c r="AV243" s="28"/>
      <c r="BD243" s="27"/>
      <c r="BE243" s="27"/>
      <c r="BH243" s="27" t="str">
        <f t="shared" ref="BH243:BH274" si="30"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2133</v>
      </c>
      <c r="B244" s="27" t="s">
        <v>26</v>
      </c>
      <c r="C244" s="27" t="s">
        <v>1101</v>
      </c>
      <c r="D244" s="27" t="s">
        <v>27</v>
      </c>
      <c r="E244" s="27" t="s">
        <v>1189</v>
      </c>
      <c r="F244" s="31" t="str">
        <f>IF(ISBLANK(E244), "", Table2[[#This Row],[unique_id]])</f>
        <v>all_standby_energy_daily</v>
      </c>
      <c r="G244" s="32" t="s">
        <v>1214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2134</v>
      </c>
      <c r="B245" s="27" t="s">
        <v>26</v>
      </c>
      <c r="C245" s="27" t="s">
        <v>1101</v>
      </c>
      <c r="D245" s="27" t="s">
        <v>27</v>
      </c>
      <c r="E245" s="27" t="s">
        <v>1132</v>
      </c>
      <c r="F245" s="31" t="str">
        <f>IF(ISBLANK(E245), "", Table2[[#This Row],[unique_id]])</f>
        <v>kitchen_coffee_machine_energy_daily</v>
      </c>
      <c r="G245" s="27" t="s">
        <v>135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ref="AJ245:AJ263" si="31">IF(ISBLANK(AI245),  "", _xlfn.CONCAT("haas/entity/sensor/", LOWER(C245), "/", E245, "/config"))</f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2135</v>
      </c>
      <c r="B246" s="27" t="s">
        <v>26</v>
      </c>
      <c r="C246" s="27" t="s">
        <v>1101</v>
      </c>
      <c r="D246" s="27" t="s">
        <v>27</v>
      </c>
      <c r="E246" s="27" t="s">
        <v>1114</v>
      </c>
      <c r="F246" s="31" t="str">
        <f>IF(ISBLANK(E246), "", Table2[[#This Row],[unique_id]])</f>
        <v>study_battery_charger_energy_daily</v>
      </c>
      <c r="G246" s="27" t="s">
        <v>242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2136</v>
      </c>
      <c r="B247" s="27" t="s">
        <v>26</v>
      </c>
      <c r="C247" s="27" t="s">
        <v>1101</v>
      </c>
      <c r="D247" s="27" t="s">
        <v>27</v>
      </c>
      <c r="E247" s="27" t="s">
        <v>1115</v>
      </c>
      <c r="F247" s="31" t="str">
        <f>IF(ISBLANK(E247), "", Table2[[#This Row],[unique_id]])</f>
        <v>laundry_vacuum_charger_energy_daily</v>
      </c>
      <c r="G247" s="27" t="s">
        <v>241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2137</v>
      </c>
      <c r="B248" s="27" t="s">
        <v>228</v>
      </c>
      <c r="C248" s="27" t="s">
        <v>1101</v>
      </c>
      <c r="D248" s="27" t="s">
        <v>27</v>
      </c>
      <c r="E248" s="27" t="s">
        <v>603</v>
      </c>
      <c r="F248" s="31" t="str">
        <f>IF(ISBLANK(E248), "", Table2[[#This Row],[unique_id]])</f>
        <v>outdoor_pool_filter_energy_daily</v>
      </c>
      <c r="G248" s="27" t="s">
        <v>357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2138</v>
      </c>
      <c r="B249" s="27" t="s">
        <v>26</v>
      </c>
      <c r="C249" s="27" t="s">
        <v>1101</v>
      </c>
      <c r="D249" s="27" t="s">
        <v>27</v>
      </c>
      <c r="E249" s="32" t="s">
        <v>1287</v>
      </c>
      <c r="F249" s="31" t="str">
        <f>IF(ISBLANK(E249), "", Table2[[#This Row],[unique_id]])</f>
        <v>water_booster_energy_daily</v>
      </c>
      <c r="G249" s="27" t="s">
        <v>604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2139</v>
      </c>
      <c r="B250" s="27" t="s">
        <v>26</v>
      </c>
      <c r="C250" s="27" t="s">
        <v>1101</v>
      </c>
      <c r="D250" s="27" t="s">
        <v>27</v>
      </c>
      <c r="E250" s="27" t="s">
        <v>1116</v>
      </c>
      <c r="F250" s="31" t="str">
        <f>IF(ISBLANK(E250), "", Table2[[#This Row],[unique_id]])</f>
        <v>kitchen_dish_washer_energy_daily</v>
      </c>
      <c r="G250" s="27" t="s">
        <v>239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2140</v>
      </c>
      <c r="B251" s="27" t="s">
        <v>26</v>
      </c>
      <c r="C251" s="27" t="s">
        <v>1101</v>
      </c>
      <c r="D251" s="27" t="s">
        <v>27</v>
      </c>
      <c r="E251" s="27" t="s">
        <v>1117</v>
      </c>
      <c r="F251" s="31" t="str">
        <f>IF(ISBLANK(E251), "", Table2[[#This Row],[unique_id]])</f>
        <v>laundry_clothes_dryer_energy_daily</v>
      </c>
      <c r="G251" s="27" t="s">
        <v>240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2141</v>
      </c>
      <c r="B252" s="27" t="s">
        <v>26</v>
      </c>
      <c r="C252" s="27" t="s">
        <v>1101</v>
      </c>
      <c r="D252" s="27" t="s">
        <v>27</v>
      </c>
      <c r="E252" s="27" t="s">
        <v>1100</v>
      </c>
      <c r="F252" s="31" t="str">
        <f>IF(ISBLANK(E252), "", Table2[[#This Row],[unique_id]])</f>
        <v>laundry_washing_machine_energy_daily</v>
      </c>
      <c r="G252" s="27" t="s">
        <v>238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2142</v>
      </c>
      <c r="B253" s="27" t="s">
        <v>26</v>
      </c>
      <c r="C253" s="27" t="s">
        <v>1101</v>
      </c>
      <c r="D253" s="27" t="s">
        <v>27</v>
      </c>
      <c r="E253" s="27" t="s">
        <v>1118</v>
      </c>
      <c r="F253" s="31" t="str">
        <f>IF(ISBLANK(E253), "", Table2[[#This Row],[unique_id]])</f>
        <v>kitchen_fridge_energy_daily</v>
      </c>
      <c r="G253" s="27" t="s">
        <v>234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2143</v>
      </c>
      <c r="B254" s="27" t="s">
        <v>26</v>
      </c>
      <c r="C254" s="27" t="s">
        <v>1101</v>
      </c>
      <c r="D254" s="27" t="s">
        <v>27</v>
      </c>
      <c r="E254" s="27" t="s">
        <v>1119</v>
      </c>
      <c r="F254" s="31" t="str">
        <f>IF(ISBLANK(E254), "", Table2[[#This Row],[unique_id]])</f>
        <v>deck_freezer_energy_daily</v>
      </c>
      <c r="G254" s="27" t="s">
        <v>235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2144</v>
      </c>
      <c r="B255" s="27" t="s">
        <v>26</v>
      </c>
      <c r="C255" s="27" t="s">
        <v>1101</v>
      </c>
      <c r="D255" s="27" t="s">
        <v>27</v>
      </c>
      <c r="E255" s="27" t="s">
        <v>1126</v>
      </c>
      <c r="F255" s="31" t="str">
        <f>IF(ISBLANK(E255), "", Table2[[#This Row],[unique_id]])</f>
        <v>bathroom_towel_rails_energy_daily</v>
      </c>
      <c r="G255" s="27" t="s">
        <v>607</v>
      </c>
      <c r="H255" s="27" t="s">
        <v>229</v>
      </c>
      <c r="I255" s="27" t="s">
        <v>141</v>
      </c>
      <c r="M255" s="27" t="s">
        <v>136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2145</v>
      </c>
      <c r="B256" s="27" t="s">
        <v>26</v>
      </c>
      <c r="C256" s="27" t="s">
        <v>1101</v>
      </c>
      <c r="D256" s="27" t="s">
        <v>27</v>
      </c>
      <c r="E256" s="27" t="s">
        <v>1120</v>
      </c>
      <c r="F256" s="31" t="str">
        <f>IF(ISBLANK(E256), "", Table2[[#This Row],[unique_id]])</f>
        <v>study_outlet_energy_daily</v>
      </c>
      <c r="G256" s="27" t="s">
        <v>237</v>
      </c>
      <c r="H256" s="27" t="s">
        <v>229</v>
      </c>
      <c r="I256" s="27" t="s">
        <v>141</v>
      </c>
      <c r="M256" s="27" t="s">
        <v>136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2146</v>
      </c>
      <c r="B257" s="27" t="s">
        <v>26</v>
      </c>
      <c r="C257" s="27" t="s">
        <v>1101</v>
      </c>
      <c r="D257" s="27" t="s">
        <v>27</v>
      </c>
      <c r="E257" s="27" t="s">
        <v>1121</v>
      </c>
      <c r="F257" s="31" t="str">
        <f>IF(ISBLANK(E257), "", Table2[[#This Row],[unique_id]])</f>
        <v>office_outlet_energy_daily</v>
      </c>
      <c r="G257" s="27" t="s">
        <v>236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2147</v>
      </c>
      <c r="B258" s="27" t="s">
        <v>26</v>
      </c>
      <c r="C258" s="27" t="s">
        <v>1101</v>
      </c>
      <c r="D258" s="27" t="s">
        <v>27</v>
      </c>
      <c r="E258" s="27" t="s">
        <v>1122</v>
      </c>
      <c r="F258" s="31" t="str">
        <f>IF(ISBLANK(E258), "", Table2[[#This Row],[unique_id]])</f>
        <v>roof_network_switch_energy_daily</v>
      </c>
      <c r="G258" s="27" t="s">
        <v>230</v>
      </c>
      <c r="H258" s="27" t="s">
        <v>229</v>
      </c>
      <c r="I258" s="27" t="s">
        <v>141</v>
      </c>
      <c r="T258" s="27"/>
      <c r="U258" s="27" t="s">
        <v>590</v>
      </c>
      <c r="V258" s="28"/>
      <c r="W258" s="28"/>
      <c r="X258" s="28"/>
      <c r="Y258" s="28"/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2148</v>
      </c>
      <c r="B259" s="27" t="s">
        <v>26</v>
      </c>
      <c r="C259" s="27" t="s">
        <v>1101</v>
      </c>
      <c r="D259" s="27" t="s">
        <v>27</v>
      </c>
      <c r="E259" s="27" t="s">
        <v>1123</v>
      </c>
      <c r="F259" s="31" t="str">
        <f>IF(ISBLANK(E259), "", Table2[[#This Row],[unique_id]])</f>
        <v>rack_modem_energy_daily</v>
      </c>
      <c r="G259" s="27" t="s">
        <v>232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2149</v>
      </c>
      <c r="B260" s="27" t="s">
        <v>26</v>
      </c>
      <c r="C260" s="27" t="s">
        <v>1101</v>
      </c>
      <c r="D260" s="27" t="s">
        <v>27</v>
      </c>
      <c r="E260" s="27" t="s">
        <v>1141</v>
      </c>
      <c r="F260" s="31" t="str">
        <f>IF(ISBLANK(E260), "", Table2[[#This Row],[unique_id]])</f>
        <v>audio_visual_devices_energy_daily</v>
      </c>
      <c r="G260" s="27" t="s">
        <v>1140</v>
      </c>
      <c r="H260" s="27" t="s">
        <v>229</v>
      </c>
      <c r="I260" s="27" t="s">
        <v>141</v>
      </c>
      <c r="M260" s="27" t="s">
        <v>136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 t="shared" si="31"/>
        <v/>
      </c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2150</v>
      </c>
      <c r="B261" s="27" t="s">
        <v>26</v>
      </c>
      <c r="C261" s="27" t="s">
        <v>1101</v>
      </c>
      <c r="D261" s="27" t="s">
        <v>27</v>
      </c>
      <c r="E261" s="27" t="s">
        <v>1089</v>
      </c>
      <c r="F261" s="31" t="str">
        <f>IF(ISBLANK(E261), "", Table2[[#This Row],[unique_id]])</f>
        <v>servers_network_energy_daily</v>
      </c>
      <c r="G261" s="27" t="s">
        <v>1082</v>
      </c>
      <c r="H261" s="27" t="s">
        <v>229</v>
      </c>
      <c r="I261" s="27" t="s">
        <v>141</v>
      </c>
      <c r="M261" s="27" t="s">
        <v>136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 t="shared" si="31"/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2151</v>
      </c>
      <c r="B262" s="27" t="s">
        <v>26</v>
      </c>
      <c r="C262" s="27" t="s">
        <v>1101</v>
      </c>
      <c r="D262" s="27" t="s">
        <v>27</v>
      </c>
      <c r="E262" s="27" t="s">
        <v>1124</v>
      </c>
      <c r="F262" s="31" t="str">
        <f>IF(ISBLANK(E262), "", Table2[[#This Row],[unique_id]])</f>
        <v>rack_outlet_energy_daily</v>
      </c>
      <c r="G262" s="27" t="s">
        <v>384</v>
      </c>
      <c r="H262" s="27" t="s">
        <v>229</v>
      </c>
      <c r="I262" s="27" t="s">
        <v>141</v>
      </c>
      <c r="T262" s="27"/>
      <c r="U262" s="27" t="s">
        <v>590</v>
      </c>
      <c r="V262" s="28"/>
      <c r="W262" s="28"/>
      <c r="X262" s="28"/>
      <c r="Y262" s="28"/>
      <c r="AG262" s="28"/>
      <c r="AH262" s="28"/>
      <c r="AJ262" s="27" t="str">
        <f t="shared" si="31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2152</v>
      </c>
      <c r="B263" s="27" t="s">
        <v>26</v>
      </c>
      <c r="C263" s="27" t="s">
        <v>1101</v>
      </c>
      <c r="D263" s="27" t="s">
        <v>27</v>
      </c>
      <c r="E263" s="27" t="s">
        <v>1125</v>
      </c>
      <c r="F263" s="31" t="str">
        <f>IF(ISBLANK(E263), "", Table2[[#This Row],[unique_id]])</f>
        <v>kitchen_fan_energy_daily</v>
      </c>
      <c r="G263" s="27" t="s">
        <v>231</v>
      </c>
      <c r="H263" s="27" t="s">
        <v>229</v>
      </c>
      <c r="I263" s="27" t="s">
        <v>141</v>
      </c>
      <c r="T263" s="27"/>
      <c r="U263" s="27" t="s">
        <v>590</v>
      </c>
      <c r="V263" s="28"/>
      <c r="W263" s="28"/>
      <c r="X263" s="28"/>
      <c r="Y263" s="28"/>
      <c r="AG263" s="28"/>
      <c r="AH263" s="28"/>
      <c r="AJ263" s="27" t="str">
        <f t="shared" si="31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2153</v>
      </c>
      <c r="B264" s="27" t="s">
        <v>26</v>
      </c>
      <c r="C264" s="27" t="s">
        <v>594</v>
      </c>
      <c r="D264" s="27" t="s">
        <v>377</v>
      </c>
      <c r="E264" s="27" t="s">
        <v>376</v>
      </c>
      <c r="F264" s="31" t="str">
        <f>IF(ISBLANK(E264), "", Table2[[#This Row],[unique_id]])</f>
        <v>column_break</v>
      </c>
      <c r="G264" s="27" t="s">
        <v>373</v>
      </c>
      <c r="H264" s="27" t="s">
        <v>229</v>
      </c>
      <c r="I264" s="27" t="s">
        <v>141</v>
      </c>
      <c r="M264" s="27" t="s">
        <v>374</v>
      </c>
      <c r="N264" s="27" t="s">
        <v>375</v>
      </c>
      <c r="T264" s="27"/>
      <c r="V264" s="28"/>
      <c r="W264" s="28"/>
      <c r="X264" s="28"/>
      <c r="Y264" s="28"/>
      <c r="AG264" s="28"/>
      <c r="AH264" s="28"/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2154</v>
      </c>
      <c r="B265" s="27" t="s">
        <v>228</v>
      </c>
      <c r="C265" s="27" t="s">
        <v>1101</v>
      </c>
      <c r="D265" s="27" t="s">
        <v>27</v>
      </c>
      <c r="E265" s="27" t="s">
        <v>252</v>
      </c>
      <c r="F265" s="31" t="str">
        <f>IF(ISBLANK(E265), "", Table2[[#This Row],[unique_id]])</f>
        <v>home_energy_weekly</v>
      </c>
      <c r="G265" s="27" t="s">
        <v>362</v>
      </c>
      <c r="H265" s="27" t="s">
        <v>251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ref="AJ265:AJ287" si="32">IF(ISBLANK(AI265),  "", _xlfn.CONCAT("haas/entity/sensor/", LOWER(C265), "/", E265, "/config"))</f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2155</v>
      </c>
      <c r="B266" s="27" t="s">
        <v>228</v>
      </c>
      <c r="C266" s="27" t="s">
        <v>1101</v>
      </c>
      <c r="D266" s="27" t="s">
        <v>27</v>
      </c>
      <c r="E266" s="27" t="s">
        <v>369</v>
      </c>
      <c r="F266" s="31" t="str">
        <f>IF(ISBLANK(E266), "", Table2[[#This Row],[unique_id]])</f>
        <v>home_base_energy_weekly</v>
      </c>
      <c r="G266" s="27" t="s">
        <v>360</v>
      </c>
      <c r="H266" s="27" t="s">
        <v>251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2156</v>
      </c>
      <c r="B267" s="27" t="s">
        <v>228</v>
      </c>
      <c r="C267" s="27" t="s">
        <v>1101</v>
      </c>
      <c r="D267" s="27" t="s">
        <v>27</v>
      </c>
      <c r="E267" s="27" t="s">
        <v>370</v>
      </c>
      <c r="F267" s="31" t="str">
        <f>IF(ISBLANK(E267), "", Table2[[#This Row],[unique_id]])</f>
        <v>home_peak_energy_weekly</v>
      </c>
      <c r="G267" s="27" t="s">
        <v>361</v>
      </c>
      <c r="H267" s="27" t="s">
        <v>251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2157</v>
      </c>
      <c r="B268" s="27" t="s">
        <v>228</v>
      </c>
      <c r="C268" s="27" t="s">
        <v>1101</v>
      </c>
      <c r="D268" s="27" t="s">
        <v>27</v>
      </c>
      <c r="E268" s="27" t="s">
        <v>253</v>
      </c>
      <c r="F268" s="31" t="str">
        <f>IF(ISBLANK(E268), "", Table2[[#This Row],[unique_id]])</f>
        <v>home_energy_monthly</v>
      </c>
      <c r="G268" s="27" t="s">
        <v>362</v>
      </c>
      <c r="H268" s="27" t="s">
        <v>254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2158</v>
      </c>
      <c r="B269" s="27" t="s">
        <v>228</v>
      </c>
      <c r="C269" s="27" t="s">
        <v>1101</v>
      </c>
      <c r="D269" s="27" t="s">
        <v>27</v>
      </c>
      <c r="E269" s="27" t="s">
        <v>367</v>
      </c>
      <c r="F269" s="31" t="str">
        <f>IF(ISBLANK(E269), "", Table2[[#This Row],[unique_id]])</f>
        <v>home_base_energy_monthly</v>
      </c>
      <c r="G269" s="27" t="s">
        <v>360</v>
      </c>
      <c r="H269" s="27" t="s">
        <v>254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2159</v>
      </c>
      <c r="B270" s="27" t="s">
        <v>228</v>
      </c>
      <c r="C270" s="27" t="s">
        <v>1101</v>
      </c>
      <c r="D270" s="27" t="s">
        <v>27</v>
      </c>
      <c r="E270" s="27" t="s">
        <v>368</v>
      </c>
      <c r="F270" s="31" t="str">
        <f>IF(ISBLANK(E270), "", Table2[[#This Row],[unique_id]])</f>
        <v>home_peak_energy_monthly</v>
      </c>
      <c r="G270" s="27" t="s">
        <v>361</v>
      </c>
      <c r="H270" s="27" t="s">
        <v>254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/>
      <c r="AV270" s="28"/>
      <c r="BD270" s="27"/>
      <c r="BE270" s="27"/>
      <c r="BH270" s="27" t="str">
        <f t="shared" si="30"/>
        <v/>
      </c>
    </row>
    <row r="271" spans="1:60" ht="16" customHeight="1">
      <c r="A271" s="27">
        <v>2160</v>
      </c>
      <c r="B271" s="27" t="s">
        <v>228</v>
      </c>
      <c r="C271" s="27" t="s">
        <v>1101</v>
      </c>
      <c r="D271" s="27" t="s">
        <v>27</v>
      </c>
      <c r="E271" s="27" t="s">
        <v>255</v>
      </c>
      <c r="F271" s="31" t="str">
        <f>IF(ISBLANK(E271), "", Table2[[#This Row],[unique_id]])</f>
        <v>home_energy_yearly</v>
      </c>
      <c r="G271" s="27" t="s">
        <v>362</v>
      </c>
      <c r="H271" s="27" t="s">
        <v>256</v>
      </c>
      <c r="I271" s="27" t="s">
        <v>141</v>
      </c>
      <c r="M271" s="27" t="s">
        <v>90</v>
      </c>
      <c r="T271" s="27"/>
      <c r="U271" s="27" t="s">
        <v>590</v>
      </c>
      <c r="V271" s="28"/>
      <c r="W271" s="28"/>
      <c r="X271" s="28"/>
      <c r="Y271" s="28"/>
      <c r="AC271" s="27" t="s">
        <v>372</v>
      </c>
      <c r="AE271" s="27" t="s">
        <v>259</v>
      </c>
      <c r="AG271" s="28"/>
      <c r="AH271" s="28"/>
      <c r="AJ271" s="27" t="str">
        <f t="shared" si="32"/>
        <v/>
      </c>
      <c r="AK271" s="27" t="str">
        <f t="shared" si="29"/>
        <v/>
      </c>
      <c r="AS271" s="27"/>
      <c r="AT271" s="29"/>
      <c r="AU271" s="27"/>
      <c r="AV271" s="28"/>
      <c r="BD271" s="27"/>
      <c r="BE271" s="27"/>
      <c r="BH271" s="27" t="str">
        <f t="shared" si="30"/>
        <v/>
      </c>
    </row>
    <row r="272" spans="1:60" ht="16" customHeight="1">
      <c r="A272" s="27">
        <v>2161</v>
      </c>
      <c r="B272" s="27" t="s">
        <v>228</v>
      </c>
      <c r="C272" s="27" t="s">
        <v>1101</v>
      </c>
      <c r="D272" s="27" t="s">
        <v>27</v>
      </c>
      <c r="E272" s="27" t="s">
        <v>365</v>
      </c>
      <c r="F272" s="31" t="str">
        <f>IF(ISBLANK(E272), "", Table2[[#This Row],[unique_id]])</f>
        <v>home_base_energy_yearly</v>
      </c>
      <c r="G272" s="27" t="s">
        <v>360</v>
      </c>
      <c r="H272" s="27" t="s">
        <v>256</v>
      </c>
      <c r="I272" s="27" t="s">
        <v>141</v>
      </c>
      <c r="M272" s="27" t="s">
        <v>90</v>
      </c>
      <c r="T272" s="27"/>
      <c r="U272" s="27" t="s">
        <v>590</v>
      </c>
      <c r="V272" s="28"/>
      <c r="W272" s="28"/>
      <c r="X272" s="28"/>
      <c r="Y272" s="28"/>
      <c r="AC272" s="27" t="s">
        <v>372</v>
      </c>
      <c r="AE272" s="27" t="s">
        <v>259</v>
      </c>
      <c r="AG272" s="28"/>
      <c r="AH272" s="28"/>
      <c r="AJ272" s="27" t="str">
        <f t="shared" si="32"/>
        <v/>
      </c>
      <c r="AK272" s="27" t="str">
        <f t="shared" si="29"/>
        <v/>
      </c>
      <c r="AS272" s="27"/>
      <c r="AT272" s="29"/>
      <c r="AU272" s="27"/>
      <c r="AV272" s="28"/>
      <c r="BD272" s="27"/>
      <c r="BE272" s="27"/>
      <c r="BH272" s="27" t="str">
        <f t="shared" si="30"/>
        <v/>
      </c>
    </row>
    <row r="273" spans="1:60" ht="16" customHeight="1">
      <c r="A273" s="27">
        <v>2162</v>
      </c>
      <c r="B273" s="27" t="s">
        <v>228</v>
      </c>
      <c r="C273" s="27" t="s">
        <v>1101</v>
      </c>
      <c r="D273" s="27" t="s">
        <v>27</v>
      </c>
      <c r="E273" s="27" t="s">
        <v>366</v>
      </c>
      <c r="F273" s="31" t="str">
        <f>IF(ISBLANK(E273), "", Table2[[#This Row],[unique_id]])</f>
        <v>home_peak_energy_yearly</v>
      </c>
      <c r="G273" s="27" t="s">
        <v>361</v>
      </c>
      <c r="H273" s="27" t="s">
        <v>256</v>
      </c>
      <c r="I273" s="27" t="s">
        <v>141</v>
      </c>
      <c r="M273" s="27" t="s">
        <v>90</v>
      </c>
      <c r="T273" s="27"/>
      <c r="U273" s="27" t="s">
        <v>590</v>
      </c>
      <c r="V273" s="28"/>
      <c r="W273" s="28"/>
      <c r="X273" s="28"/>
      <c r="Y273" s="28"/>
      <c r="AC273" s="27" t="s">
        <v>372</v>
      </c>
      <c r="AE273" s="27" t="s">
        <v>259</v>
      </c>
      <c r="AG273" s="28"/>
      <c r="AH273" s="28"/>
      <c r="AJ273" s="27" t="str">
        <f t="shared" si="32"/>
        <v/>
      </c>
      <c r="AK273" s="27" t="str">
        <f t="shared" si="29"/>
        <v/>
      </c>
      <c r="AS273" s="27"/>
      <c r="AT273" s="29"/>
      <c r="AU273" s="27"/>
      <c r="AV273" s="28"/>
      <c r="BD273" s="27"/>
      <c r="BE273" s="27"/>
      <c r="BH273" s="27" t="str">
        <f t="shared" si="30"/>
        <v/>
      </c>
    </row>
    <row r="274" spans="1:60" ht="16" customHeight="1">
      <c r="A274" s="27">
        <v>2400</v>
      </c>
      <c r="B274" s="27" t="s">
        <v>26</v>
      </c>
      <c r="C274" s="27" t="s">
        <v>188</v>
      </c>
      <c r="D274" s="27" t="s">
        <v>27</v>
      </c>
      <c r="E274" s="27" t="s">
        <v>142</v>
      </c>
      <c r="F274" s="31" t="str">
        <f>IF(ISBLANK(E274), "", Table2[[#This Row],[unique_id]])</f>
        <v>withings_weight_kg_graham</v>
      </c>
      <c r="G274" s="27" t="s">
        <v>316</v>
      </c>
      <c r="H274" s="27" t="s">
        <v>317</v>
      </c>
      <c r="I274" s="27" t="s">
        <v>143</v>
      </c>
      <c r="T274" s="27"/>
      <c r="V274" s="28"/>
      <c r="W274" s="28"/>
      <c r="X274" s="28"/>
      <c r="Y274" s="28"/>
      <c r="AG274" s="28"/>
      <c r="AH274" s="28"/>
      <c r="AJ274" s="27" t="str">
        <f t="shared" si="32"/>
        <v/>
      </c>
      <c r="AK274" s="27" t="str">
        <f t="shared" si="29"/>
        <v/>
      </c>
      <c r="AS274" s="27"/>
      <c r="AT274" s="29"/>
      <c r="AU274" s="27" t="s">
        <v>476</v>
      </c>
      <c r="AV274" s="28" t="s">
        <v>479</v>
      </c>
      <c r="AW274" s="27" t="s">
        <v>478</v>
      </c>
      <c r="AX274" s="27" t="s">
        <v>480</v>
      </c>
      <c r="AY274" s="27" t="s">
        <v>188</v>
      </c>
      <c r="BA274" s="27" t="s">
        <v>477</v>
      </c>
      <c r="BC274" s="27" t="s">
        <v>492</v>
      </c>
      <c r="BD274" s="36" t="s">
        <v>574</v>
      </c>
      <c r="BE274" s="27"/>
      <c r="BH274" s="27" t="str">
        <f t="shared" si="30"/>
        <v>[["mac", "00:24:e4:af:5a:e6"]]</v>
      </c>
    </row>
    <row r="275" spans="1:60" ht="16" customHeight="1">
      <c r="A275" s="27">
        <v>2500</v>
      </c>
      <c r="B275" s="27" t="s">
        <v>786</v>
      </c>
      <c r="C275" s="27" t="s">
        <v>306</v>
      </c>
      <c r="D275" s="27" t="s">
        <v>27</v>
      </c>
      <c r="E275" s="27" t="s">
        <v>297</v>
      </c>
      <c r="F275" s="31" t="str">
        <f>IF(ISBLANK(E275), "", Table2[[#This Row],[unique_id]])</f>
        <v>network_internet_uptime</v>
      </c>
      <c r="G275" s="27" t="s">
        <v>309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298</v>
      </c>
      <c r="AE275" s="27" t="s">
        <v>311</v>
      </c>
      <c r="AF275" s="27">
        <v>200</v>
      </c>
      <c r="AG275" s="28" t="s">
        <v>34</v>
      </c>
      <c r="AH275" s="28"/>
      <c r="AI275" s="27" t="s">
        <v>302</v>
      </c>
      <c r="AJ275" s="27" t="str">
        <f t="shared" si="32"/>
        <v>haas/entity/sensor/internet/network_internet_uptime/config</v>
      </c>
      <c r="AK275" s="27" t="s">
        <v>1026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ref="BH275:BH287" si="33">IF(AND(ISBLANK(BD275), ISBLANK(BE275)), "", _xlfn.CONCAT("[", IF(ISBLANK(BD275), "", _xlfn.CONCAT("[""mac"", """, BD275, """]")), IF(ISBLANK(BE275), "", _xlfn.CONCAT(", [""ip"", """, BE275, """]")), "]"))</f>
        <v/>
      </c>
    </row>
    <row r="276" spans="1:60" ht="16" customHeight="1">
      <c r="A276" s="27">
        <v>2501</v>
      </c>
      <c r="B276" s="27" t="s">
        <v>26</v>
      </c>
      <c r="C276" s="27" t="s">
        <v>306</v>
      </c>
      <c r="D276" s="27" t="s">
        <v>27</v>
      </c>
      <c r="E276" s="27" t="s">
        <v>293</v>
      </c>
      <c r="F276" s="31" t="str">
        <f>IF(ISBLANK(E276), "", Table2[[#This Row],[unique_id]])</f>
        <v>network_internet_ping</v>
      </c>
      <c r="G276" s="27" t="s">
        <v>294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299</v>
      </c>
      <c r="AD276" s="27" t="s">
        <v>1031</v>
      </c>
      <c r="AE276" s="27" t="s">
        <v>310</v>
      </c>
      <c r="AF276" s="27">
        <v>200</v>
      </c>
      <c r="AG276" s="28" t="s">
        <v>34</v>
      </c>
      <c r="AH276" s="28"/>
      <c r="AI276" s="27" t="s">
        <v>303</v>
      </c>
      <c r="AJ276" s="27" t="str">
        <f t="shared" si="32"/>
        <v>haas/entity/sensor/internet/network_internet_ping/config</v>
      </c>
      <c r="AK276" s="27" t="s">
        <v>1026</v>
      </c>
      <c r="AR276" s="41" t="s">
        <v>1033</v>
      </c>
      <c r="AS276" s="27">
        <v>1</v>
      </c>
      <c r="AT276" s="18"/>
      <c r="AU276" s="27" t="s">
        <v>1029</v>
      </c>
      <c r="AV276" s="28" t="s">
        <v>1027</v>
      </c>
      <c r="AW276" s="27" t="s">
        <v>1028</v>
      </c>
      <c r="AX276" s="27" t="s">
        <v>1030</v>
      </c>
      <c r="AY276" s="27" t="s">
        <v>301</v>
      </c>
      <c r="BA276" s="27" t="s">
        <v>172</v>
      </c>
      <c r="BD276" s="27"/>
      <c r="BE276" s="27"/>
      <c r="BH276" s="27" t="str">
        <f t="shared" si="33"/>
        <v/>
      </c>
    </row>
    <row r="277" spans="1:60" ht="16" customHeight="1">
      <c r="A277" s="27">
        <v>2502</v>
      </c>
      <c r="B277" s="27" t="s">
        <v>26</v>
      </c>
      <c r="C277" s="27" t="s">
        <v>306</v>
      </c>
      <c r="D277" s="27" t="s">
        <v>27</v>
      </c>
      <c r="E277" s="27" t="s">
        <v>291</v>
      </c>
      <c r="F277" s="31" t="str">
        <f>IF(ISBLANK(E277), "", Table2[[#This Row],[unique_id]])</f>
        <v>network_internet_upload</v>
      </c>
      <c r="G277" s="27" t="s">
        <v>295</v>
      </c>
      <c r="H277" s="27" t="s">
        <v>1037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B277" s="27" t="s">
        <v>31</v>
      </c>
      <c r="AC277" s="27" t="s">
        <v>300</v>
      </c>
      <c r="AD277" s="27" t="s">
        <v>1032</v>
      </c>
      <c r="AE277" s="27" t="s">
        <v>312</v>
      </c>
      <c r="AF277" s="27">
        <v>200</v>
      </c>
      <c r="AG277" s="28" t="s">
        <v>34</v>
      </c>
      <c r="AH277" s="28"/>
      <c r="AI277" s="27" t="s">
        <v>304</v>
      </c>
      <c r="AJ277" s="27" t="str">
        <f t="shared" si="32"/>
        <v>haas/entity/sensor/internet/network_internet_upload/config</v>
      </c>
      <c r="AK277" s="27" t="s">
        <v>1026</v>
      </c>
      <c r="AR277" s="41" t="s">
        <v>1034</v>
      </c>
      <c r="AS277" s="27">
        <v>1</v>
      </c>
      <c r="AT277" s="18"/>
      <c r="AU277" s="27" t="s">
        <v>1029</v>
      </c>
      <c r="AV277" s="28" t="s">
        <v>1027</v>
      </c>
      <c r="AW277" s="27" t="s">
        <v>1028</v>
      </c>
      <c r="AX277" s="27" t="s">
        <v>1030</v>
      </c>
      <c r="AY277" s="27" t="s">
        <v>301</v>
      </c>
      <c r="BA277" s="27" t="s">
        <v>172</v>
      </c>
      <c r="BD277" s="27"/>
      <c r="BE277" s="27"/>
      <c r="BH277" s="27" t="str">
        <f t="shared" si="33"/>
        <v/>
      </c>
    </row>
    <row r="278" spans="1:60" ht="16" customHeight="1">
      <c r="A278" s="27">
        <v>2503</v>
      </c>
      <c r="B278" s="27" t="s">
        <v>26</v>
      </c>
      <c r="C278" s="27" t="s">
        <v>306</v>
      </c>
      <c r="D278" s="27" t="s">
        <v>27</v>
      </c>
      <c r="E278" s="27" t="s">
        <v>292</v>
      </c>
      <c r="F278" s="31" t="str">
        <f>IF(ISBLANK(E278), "", Table2[[#This Row],[unique_id]])</f>
        <v>network_internet_download</v>
      </c>
      <c r="G278" s="27" t="s">
        <v>296</v>
      </c>
      <c r="H278" s="27" t="s">
        <v>1037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B278" s="27" t="s">
        <v>31</v>
      </c>
      <c r="AC278" s="27" t="s">
        <v>300</v>
      </c>
      <c r="AD278" s="27" t="s">
        <v>1032</v>
      </c>
      <c r="AE278" s="27" t="s">
        <v>313</v>
      </c>
      <c r="AF278" s="27">
        <v>200</v>
      </c>
      <c r="AG278" s="28" t="s">
        <v>34</v>
      </c>
      <c r="AH278" s="28"/>
      <c r="AI278" s="27" t="s">
        <v>305</v>
      </c>
      <c r="AJ278" s="27" t="str">
        <f t="shared" si="32"/>
        <v>haas/entity/sensor/internet/network_internet_download/config</v>
      </c>
      <c r="AK278" s="27" t="s">
        <v>1026</v>
      </c>
      <c r="AR278" s="41" t="s">
        <v>1035</v>
      </c>
      <c r="AS278" s="27">
        <v>1</v>
      </c>
      <c r="AT278" s="18"/>
      <c r="AU278" s="27" t="s">
        <v>1029</v>
      </c>
      <c r="AV278" s="28" t="s">
        <v>1027</v>
      </c>
      <c r="AW278" s="27" t="s">
        <v>1028</v>
      </c>
      <c r="AX278" s="27" t="s">
        <v>1030</v>
      </c>
      <c r="AY278" s="27" t="s">
        <v>301</v>
      </c>
      <c r="BA278" s="27" t="s">
        <v>172</v>
      </c>
      <c r="BD278" s="27"/>
      <c r="BE278" s="27"/>
      <c r="BH278" s="27" t="str">
        <f t="shared" si="33"/>
        <v/>
      </c>
    </row>
    <row r="279" spans="1:60" ht="16" customHeight="1">
      <c r="A279" s="27">
        <v>2504</v>
      </c>
      <c r="B279" s="27" t="s">
        <v>26</v>
      </c>
      <c r="C279" s="27" t="s">
        <v>306</v>
      </c>
      <c r="D279" s="27" t="s">
        <v>27</v>
      </c>
      <c r="E279" s="27" t="s">
        <v>1022</v>
      </c>
      <c r="F279" s="31" t="str">
        <f>IF(ISBLANK(E279), "", Table2[[#This Row],[unique_id]])</f>
        <v>network_certifcate_expiry</v>
      </c>
      <c r="G279" s="27" t="s">
        <v>1023</v>
      </c>
      <c r="H279" s="27" t="s">
        <v>1037</v>
      </c>
      <c r="I279" s="27" t="s">
        <v>314</v>
      </c>
      <c r="M279" s="27" t="s">
        <v>136</v>
      </c>
      <c r="T279" s="27"/>
      <c r="V279" s="28"/>
      <c r="W279" s="28"/>
      <c r="X279" s="28"/>
      <c r="Y279" s="28"/>
      <c r="AB279" s="27" t="s">
        <v>31</v>
      </c>
      <c r="AC279" s="27" t="s">
        <v>298</v>
      </c>
      <c r="AE279" s="27" t="s">
        <v>1024</v>
      </c>
      <c r="AF279" s="27">
        <v>200</v>
      </c>
      <c r="AG279" s="28" t="s">
        <v>34</v>
      </c>
      <c r="AH279" s="28"/>
      <c r="AI279" s="27" t="s">
        <v>1025</v>
      </c>
      <c r="AJ279" s="27" t="str">
        <f t="shared" si="32"/>
        <v>haas/entity/sensor/internet/network_certifcate_expiry/config</v>
      </c>
      <c r="AK279" s="27" t="s">
        <v>1026</v>
      </c>
      <c r="AR279" s="41" t="s">
        <v>1036</v>
      </c>
      <c r="AS279" s="27">
        <v>1</v>
      </c>
      <c r="AT279" s="18"/>
      <c r="AU279" s="27" t="s">
        <v>1029</v>
      </c>
      <c r="AV279" s="28" t="s">
        <v>1027</v>
      </c>
      <c r="AW279" s="27" t="s">
        <v>1028</v>
      </c>
      <c r="AX279" s="27" t="s">
        <v>1030</v>
      </c>
      <c r="AY279" s="27" t="s">
        <v>301</v>
      </c>
      <c r="BA279" s="27" t="s">
        <v>172</v>
      </c>
      <c r="BD279" s="27"/>
      <c r="BE279" s="27"/>
      <c r="BH279" s="27" t="str">
        <f t="shared" si="33"/>
        <v/>
      </c>
    </row>
    <row r="280" spans="1:60" ht="16" customHeight="1">
      <c r="A280" s="27">
        <v>2505</v>
      </c>
      <c r="B280" s="27" t="s">
        <v>786</v>
      </c>
      <c r="C280" s="27" t="s">
        <v>151</v>
      </c>
      <c r="D280" s="27" t="s">
        <v>337</v>
      </c>
      <c r="E280" s="27" t="s">
        <v>1019</v>
      </c>
      <c r="F280" s="31" t="str">
        <f>IF(ISBLANK(E280), "", Table2[[#This Row],[unique_id]])</f>
        <v>network_refresh_zigbee_router_lqi</v>
      </c>
      <c r="G280" s="27" t="s">
        <v>1020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E280" s="27" t="s">
        <v>1021</v>
      </c>
      <c r="AG280" s="28"/>
      <c r="AH280" s="28"/>
      <c r="AJ280" s="27" t="str">
        <f t="shared" si="32"/>
        <v/>
      </c>
      <c r="AK280" s="27" t="str">
        <f t="shared" ref="AK280:AK287" si="34">IF(ISBLANK(AI280),  "", _xlfn.CONCAT(LOWER(C280), "/", E280))</f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2506</v>
      </c>
      <c r="B281" s="27" t="s">
        <v>26</v>
      </c>
      <c r="C281" s="27" t="s">
        <v>609</v>
      </c>
      <c r="D281" s="27" t="s">
        <v>27</v>
      </c>
      <c r="E281" s="27" t="s">
        <v>1011</v>
      </c>
      <c r="F281" s="31" t="str">
        <f>IF(ISBLANK(E281), "", Table2[[#This Row],[unique_id]])</f>
        <v>template_driveway_repeater_linkquality_percentage</v>
      </c>
      <c r="G281" s="27" t="s">
        <v>1002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2507</v>
      </c>
      <c r="B282" s="27" t="s">
        <v>26</v>
      </c>
      <c r="C282" s="27" t="s">
        <v>609</v>
      </c>
      <c r="D282" s="27" t="s">
        <v>27</v>
      </c>
      <c r="E282" s="27" t="s">
        <v>1012</v>
      </c>
      <c r="F282" s="31" t="str">
        <f>IF(ISBLANK(E282), "", Table2[[#This Row],[unique_id]])</f>
        <v>template_landing_repeater_linkquality_percentage</v>
      </c>
      <c r="G282" s="27" t="s">
        <v>1003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2508</v>
      </c>
      <c r="B283" s="27" t="s">
        <v>26</v>
      </c>
      <c r="C283" s="27" t="s">
        <v>609</v>
      </c>
      <c r="D283" s="27" t="s">
        <v>27</v>
      </c>
      <c r="E283" s="27" t="s">
        <v>1013</v>
      </c>
      <c r="F283" s="31" t="str">
        <f>IF(ISBLANK(E283), "", Table2[[#This Row],[unique_id]])</f>
        <v>template_garden_repeater_linkquality_percentage</v>
      </c>
      <c r="G283" s="27" t="s">
        <v>1000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 t="shared" si="32"/>
        <v/>
      </c>
      <c r="AK283" s="27" t="str">
        <f t="shared" si="34"/>
        <v/>
      </c>
      <c r="AR283" s="30"/>
      <c r="AS283" s="27"/>
      <c r="AT283" s="19"/>
      <c r="AU283" s="27"/>
      <c r="AV283" s="28"/>
      <c r="BD283" s="27"/>
      <c r="BE283" s="27"/>
      <c r="BH283" s="27" t="str">
        <f t="shared" si="33"/>
        <v/>
      </c>
    </row>
    <row r="284" spans="1:60" ht="16" customHeight="1">
      <c r="A284" s="27">
        <v>2509</v>
      </c>
      <c r="B284" s="27" t="s">
        <v>26</v>
      </c>
      <c r="C284" s="27" t="s">
        <v>443</v>
      </c>
      <c r="D284" s="27" t="s">
        <v>27</v>
      </c>
      <c r="E284" s="27" t="s">
        <v>1015</v>
      </c>
      <c r="F284" s="31" t="str">
        <f>IF(ISBLANK(E284), "", Table2[[#This Row],[unique_id]])</f>
        <v>template_kitchen_fan_outlet_linkquality_percentage</v>
      </c>
      <c r="G284" s="27" t="s">
        <v>880</v>
      </c>
      <c r="H284" s="27" t="s">
        <v>1017</v>
      </c>
      <c r="I284" s="27" t="s">
        <v>314</v>
      </c>
      <c r="M284" s="27" t="s">
        <v>275</v>
      </c>
      <c r="T284" s="27"/>
      <c r="V284" s="28"/>
      <c r="W284" s="28"/>
      <c r="X284" s="28"/>
      <c r="Y284" s="28"/>
      <c r="AG284" s="28"/>
      <c r="AH284" s="28"/>
      <c r="AJ284" s="27" t="str">
        <f t="shared" si="32"/>
        <v/>
      </c>
      <c r="AK284" s="27" t="str">
        <f t="shared" si="34"/>
        <v/>
      </c>
      <c r="AR284" s="30"/>
      <c r="AS284" s="27"/>
      <c r="AT284" s="19"/>
      <c r="AU284" s="27"/>
      <c r="AV284" s="28"/>
      <c r="BD284" s="27"/>
      <c r="BE284" s="27"/>
      <c r="BH284" s="27" t="str">
        <f t="shared" si="33"/>
        <v/>
      </c>
    </row>
    <row r="285" spans="1:60" ht="16" customHeight="1">
      <c r="A285" s="27">
        <v>2510</v>
      </c>
      <c r="B285" s="27" t="s">
        <v>26</v>
      </c>
      <c r="C285" s="27" t="s">
        <v>443</v>
      </c>
      <c r="D285" s="27" t="s">
        <v>27</v>
      </c>
      <c r="E285" s="27" t="s">
        <v>1014</v>
      </c>
      <c r="F285" s="31" t="str">
        <f>IF(ISBLANK(E285), "", Table2[[#This Row],[unique_id]])</f>
        <v>template_deck_fans_outlet_linkquality_percentage</v>
      </c>
      <c r="G285" s="27" t="s">
        <v>881</v>
      </c>
      <c r="H285" s="27" t="s">
        <v>1017</v>
      </c>
      <c r="I285" s="27" t="s">
        <v>314</v>
      </c>
      <c r="M285" s="27" t="s">
        <v>275</v>
      </c>
      <c r="T285" s="27"/>
      <c r="V285" s="28"/>
      <c r="W285" s="28"/>
      <c r="X285" s="28"/>
      <c r="Y285" s="28"/>
      <c r="AG285" s="28"/>
      <c r="AH285" s="28"/>
      <c r="AJ285" s="27" t="str">
        <f t="shared" si="32"/>
        <v/>
      </c>
      <c r="AK285" s="27" t="str">
        <f t="shared" si="34"/>
        <v/>
      </c>
      <c r="AR285" s="30"/>
      <c r="AS285" s="27"/>
      <c r="AT285" s="19"/>
      <c r="AU285" s="27"/>
      <c r="AV285" s="28"/>
      <c r="BD285" s="27"/>
      <c r="BE285" s="27"/>
      <c r="BH285" s="27" t="str">
        <f t="shared" si="33"/>
        <v/>
      </c>
    </row>
    <row r="286" spans="1:60" ht="16" customHeight="1">
      <c r="A286" s="27">
        <v>2511</v>
      </c>
      <c r="B286" s="27" t="s">
        <v>26</v>
      </c>
      <c r="C286" s="27" t="s">
        <v>443</v>
      </c>
      <c r="D286" s="27" t="s">
        <v>27</v>
      </c>
      <c r="E286" s="27" t="s">
        <v>1016</v>
      </c>
      <c r="F286" s="31" t="str">
        <f>IF(ISBLANK(E286), "", Table2[[#This Row],[unique_id]])</f>
        <v>template_edwin_wardrobe_outlet_linkquality_percentage</v>
      </c>
      <c r="G286" s="27" t="s">
        <v>1009</v>
      </c>
      <c r="H286" s="27" t="s">
        <v>1017</v>
      </c>
      <c r="I286" s="27" t="s">
        <v>314</v>
      </c>
      <c r="M286" s="27" t="s">
        <v>275</v>
      </c>
      <c r="T286" s="27"/>
      <c r="V286" s="28"/>
      <c r="W286" s="28"/>
      <c r="X286" s="28"/>
      <c r="Y286" s="28"/>
      <c r="AG286" s="28"/>
      <c r="AH286" s="28"/>
      <c r="AJ286" s="27" t="str">
        <f t="shared" si="32"/>
        <v/>
      </c>
      <c r="AK286" s="27" t="str">
        <f t="shared" si="34"/>
        <v/>
      </c>
      <c r="AR286" s="30"/>
      <c r="AS286" s="27"/>
      <c r="AT286" s="19"/>
      <c r="AU286" s="27"/>
      <c r="AV286" s="28"/>
      <c r="BD286" s="27"/>
      <c r="BE286" s="27"/>
      <c r="BH286" s="27" t="str">
        <f t="shared" si="33"/>
        <v/>
      </c>
    </row>
    <row r="287" spans="1:60" ht="16" customHeight="1">
      <c r="A287" s="27">
        <v>2512</v>
      </c>
      <c r="B287" s="27" t="s">
        <v>26</v>
      </c>
      <c r="C287" s="27" t="s">
        <v>39</v>
      </c>
      <c r="D287" s="27" t="s">
        <v>27</v>
      </c>
      <c r="E287" s="27" t="s">
        <v>178</v>
      </c>
      <c r="F287" s="31" t="str">
        <f>IF(ISBLANK(E287), "", Table2[[#This Row],[unique_id]])</f>
        <v>weatherstation_coms_signal_quality</v>
      </c>
      <c r="G287" s="27" t="s">
        <v>943</v>
      </c>
      <c r="H287" s="27" t="s">
        <v>1018</v>
      </c>
      <c r="I287" s="27" t="s">
        <v>314</v>
      </c>
      <c r="T287" s="27"/>
      <c r="V287" s="28"/>
      <c r="W287" s="28"/>
      <c r="X287" s="28"/>
      <c r="Y287" s="28"/>
      <c r="AF287" s="27">
        <v>300</v>
      </c>
      <c r="AG287" s="28" t="s">
        <v>34</v>
      </c>
      <c r="AH287" s="28"/>
      <c r="AI287" s="27" t="s">
        <v>86</v>
      </c>
      <c r="AJ287" s="27" t="str">
        <f t="shared" si="32"/>
        <v>haas/entity/sensor/weewx/weatherstation_coms_signal_quality/config</v>
      </c>
      <c r="AK287" s="27" t="str">
        <f t="shared" si="34"/>
        <v>weewx/weatherstation_coms_signal_quality</v>
      </c>
      <c r="AR287" s="30" t="s">
        <v>319</v>
      </c>
      <c r="AS287" s="27">
        <v>1</v>
      </c>
      <c r="AT287" s="18"/>
      <c r="AU287" s="27" t="s">
        <v>435</v>
      </c>
      <c r="AV287" s="28">
        <v>3.15</v>
      </c>
      <c r="AW287" s="27" t="s">
        <v>410</v>
      </c>
      <c r="AX287" s="27" t="s">
        <v>36</v>
      </c>
      <c r="AY287" s="27" t="s">
        <v>37</v>
      </c>
      <c r="BA287" s="27" t="s">
        <v>28</v>
      </c>
      <c r="BD287" s="27"/>
      <c r="BE287" s="27"/>
      <c r="BH287" s="27" t="str">
        <f t="shared" si="33"/>
        <v/>
      </c>
    </row>
    <row r="288" spans="1:60" ht="16" customHeight="1">
      <c r="A288" s="27">
        <v>2513</v>
      </c>
      <c r="B288" s="27" t="s">
        <v>26</v>
      </c>
      <c r="C288" s="27" t="s">
        <v>39</v>
      </c>
      <c r="D288" s="27" t="s">
        <v>27</v>
      </c>
      <c r="E288" s="27" t="s">
        <v>1010</v>
      </c>
      <c r="F288" s="31" t="str">
        <f>IF(ISBLANK(E288), "", Table2[[#This Row],[unique_id]])</f>
        <v>template_weatherstation_coms_signal_quality_percentage</v>
      </c>
      <c r="G288" s="27" t="s">
        <v>943</v>
      </c>
      <c r="H288" s="27" t="s">
        <v>1018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R288" s="30"/>
      <c r="AS288" s="27"/>
      <c r="AT288" s="18"/>
      <c r="AU288" s="27"/>
      <c r="AV288" s="28"/>
      <c r="BD288" s="27"/>
      <c r="BE288" s="27"/>
    </row>
    <row r="289" spans="1:60" ht="16" customHeight="1">
      <c r="A289" s="27">
        <v>2514</v>
      </c>
      <c r="B289" s="27" t="s">
        <v>26</v>
      </c>
      <c r="C289" s="27" t="s">
        <v>594</v>
      </c>
      <c r="D289" s="27" t="s">
        <v>377</v>
      </c>
      <c r="E289" s="27" t="s">
        <v>376</v>
      </c>
      <c r="F289" s="31" t="str">
        <f>IF(ISBLANK(E289), "", Table2[[#This Row],[unique_id]])</f>
        <v>column_break</v>
      </c>
      <c r="G289" s="27" t="s">
        <v>373</v>
      </c>
      <c r="H289" s="27" t="s">
        <v>1018</v>
      </c>
      <c r="I289" s="27" t="s">
        <v>314</v>
      </c>
      <c r="M289" s="27" t="s">
        <v>374</v>
      </c>
      <c r="N289" s="27" t="s">
        <v>375</v>
      </c>
      <c r="T289" s="27"/>
      <c r="V289" s="28"/>
      <c r="W289" s="28"/>
      <c r="X289" s="28"/>
      <c r="Y289" s="28"/>
      <c r="AG289" s="28"/>
      <c r="AH289" s="28"/>
      <c r="AK289" s="27" t="str">
        <f t="shared" ref="AK289:AK294" si="35">IF(ISBLANK(AI289),  "", _xlfn.CONCAT(LOWER(C289), "/", E289))</f>
        <v/>
      </c>
      <c r="AR289" s="30"/>
      <c r="AS289" s="27"/>
      <c r="AT289" s="19"/>
      <c r="AU289" s="27"/>
      <c r="AV289" s="28"/>
      <c r="AX289" s="32"/>
      <c r="BD289" s="27"/>
      <c r="BE289" s="27"/>
      <c r="BH289" s="27" t="str">
        <f t="shared" ref="BH289:BH294" si="36"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2520</v>
      </c>
      <c r="B290" s="27" t="s">
        <v>26</v>
      </c>
      <c r="C290" s="27" t="s">
        <v>898</v>
      </c>
      <c r="D290" s="27" t="s">
        <v>27</v>
      </c>
      <c r="E290" s="27" t="s">
        <v>948</v>
      </c>
      <c r="F290" s="31" t="str">
        <f>IF(ISBLANK(E290), "", Table2[[#This Row],[unique_id]])</f>
        <v>back_door_lock_battery</v>
      </c>
      <c r="G290" s="27" t="s">
        <v>934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2521</v>
      </c>
      <c r="B291" s="27" t="s">
        <v>26</v>
      </c>
      <c r="C291" s="27" t="s">
        <v>898</v>
      </c>
      <c r="D291" s="27" t="s">
        <v>27</v>
      </c>
      <c r="E291" s="27" t="s">
        <v>949</v>
      </c>
      <c r="F291" s="31" t="str">
        <f>IF(ISBLANK(E291), "", Table2[[#This Row],[unique_id]])</f>
        <v>front_door_lock_battery</v>
      </c>
      <c r="G291" s="27" t="s">
        <v>933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 t="shared" si="35"/>
        <v/>
      </c>
      <c r="AS291" s="27"/>
      <c r="AT291" s="29"/>
      <c r="AU291" s="27"/>
      <c r="AV291" s="28"/>
      <c r="AX291" s="32"/>
      <c r="BD291" s="27"/>
      <c r="BE291" s="27"/>
      <c r="BH291" s="27" t="str">
        <f t="shared" si="36"/>
        <v/>
      </c>
    </row>
    <row r="292" spans="1:60" ht="16" customHeight="1">
      <c r="A292" s="27">
        <v>2522</v>
      </c>
      <c r="B292" s="27" t="s">
        <v>26</v>
      </c>
      <c r="C292" s="27" t="s">
        <v>378</v>
      </c>
      <c r="D292" s="27" t="s">
        <v>27</v>
      </c>
      <c r="E292" s="27" t="s">
        <v>951</v>
      </c>
      <c r="F292" s="31" t="str">
        <f>IF(ISBLANK(E292), "", Table2[[#This Row],[unique_id]])</f>
        <v>template_back_door_sensor_battery_last</v>
      </c>
      <c r="G292" s="27" t="s">
        <v>936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 t="shared" si="35"/>
        <v/>
      </c>
      <c r="AS292" s="27"/>
      <c r="AT292" s="29"/>
      <c r="AU292" s="27"/>
      <c r="AV292" s="28"/>
      <c r="AX292" s="32"/>
      <c r="BD292" s="27"/>
      <c r="BE292" s="27"/>
      <c r="BH292" s="27" t="str">
        <f t="shared" si="36"/>
        <v/>
      </c>
    </row>
    <row r="293" spans="1:60" ht="16" customHeight="1">
      <c r="A293" s="27">
        <v>2523</v>
      </c>
      <c r="B293" s="27" t="s">
        <v>26</v>
      </c>
      <c r="C293" s="27" t="s">
        <v>378</v>
      </c>
      <c r="D293" s="27" t="s">
        <v>27</v>
      </c>
      <c r="E293" s="27" t="s">
        <v>950</v>
      </c>
      <c r="F293" s="31" t="str">
        <f>IF(ISBLANK(E293), "", Table2[[#This Row],[unique_id]])</f>
        <v>template_front_door_sensor_battery_last</v>
      </c>
      <c r="G293" s="27" t="s">
        <v>935</v>
      </c>
      <c r="H293" s="27" t="s">
        <v>709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 t="shared" si="35"/>
        <v/>
      </c>
      <c r="AS293" s="27"/>
      <c r="AT293" s="29"/>
      <c r="AU293" s="27"/>
      <c r="AV293" s="28"/>
      <c r="AX293" s="32"/>
      <c r="BD293" s="27"/>
      <c r="BE293" s="27"/>
      <c r="BH293" s="27" t="str">
        <f t="shared" si="36"/>
        <v/>
      </c>
    </row>
    <row r="294" spans="1:60" ht="16" customHeight="1">
      <c r="A294" s="27">
        <v>2524</v>
      </c>
      <c r="B294" s="27" t="s">
        <v>786</v>
      </c>
      <c r="C294" s="27" t="s">
        <v>616</v>
      </c>
      <c r="D294" s="27" t="s">
        <v>27</v>
      </c>
      <c r="E294" s="27" t="s">
        <v>657</v>
      </c>
      <c r="F294" s="31" t="str">
        <f>IF(ISBLANK(E294), "", Table2[[#This Row],[unique_id]])</f>
        <v>home_cube_remote_battery</v>
      </c>
      <c r="G294" s="27" t="s">
        <v>624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 t="shared" si="35"/>
        <v/>
      </c>
      <c r="AS294" s="27"/>
      <c r="AT294" s="29"/>
      <c r="AU294" s="27"/>
      <c r="AV294" s="28"/>
      <c r="AX294" s="32"/>
      <c r="BD294" s="27"/>
      <c r="BE294" s="27"/>
      <c r="BH294" s="27" t="str">
        <f t="shared" si="36"/>
        <v/>
      </c>
    </row>
    <row r="295" spans="1:60" ht="16" customHeight="1">
      <c r="A295" s="27">
        <v>2525</v>
      </c>
      <c r="B295" s="27" t="s">
        <v>26</v>
      </c>
      <c r="C295" s="27" t="s">
        <v>151</v>
      </c>
      <c r="D295" s="27" t="s">
        <v>27</v>
      </c>
      <c r="E295" s="27" t="s">
        <v>945</v>
      </c>
      <c r="F295" s="31" t="str">
        <f>IF(ISBLANK(E295), "", Table2[[#This Row],[unique_id]])</f>
        <v>template_weatherstation_console_battery_percent_int</v>
      </c>
      <c r="G295" s="27" t="s">
        <v>943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B295" s="27" t="s">
        <v>31</v>
      </c>
      <c r="AC295" s="27" t="s">
        <v>32</v>
      </c>
      <c r="AD295" s="27" t="s">
        <v>944</v>
      </c>
      <c r="AG295" s="28"/>
      <c r="AH295" s="28"/>
      <c r="AR295" s="30"/>
      <c r="AS295" s="27"/>
      <c r="AT295" s="18"/>
      <c r="AU295" s="27"/>
      <c r="AV295" s="28"/>
      <c r="BD295" s="27"/>
      <c r="BE295" s="27"/>
    </row>
    <row r="296" spans="1:60" ht="16" customHeight="1">
      <c r="A296" s="27">
        <v>2526</v>
      </c>
      <c r="B296" s="27" t="s">
        <v>26</v>
      </c>
      <c r="C296" s="27" t="s">
        <v>39</v>
      </c>
      <c r="D296" s="27" t="s">
        <v>27</v>
      </c>
      <c r="E296" s="27" t="s">
        <v>177</v>
      </c>
      <c r="F296" s="31" t="str">
        <f>IF(ISBLANK(E296), "", Table2[[#This Row],[unique_id]])</f>
        <v>weatherstation_console_battery_voltage</v>
      </c>
      <c r="G296" s="27" t="s">
        <v>623</v>
      </c>
      <c r="H296" s="27" t="s">
        <v>709</v>
      </c>
      <c r="I296" s="27" t="s">
        <v>314</v>
      </c>
      <c r="T296" s="27"/>
      <c r="V296" s="28"/>
      <c r="W296" s="28"/>
      <c r="X296" s="28"/>
      <c r="Y296" s="28"/>
      <c r="AB296" s="27" t="s">
        <v>31</v>
      </c>
      <c r="AC296" s="27" t="s">
        <v>83</v>
      </c>
      <c r="AD296" s="27" t="s">
        <v>84</v>
      </c>
      <c r="AE296" s="27" t="s">
        <v>290</v>
      </c>
      <c r="AF296" s="27">
        <v>300</v>
      </c>
      <c r="AG296" s="28" t="s">
        <v>34</v>
      </c>
      <c r="AH296" s="28"/>
      <c r="AI296" s="27" t="s">
        <v>85</v>
      </c>
      <c r="AJ296" s="27" t="str">
        <f t="shared" ref="AJ296:AJ302" si="37">IF(ISBLANK(AI296),  "", _xlfn.CONCAT("haas/entity/sensor/", LOWER(C296), "/", E296, "/config"))</f>
        <v>haas/entity/sensor/weewx/weatherstation_console_battery_voltage/config</v>
      </c>
      <c r="AK296" s="27" t="str">
        <f t="shared" ref="AK296:AK316" si="38">IF(ISBLANK(AI296),  "", _xlfn.CONCAT(LOWER(C296), "/", E296))</f>
        <v>weewx/weatherstation_console_battery_voltage</v>
      </c>
      <c r="AR296" s="30" t="s">
        <v>318</v>
      </c>
      <c r="AS296" s="27">
        <v>1</v>
      </c>
      <c r="AT296" s="18"/>
      <c r="AU296" s="27" t="s">
        <v>435</v>
      </c>
      <c r="AV296" s="28">
        <v>3.15</v>
      </c>
      <c r="AW296" s="27" t="s">
        <v>410</v>
      </c>
      <c r="AX296" s="27" t="s">
        <v>36</v>
      </c>
      <c r="AY296" s="27" t="s">
        <v>37</v>
      </c>
      <c r="BA296" s="27" t="s">
        <v>28</v>
      </c>
      <c r="BD296" s="27"/>
      <c r="BE296" s="27"/>
      <c r="BH296" s="27" t="str">
        <f t="shared" ref="BH296:BH316" si="39">IF(AND(ISBLANK(BD296), ISBLANK(BE296)), "", _xlfn.CONCAT("[", IF(ISBLANK(BD296), "", _xlfn.CONCAT("[""mac"", """, BD296, """]")), IF(ISBLANK(BE296), "", _xlfn.CONCAT(", [""ip"", """, BE296, """]")), "]"))</f>
        <v/>
      </c>
    </row>
    <row r="297" spans="1:60" ht="16" customHeight="1">
      <c r="A297" s="27">
        <v>2527</v>
      </c>
      <c r="B297" s="27" t="s">
        <v>26</v>
      </c>
      <c r="C297" s="27" t="s">
        <v>128</v>
      </c>
      <c r="D297" s="27" t="s">
        <v>27</v>
      </c>
      <c r="E297" s="30" t="s">
        <v>846</v>
      </c>
      <c r="F297" s="31" t="str">
        <f>IF(ISBLANK(E297), "", Table2[[#This Row],[unique_id]])</f>
        <v>bertram_2_office_pantry_battery_percent</v>
      </c>
      <c r="G297" s="27" t="s">
        <v>617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 t="s">
        <v>644</v>
      </c>
      <c r="AV297" s="28" t="s">
        <v>566</v>
      </c>
      <c r="AW297" s="27" t="s">
        <v>567</v>
      </c>
      <c r="AX297" s="27" t="s">
        <v>564</v>
      </c>
      <c r="AY297" s="27" t="s">
        <v>128</v>
      </c>
      <c r="BA297" s="27" t="s">
        <v>221</v>
      </c>
      <c r="BD297" s="27"/>
      <c r="BE297" s="27"/>
      <c r="BH297" s="27" t="str">
        <f t="shared" si="39"/>
        <v/>
      </c>
    </row>
    <row r="298" spans="1:60" ht="16" customHeight="1">
      <c r="A298" s="27">
        <v>2528</v>
      </c>
      <c r="B298" s="27" t="s">
        <v>26</v>
      </c>
      <c r="C298" s="27" t="s">
        <v>128</v>
      </c>
      <c r="D298" s="27" t="s">
        <v>27</v>
      </c>
      <c r="E298" s="30" t="s">
        <v>847</v>
      </c>
      <c r="F298" s="31" t="str">
        <f>IF(ISBLANK(E298), "", Table2[[#This Row],[unique_id]])</f>
        <v>bertram_2_office_lounge_battery_percent</v>
      </c>
      <c r="G298" s="27" t="s">
        <v>618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 t="s">
        <v>643</v>
      </c>
      <c r="AV298" s="28" t="s">
        <v>566</v>
      </c>
      <c r="AW298" s="27" t="s">
        <v>567</v>
      </c>
      <c r="AX298" s="27" t="s">
        <v>564</v>
      </c>
      <c r="AY298" s="27" t="s">
        <v>128</v>
      </c>
      <c r="BA298" s="27" t="s">
        <v>203</v>
      </c>
      <c r="BD298" s="27"/>
      <c r="BE298" s="27"/>
      <c r="BH298" s="27" t="str">
        <f t="shared" si="39"/>
        <v/>
      </c>
    </row>
    <row r="299" spans="1:60" ht="16" customHeight="1">
      <c r="A299" s="27">
        <v>2529</v>
      </c>
      <c r="B299" s="27" t="s">
        <v>26</v>
      </c>
      <c r="C299" s="27" t="s">
        <v>128</v>
      </c>
      <c r="D299" s="27" t="s">
        <v>27</v>
      </c>
      <c r="E299" s="30" t="s">
        <v>848</v>
      </c>
      <c r="F299" s="31" t="str">
        <f>IF(ISBLANK(E299), "", Table2[[#This Row],[unique_id]])</f>
        <v>bertram_2_office_dining_battery_percent</v>
      </c>
      <c r="G299" s="27" t="s">
        <v>619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 t="shared" si="37"/>
        <v/>
      </c>
      <c r="AK299" s="27" t="str">
        <f t="shared" si="38"/>
        <v/>
      </c>
      <c r="AS299" s="27"/>
      <c r="AT299" s="29"/>
      <c r="AU299" s="27" t="s">
        <v>645</v>
      </c>
      <c r="AV299" s="28" t="s">
        <v>566</v>
      </c>
      <c r="AW299" s="27" t="s">
        <v>567</v>
      </c>
      <c r="AX299" s="27" t="s">
        <v>564</v>
      </c>
      <c r="AY299" s="27" t="s">
        <v>128</v>
      </c>
      <c r="BA299" s="27" t="s">
        <v>202</v>
      </c>
      <c r="BD299" s="27"/>
      <c r="BE299" s="27"/>
      <c r="BH299" s="27" t="str">
        <f t="shared" si="39"/>
        <v/>
      </c>
    </row>
    <row r="300" spans="1:60" ht="16" customHeight="1">
      <c r="A300" s="27">
        <v>2530</v>
      </c>
      <c r="B300" s="27" t="s">
        <v>26</v>
      </c>
      <c r="C300" s="27" t="s">
        <v>128</v>
      </c>
      <c r="D300" s="27" t="s">
        <v>27</v>
      </c>
      <c r="E300" s="30" t="s">
        <v>849</v>
      </c>
      <c r="F300" s="31" t="str">
        <f>IF(ISBLANK(E300), "", Table2[[#This Row],[unique_id]])</f>
        <v>bertram_2_office_basement_battery_percent</v>
      </c>
      <c r="G300" s="27" t="s">
        <v>620</v>
      </c>
      <c r="H300" s="27" t="s">
        <v>709</v>
      </c>
      <c r="I300" s="27" t="s">
        <v>314</v>
      </c>
      <c r="M300" s="27" t="s">
        <v>136</v>
      </c>
      <c r="T300" s="27"/>
      <c r="V300" s="28"/>
      <c r="W300" s="28"/>
      <c r="X300" s="28"/>
      <c r="Y300" s="28"/>
      <c r="AG300" s="28"/>
      <c r="AH300" s="28"/>
      <c r="AJ300" s="27" t="str">
        <f t="shared" si="37"/>
        <v/>
      </c>
      <c r="AK300" s="27" t="str">
        <f t="shared" si="38"/>
        <v/>
      </c>
      <c r="AS300" s="27"/>
      <c r="AT300" s="29"/>
      <c r="AU300" s="27" t="s">
        <v>646</v>
      </c>
      <c r="AV300" s="28" t="s">
        <v>566</v>
      </c>
      <c r="AW300" s="27" t="s">
        <v>567</v>
      </c>
      <c r="AX300" s="27" t="s">
        <v>564</v>
      </c>
      <c r="AY300" s="27" t="s">
        <v>128</v>
      </c>
      <c r="BA300" s="27" t="s">
        <v>220</v>
      </c>
      <c r="BD300" s="27"/>
      <c r="BE300" s="27"/>
      <c r="BH300" s="27" t="str">
        <f t="shared" si="39"/>
        <v/>
      </c>
    </row>
    <row r="301" spans="1:60" ht="16" customHeight="1">
      <c r="A301" s="27">
        <v>2531</v>
      </c>
      <c r="B301" s="27" t="s">
        <v>26</v>
      </c>
      <c r="C301" s="27" t="s">
        <v>189</v>
      </c>
      <c r="D301" s="27" t="s">
        <v>27</v>
      </c>
      <c r="E301" s="27" t="s">
        <v>1056</v>
      </c>
      <c r="F301" s="31" t="str">
        <f>IF(ISBLANK(E301), "", Table2[[#This Row],[unique_id]])</f>
        <v>parents_move_battery</v>
      </c>
      <c r="G301" s="27" t="s">
        <v>621</v>
      </c>
      <c r="H301" s="27" t="s">
        <v>709</v>
      </c>
      <c r="I301" s="27" t="s">
        <v>314</v>
      </c>
      <c r="M301" s="27" t="s">
        <v>136</v>
      </c>
      <c r="T301" s="27"/>
      <c r="V301" s="28"/>
      <c r="W301" s="28"/>
      <c r="X301" s="28"/>
      <c r="Y301" s="28"/>
      <c r="AG301" s="28"/>
      <c r="AH301" s="28"/>
      <c r="AJ301" s="27" t="str">
        <f t="shared" si="37"/>
        <v/>
      </c>
      <c r="AK301" s="27" t="str">
        <f t="shared" si="38"/>
        <v/>
      </c>
      <c r="AS301" s="27"/>
      <c r="AT301" s="29"/>
      <c r="AU301" s="27"/>
      <c r="AV301" s="28"/>
      <c r="BD301" s="27"/>
      <c r="BE301" s="27"/>
      <c r="BH301" s="27" t="str">
        <f t="shared" si="39"/>
        <v/>
      </c>
    </row>
    <row r="302" spans="1:60" ht="16" customHeight="1">
      <c r="A302" s="27">
        <v>2532</v>
      </c>
      <c r="B302" s="27" t="s">
        <v>26</v>
      </c>
      <c r="C302" s="27" t="s">
        <v>189</v>
      </c>
      <c r="D302" s="27" t="s">
        <v>27</v>
      </c>
      <c r="E302" s="27" t="s">
        <v>1055</v>
      </c>
      <c r="F302" s="31" t="str">
        <f>IF(ISBLANK(E302), "", Table2[[#This Row],[unique_id]])</f>
        <v>kitchen_move_battery</v>
      </c>
      <c r="G302" s="27" t="s">
        <v>622</v>
      </c>
      <c r="H302" s="27" t="s">
        <v>709</v>
      </c>
      <c r="I302" s="27" t="s">
        <v>314</v>
      </c>
      <c r="M302" s="27" t="s">
        <v>136</v>
      </c>
      <c r="T302" s="27"/>
      <c r="V302" s="28"/>
      <c r="W302" s="28"/>
      <c r="X302" s="28"/>
      <c r="Y302" s="28"/>
      <c r="AG302" s="28"/>
      <c r="AH302" s="28"/>
      <c r="AJ302" s="27" t="str">
        <f t="shared" si="37"/>
        <v/>
      </c>
      <c r="AK302" s="27" t="str">
        <f t="shared" si="38"/>
        <v/>
      </c>
      <c r="AS302" s="27"/>
      <c r="AT302" s="29"/>
      <c r="AU302" s="27"/>
      <c r="AV302" s="28"/>
      <c r="BD302" s="27"/>
      <c r="BE302" s="27"/>
      <c r="BH302" s="27" t="str">
        <f t="shared" si="39"/>
        <v/>
      </c>
    </row>
    <row r="303" spans="1:60" ht="16" customHeight="1">
      <c r="A303" s="27">
        <v>2533</v>
      </c>
      <c r="B303" s="27" t="s">
        <v>26</v>
      </c>
      <c r="C303" s="27" t="s">
        <v>594</v>
      </c>
      <c r="D303" s="27" t="s">
        <v>377</v>
      </c>
      <c r="E303" s="27" t="s">
        <v>376</v>
      </c>
      <c r="F303" s="31" t="str">
        <f>IF(ISBLANK(E303), "", Table2[[#This Row],[unique_id]])</f>
        <v>column_break</v>
      </c>
      <c r="G303" s="27" t="s">
        <v>373</v>
      </c>
      <c r="H303" s="27" t="s">
        <v>709</v>
      </c>
      <c r="I303" s="27" t="s">
        <v>314</v>
      </c>
      <c r="M303" s="27" t="s">
        <v>374</v>
      </c>
      <c r="N303" s="27" t="s">
        <v>375</v>
      </c>
      <c r="T303" s="27"/>
      <c r="V303" s="28"/>
      <c r="W303" s="28"/>
      <c r="X303" s="28"/>
      <c r="Y303" s="28"/>
      <c r="AG303" s="28"/>
      <c r="AH303" s="28"/>
      <c r="AK303" s="27" t="str">
        <f t="shared" si="38"/>
        <v/>
      </c>
      <c r="AR303" s="30"/>
      <c r="AS303" s="27"/>
      <c r="AT303" s="19"/>
      <c r="AU303" s="27"/>
      <c r="AV303" s="28"/>
      <c r="BD303" s="27"/>
      <c r="BE303" s="27"/>
      <c r="BH303" s="27" t="str">
        <f t="shared" si="39"/>
        <v/>
      </c>
    </row>
    <row r="304" spans="1:60" ht="16" customHeight="1">
      <c r="A304" s="27">
        <v>2550</v>
      </c>
      <c r="B304" s="27" t="s">
        <v>26</v>
      </c>
      <c r="C304" s="27" t="s">
        <v>1101</v>
      </c>
      <c r="D304" s="27" t="s">
        <v>27</v>
      </c>
      <c r="E304" s="27" t="s">
        <v>1187</v>
      </c>
      <c r="F304" s="31" t="str">
        <f>IF(ISBLANK(E304), "", Table2[[#This Row],[unique_id]])</f>
        <v>all_standby</v>
      </c>
      <c r="G304" s="27" t="s">
        <v>1188</v>
      </c>
      <c r="H304" s="27" t="s">
        <v>710</v>
      </c>
      <c r="I304" s="27" t="s">
        <v>314</v>
      </c>
      <c r="O304" s="28" t="s">
        <v>1130</v>
      </c>
      <c r="R304" s="42"/>
      <c r="T304" s="34" t="s">
        <v>1186</v>
      </c>
      <c r="V304" s="28"/>
      <c r="W304" s="28"/>
      <c r="X304" s="28"/>
      <c r="Y304" s="28"/>
      <c r="AG304" s="28"/>
      <c r="AH304" s="28"/>
      <c r="AJ304" s="27" t="str">
        <f t="shared" ref="AJ304:AJ316" si="40">IF(ISBLANK(AI304),  "", _xlfn.CONCAT("haas/entity/sensor/", LOWER(C304), "/", E304, "/config"))</f>
        <v/>
      </c>
      <c r="AK304" s="27" t="str">
        <f t="shared" si="38"/>
        <v/>
      </c>
      <c r="AS304" s="27"/>
      <c r="AT304" s="29"/>
      <c r="AU304" s="27"/>
      <c r="AV304" s="28"/>
      <c r="BD304" s="27"/>
      <c r="BE304" s="27"/>
      <c r="BH304" s="27" t="str">
        <f t="shared" si="39"/>
        <v/>
      </c>
    </row>
    <row r="305" spans="1:60" ht="16" customHeight="1">
      <c r="A305" s="27">
        <v>2551</v>
      </c>
      <c r="B305" s="27" t="s">
        <v>26</v>
      </c>
      <c r="C305" s="27" t="s">
        <v>1158</v>
      </c>
      <c r="D305" s="27" t="s">
        <v>149</v>
      </c>
      <c r="E305" s="34" t="str">
        <f>_xlfn.CONCAT("template_", E306, "_proxy")</f>
        <v>template_lounge_tv_outlet_plug_proxy</v>
      </c>
      <c r="F305" s="31" t="str">
        <f>IF(ISBLANK(E305), "", Table2[[#This Row],[unique_id]])</f>
        <v>template_lounge_tv_outlet_plug_proxy</v>
      </c>
      <c r="G305" s="27" t="s">
        <v>187</v>
      </c>
      <c r="H305" s="27" t="s">
        <v>710</v>
      </c>
      <c r="I305" s="27" t="s">
        <v>314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S306</f>
        <v>Lounge TV</v>
      </c>
      <c r="T30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28"/>
      <c r="W305" s="28"/>
      <c r="X305" s="28"/>
      <c r="Y305" s="28"/>
      <c r="AG305" s="28"/>
      <c r="AH305" s="28"/>
      <c r="AJ305" s="27" t="str">
        <f t="shared" si="40"/>
        <v/>
      </c>
      <c r="AK305" s="27" t="str">
        <f t="shared" si="38"/>
        <v/>
      </c>
      <c r="AR305" s="30"/>
      <c r="AS305" s="27"/>
      <c r="AT305" s="19"/>
      <c r="AU305" s="27"/>
      <c r="AV305" s="28"/>
      <c r="AW305" s="27" t="s">
        <v>134</v>
      </c>
      <c r="AX305" s="27" t="s">
        <v>405</v>
      </c>
      <c r="AY305" s="27" t="s">
        <v>244</v>
      </c>
      <c r="BA305" s="27" t="s">
        <v>203</v>
      </c>
      <c r="BD305" s="27"/>
      <c r="BE305" s="27"/>
      <c r="BH305" s="27" t="str">
        <f t="shared" si="39"/>
        <v/>
      </c>
    </row>
    <row r="306" spans="1:60" ht="16" customHeight="1">
      <c r="A306" s="27">
        <v>2552</v>
      </c>
      <c r="B306" s="27" t="s">
        <v>26</v>
      </c>
      <c r="C306" s="27" t="s">
        <v>244</v>
      </c>
      <c r="D306" s="27" t="s">
        <v>134</v>
      </c>
      <c r="E306" s="27" t="s">
        <v>1196</v>
      </c>
      <c r="F306" s="31" t="str">
        <f>IF(ISBLANK(E306), "", Table2[[#This Row],[unique_id]])</f>
        <v>lounge_tv_outlet_plug</v>
      </c>
      <c r="G306" s="27" t="s">
        <v>187</v>
      </c>
      <c r="H306" s="27" t="s">
        <v>710</v>
      </c>
      <c r="I306" s="27" t="s">
        <v>314</v>
      </c>
      <c r="M306" s="27" t="s">
        <v>275</v>
      </c>
      <c r="O306" s="28" t="s">
        <v>1130</v>
      </c>
      <c r="P306" s="27" t="s">
        <v>172</v>
      </c>
      <c r="Q306" s="27" t="s">
        <v>1080</v>
      </c>
      <c r="R306" s="42" t="s">
        <v>1065</v>
      </c>
      <c r="S306" s="27" t="str">
        <f>_xlfn.CONCAT( "", "",Table2[[#This Row],[friendly_name]])</f>
        <v>Lounge TV</v>
      </c>
      <c r="T30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6" s="28"/>
      <c r="W306" s="28"/>
      <c r="X306" s="28"/>
      <c r="Y306" s="28"/>
      <c r="AE306" s="27" t="s">
        <v>268</v>
      </c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tplink-lounge-tv</v>
      </c>
      <c r="AV306" s="28" t="s">
        <v>408</v>
      </c>
      <c r="AW306" s="27" t="s">
        <v>415</v>
      </c>
      <c r="AX306" s="27" t="s">
        <v>405</v>
      </c>
      <c r="AY306" s="27" t="str">
        <f>IF(OR(ISBLANK(BD306), ISBLANK(BE306)), "", Table2[[#This Row],[device_via_device]])</f>
        <v>TPLink</v>
      </c>
      <c r="AZ306" s="27" t="s">
        <v>1145</v>
      </c>
      <c r="BA306" s="27" t="s">
        <v>203</v>
      </c>
      <c r="BC306" s="27" t="s">
        <v>534</v>
      </c>
      <c r="BD306" s="27" t="s">
        <v>395</v>
      </c>
      <c r="BE306" s="27" t="s">
        <v>526</v>
      </c>
      <c r="BH306" s="27" t="str">
        <f t="shared" si="39"/>
        <v>[["mac", "ac:84:c6:54:a3:a2"], ["ip", "10.0.6.80"]]</v>
      </c>
    </row>
    <row r="307" spans="1:60" ht="16" customHeight="1">
      <c r="A307" s="27">
        <v>2553</v>
      </c>
      <c r="B307" s="27" t="s">
        <v>26</v>
      </c>
      <c r="C307" s="27" t="s">
        <v>1158</v>
      </c>
      <c r="D307" s="27" t="s">
        <v>149</v>
      </c>
      <c r="E307" s="34" t="str">
        <f>_xlfn.CONCAT("template_", E308, "_proxy")</f>
        <v>template_lounge_sub_plug_proxy</v>
      </c>
      <c r="F307" s="31" t="str">
        <f>IF(ISBLANK(E307), "", Table2[[#This Row],[unique_id]])</f>
        <v>template_lounge_sub_plug_proxy</v>
      </c>
      <c r="G307" s="27" t="s">
        <v>1136</v>
      </c>
      <c r="H307" s="27" t="s">
        <v>710</v>
      </c>
      <c r="I307" s="27" t="s">
        <v>314</v>
      </c>
      <c r="O307" s="28" t="s">
        <v>1130</v>
      </c>
      <c r="P307" s="27" t="s">
        <v>172</v>
      </c>
      <c r="Q307" s="27" t="s">
        <v>1080</v>
      </c>
      <c r="R307" s="42" t="s">
        <v>1065</v>
      </c>
      <c r="S307" s="27" t="str">
        <f>S308</f>
        <v>Lounge Sub</v>
      </c>
      <c r="T30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28"/>
      <c r="W307" s="28"/>
      <c r="X307" s="28"/>
      <c r="Y307" s="28"/>
      <c r="AG307" s="28"/>
      <c r="AH307" s="28"/>
      <c r="AJ307" s="27" t="str">
        <f t="shared" si="40"/>
        <v/>
      </c>
      <c r="AK307" s="27" t="str">
        <f t="shared" si="38"/>
        <v/>
      </c>
      <c r="AR307" s="30"/>
      <c r="AS307" s="27"/>
      <c r="AT307" s="19"/>
      <c r="AU307" s="27"/>
      <c r="AV307" s="28"/>
      <c r="AW307" s="27" t="s">
        <v>134</v>
      </c>
      <c r="AX307" s="30" t="s">
        <v>406</v>
      </c>
      <c r="AY307" s="27" t="s">
        <v>244</v>
      </c>
      <c r="BA307" s="27" t="s">
        <v>203</v>
      </c>
      <c r="BD307" s="27"/>
      <c r="BE307" s="27"/>
      <c r="BH307" s="27" t="str">
        <f t="shared" si="39"/>
        <v/>
      </c>
    </row>
    <row r="308" spans="1:60" ht="16" customHeight="1">
      <c r="A308" s="27">
        <v>2554</v>
      </c>
      <c r="B308" s="27" t="s">
        <v>26</v>
      </c>
      <c r="C308" s="27" t="s">
        <v>244</v>
      </c>
      <c r="D308" s="27" t="s">
        <v>134</v>
      </c>
      <c r="E308" s="27" t="s">
        <v>1197</v>
      </c>
      <c r="F308" s="31" t="str">
        <f>IF(ISBLANK(E308), "", Table2[[#This Row],[unique_id]])</f>
        <v>lounge_sub_plug</v>
      </c>
      <c r="G308" s="27" t="s">
        <v>1136</v>
      </c>
      <c r="H308" s="27" t="s">
        <v>710</v>
      </c>
      <c r="I308" s="27" t="s">
        <v>314</v>
      </c>
      <c r="M308" s="27" t="s">
        <v>275</v>
      </c>
      <c r="O308" s="28" t="s">
        <v>1130</v>
      </c>
      <c r="P308" s="27" t="s">
        <v>172</v>
      </c>
      <c r="Q308" s="27" t="s">
        <v>1080</v>
      </c>
      <c r="R308" s="42" t="s">
        <v>1065</v>
      </c>
      <c r="S308" s="27" t="str">
        <f>_xlfn.CONCAT( "", "",Table2[[#This Row],[friendly_name]])</f>
        <v>Lounge Sub</v>
      </c>
      <c r="T30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8" s="28"/>
      <c r="W308" s="28"/>
      <c r="X308" s="28"/>
      <c r="Y308" s="28"/>
      <c r="AE308" s="27" t="s">
        <v>1137</v>
      </c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tplink-lounge-sub</v>
      </c>
      <c r="AV308" s="28" t="s">
        <v>407</v>
      </c>
      <c r="AW308" s="27" t="s">
        <v>1138</v>
      </c>
      <c r="AX308" s="30" t="s">
        <v>406</v>
      </c>
      <c r="AY308" s="27" t="str">
        <f>IF(OR(ISBLANK(BD308), ISBLANK(BE308)), "", Table2[[#This Row],[device_via_device]])</f>
        <v>TPLink</v>
      </c>
      <c r="AZ308" s="27" t="s">
        <v>1145</v>
      </c>
      <c r="BA308" s="27" t="s">
        <v>203</v>
      </c>
      <c r="BC308" s="27" t="s">
        <v>534</v>
      </c>
      <c r="BD308" s="27" t="s">
        <v>385</v>
      </c>
      <c r="BE308" s="27" t="s">
        <v>516</v>
      </c>
      <c r="BH308" s="27" t="str">
        <f t="shared" si="39"/>
        <v>[["mac", "10:27:f5:31:f2:2b"], ["ip", "10.0.6.70"]]</v>
      </c>
    </row>
    <row r="309" spans="1:60" ht="16" customHeight="1">
      <c r="A309" s="27">
        <v>2555</v>
      </c>
      <c r="B309" s="27" t="s">
        <v>26</v>
      </c>
      <c r="C309" s="27" t="s">
        <v>1158</v>
      </c>
      <c r="D309" s="27" t="s">
        <v>149</v>
      </c>
      <c r="E309" s="34" t="str">
        <f>_xlfn.CONCAT("template_", E310, "_proxy")</f>
        <v>template_study_outlet_plug_proxy</v>
      </c>
      <c r="F309" s="31" t="str">
        <f>IF(ISBLANK(E309), "", Table2[[#This Row],[unique_id]])</f>
        <v>template_study_outlet_plug_proxy</v>
      </c>
      <c r="G309" s="27" t="s">
        <v>237</v>
      </c>
      <c r="H309" s="27" t="s">
        <v>710</v>
      </c>
      <c r="I309" s="27" t="s">
        <v>314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S310</f>
        <v>Study Outlet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/>
      <c r="AV309" s="28"/>
      <c r="AW309" s="27" t="s">
        <v>134</v>
      </c>
      <c r="AX309" s="30" t="s">
        <v>406</v>
      </c>
      <c r="AY309" s="27" t="s">
        <v>244</v>
      </c>
      <c r="BA309" s="27" t="s">
        <v>402</v>
      </c>
      <c r="BD309" s="27"/>
      <c r="BE309" s="27"/>
      <c r="BH309" s="27" t="str">
        <f t="shared" si="39"/>
        <v/>
      </c>
    </row>
    <row r="310" spans="1:60" ht="16" customHeight="1">
      <c r="A310" s="27">
        <v>2556</v>
      </c>
      <c r="B310" s="27" t="s">
        <v>26</v>
      </c>
      <c r="C310" s="27" t="s">
        <v>244</v>
      </c>
      <c r="D310" s="27" t="s">
        <v>134</v>
      </c>
      <c r="E310" s="27" t="s">
        <v>1198</v>
      </c>
      <c r="F310" s="31" t="str">
        <f>IF(ISBLANK(E310), "", Table2[[#This Row],[unique_id]])</f>
        <v>study_outlet_plug</v>
      </c>
      <c r="G310" s="27" t="s">
        <v>237</v>
      </c>
      <c r="H310" s="27" t="s">
        <v>710</v>
      </c>
      <c r="I310" s="27" t="s">
        <v>314</v>
      </c>
      <c r="M310" s="27" t="s">
        <v>275</v>
      </c>
      <c r="O310" s="28" t="s">
        <v>1130</v>
      </c>
      <c r="P310" s="27" t="s">
        <v>172</v>
      </c>
      <c r="Q310" s="27" t="s">
        <v>1080</v>
      </c>
      <c r="R310" s="27" t="s">
        <v>710</v>
      </c>
      <c r="S310" s="27" t="str">
        <f>_xlfn.CONCAT( "", "",Table2[[#This Row],[friendly_name]])</f>
        <v>Study Outlet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10" s="28"/>
      <c r="W310" s="28"/>
      <c r="X310" s="28"/>
      <c r="Y310" s="28"/>
      <c r="AE310" s="27" t="s">
        <v>269</v>
      </c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 t="str">
        <f>IF(OR(ISBLANK(BD310), ISBLANK(BE310)), "", LOWER(_xlfn.CONCAT(Table2[[#This Row],[device_manufacturer]], "-",Table2[[#This Row],[device_suggested_area]], "-", Table2[[#This Row],[device_identifiers]])))</f>
        <v>tplink-study-outlet</v>
      </c>
      <c r="AV310" s="28" t="s">
        <v>407</v>
      </c>
      <c r="AW310" s="27" t="s">
        <v>417</v>
      </c>
      <c r="AX310" s="30" t="s">
        <v>406</v>
      </c>
      <c r="AY310" s="27" t="str">
        <f>IF(OR(ISBLANK(BD310), ISBLANK(BE310)), "", Table2[[#This Row],[device_via_device]])</f>
        <v>TPLink</v>
      </c>
      <c r="AZ310" s="27" t="s">
        <v>1145</v>
      </c>
      <c r="BA310" s="27" t="s">
        <v>402</v>
      </c>
      <c r="BC310" s="27" t="s">
        <v>534</v>
      </c>
      <c r="BD310" s="27" t="s">
        <v>397</v>
      </c>
      <c r="BE310" s="27" t="s">
        <v>528</v>
      </c>
      <c r="BH310" s="27" t="str">
        <f t="shared" si="39"/>
        <v>[["mac", "60:a4:b7:1f:72:0a"], ["ip", "10.0.6.82"]]</v>
      </c>
    </row>
    <row r="311" spans="1:60" ht="16" customHeight="1">
      <c r="A311" s="27">
        <v>2557</v>
      </c>
      <c r="B311" s="27" t="s">
        <v>26</v>
      </c>
      <c r="C311" s="27" t="s">
        <v>1158</v>
      </c>
      <c r="D311" s="27" t="s">
        <v>149</v>
      </c>
      <c r="E311" s="34" t="str">
        <f>_xlfn.CONCAT("template_", E312, "_proxy")</f>
        <v>template_office_outlet_plug_proxy</v>
      </c>
      <c r="F311" s="31" t="str">
        <f>IF(ISBLANK(E311), "", Table2[[#This Row],[unique_id]])</f>
        <v>template_office_outlet_plug_proxy</v>
      </c>
      <c r="G311" s="27" t="s">
        <v>236</v>
      </c>
      <c r="H311" s="27" t="s">
        <v>710</v>
      </c>
      <c r="I311" s="27" t="s">
        <v>314</v>
      </c>
      <c r="O311" s="28" t="s">
        <v>1130</v>
      </c>
      <c r="P311" s="27" t="s">
        <v>172</v>
      </c>
      <c r="Q311" s="27" t="s">
        <v>1080</v>
      </c>
      <c r="R311" s="27" t="s">
        <v>710</v>
      </c>
      <c r="S311" s="27" t="str">
        <f>S312</f>
        <v>Office Outlet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/>
      <c r="AV311" s="28"/>
      <c r="AW311" s="27" t="s">
        <v>134</v>
      </c>
      <c r="AX311" s="30" t="s">
        <v>406</v>
      </c>
      <c r="AY311" s="27" t="s">
        <v>244</v>
      </c>
      <c r="BA311" s="27" t="s">
        <v>222</v>
      </c>
      <c r="BD311" s="27"/>
      <c r="BE311" s="27"/>
      <c r="BH311" s="27" t="str">
        <f t="shared" si="39"/>
        <v/>
      </c>
    </row>
    <row r="312" spans="1:60" ht="16" customHeight="1">
      <c r="A312" s="27">
        <v>2558</v>
      </c>
      <c r="B312" s="27" t="s">
        <v>26</v>
      </c>
      <c r="C312" s="27" t="s">
        <v>244</v>
      </c>
      <c r="D312" s="27" t="s">
        <v>134</v>
      </c>
      <c r="E312" s="27" t="s">
        <v>1199</v>
      </c>
      <c r="F312" s="31" t="str">
        <f>IF(ISBLANK(E312), "", Table2[[#This Row],[unique_id]])</f>
        <v>office_outlet_plug</v>
      </c>
      <c r="G312" s="27" t="s">
        <v>236</v>
      </c>
      <c r="H312" s="27" t="s">
        <v>710</v>
      </c>
      <c r="I312" s="27" t="s">
        <v>314</v>
      </c>
      <c r="M312" s="27" t="s">
        <v>275</v>
      </c>
      <c r="O312" s="28" t="s">
        <v>1130</v>
      </c>
      <c r="P312" s="27" t="s">
        <v>172</v>
      </c>
      <c r="Q312" s="27" t="s">
        <v>1080</v>
      </c>
      <c r="R312" s="27" t="s">
        <v>710</v>
      </c>
      <c r="S312" s="27" t="str">
        <f>_xlfn.CONCAT( "", "",Table2[[#This Row],[friendly_name]])</f>
        <v>Office Outlet</v>
      </c>
      <c r="T31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12" s="28"/>
      <c r="W312" s="28"/>
      <c r="X312" s="28"/>
      <c r="Y312" s="28"/>
      <c r="AE312" s="27" t="s">
        <v>269</v>
      </c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 t="str">
        <f>IF(OR(ISBLANK(BD312), ISBLANK(BE312)), "", LOWER(_xlfn.CONCAT(Table2[[#This Row],[device_manufacturer]], "-",Table2[[#This Row],[device_suggested_area]], "-", Table2[[#This Row],[device_identifiers]])))</f>
        <v>tplink-office-outlet</v>
      </c>
      <c r="AV312" s="28" t="s">
        <v>407</v>
      </c>
      <c r="AW312" s="27" t="s">
        <v>417</v>
      </c>
      <c r="AX312" s="30" t="s">
        <v>406</v>
      </c>
      <c r="AY312" s="27" t="str">
        <f>IF(OR(ISBLANK(BD312), ISBLANK(BE312)), "", Table2[[#This Row],[device_via_device]])</f>
        <v>TPLink</v>
      </c>
      <c r="AZ312" s="27" t="s">
        <v>1146</v>
      </c>
      <c r="BA312" s="27" t="s">
        <v>222</v>
      </c>
      <c r="BC312" s="27" t="s">
        <v>534</v>
      </c>
      <c r="BD312" s="27" t="s">
        <v>398</v>
      </c>
      <c r="BE312" s="27" t="s">
        <v>529</v>
      </c>
      <c r="BH312" s="27" t="str">
        <f t="shared" si="39"/>
        <v>[["mac", "10:27:f5:31:ec:58"], ["ip", "10.0.6.83"]]</v>
      </c>
    </row>
    <row r="313" spans="1:60" ht="16" customHeight="1">
      <c r="A313" s="27">
        <v>2559</v>
      </c>
      <c r="B313" s="27" t="s">
        <v>26</v>
      </c>
      <c r="C313" s="27" t="s">
        <v>1158</v>
      </c>
      <c r="D313" s="27" t="s">
        <v>149</v>
      </c>
      <c r="E313" s="34" t="str">
        <f>_xlfn.CONCAT("template_", E314, "_proxy")</f>
        <v>template_kitchen_dish_washer_plug_proxy</v>
      </c>
      <c r="F313" s="31" t="str">
        <f>IF(ISBLANK(E313), "", Table2[[#This Row],[unique_id]])</f>
        <v>template_kitchen_dish_washer_plug_proxy</v>
      </c>
      <c r="G313" s="27" t="s">
        <v>239</v>
      </c>
      <c r="H313" s="27" t="s">
        <v>710</v>
      </c>
      <c r="I313" s="27" t="s">
        <v>314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S314</f>
        <v>Kitchen Dish Washer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 t="shared" si="40"/>
        <v/>
      </c>
      <c r="AK313" s="27" t="str">
        <f t="shared" si="38"/>
        <v/>
      </c>
      <c r="AS313" s="27"/>
      <c r="AT313" s="29"/>
      <c r="AU313" s="27"/>
      <c r="AV313" s="28"/>
      <c r="AW313" s="27" t="s">
        <v>134</v>
      </c>
      <c r="AX313" s="30" t="s">
        <v>406</v>
      </c>
      <c r="AY313" s="27" t="s">
        <v>244</v>
      </c>
      <c r="BA313" s="27" t="s">
        <v>215</v>
      </c>
      <c r="BD313" s="27"/>
      <c r="BE313" s="27"/>
      <c r="BH313" s="27" t="str">
        <f t="shared" si="39"/>
        <v/>
      </c>
    </row>
    <row r="314" spans="1:60" ht="16" customHeight="1">
      <c r="A314" s="27">
        <v>2560</v>
      </c>
      <c r="B314" s="27" t="s">
        <v>26</v>
      </c>
      <c r="C314" s="27" t="s">
        <v>244</v>
      </c>
      <c r="D314" s="27" t="s">
        <v>134</v>
      </c>
      <c r="E314" s="27" t="s">
        <v>1200</v>
      </c>
      <c r="F314" s="31" t="str">
        <f>IF(ISBLANK(E314), "", Table2[[#This Row],[unique_id]])</f>
        <v>kitchen_dish_washer_plug</v>
      </c>
      <c r="G314" s="27" t="s">
        <v>239</v>
      </c>
      <c r="H314" s="27" t="s">
        <v>710</v>
      </c>
      <c r="I314" s="27" t="s">
        <v>314</v>
      </c>
      <c r="M314" s="27" t="s">
        <v>275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_xlfn.CONCAT( Table2[[#This Row],[device_suggested_area]], " ",Table2[[#This Row],[friendly_name]])</f>
        <v>Kitchen Dish Washer</v>
      </c>
      <c r="T31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4" s="28"/>
      <c r="W314" s="28"/>
      <c r="X314" s="28"/>
      <c r="Y314" s="28"/>
      <c r="AE314" s="27" t="s">
        <v>262</v>
      </c>
      <c r="AG314" s="28"/>
      <c r="AH314" s="28"/>
      <c r="AJ314" s="27" t="str">
        <f t="shared" si="40"/>
        <v/>
      </c>
      <c r="AK314" s="27" t="str">
        <f t="shared" si="38"/>
        <v/>
      </c>
      <c r="AS314" s="27"/>
      <c r="AT314" s="29"/>
      <c r="AU314" s="27" t="str">
        <f>IF(OR(ISBLANK(BD314), ISBLANK(BE314)), "", LOWER(_xlfn.CONCAT(Table2[[#This Row],[device_manufacturer]], "-",Table2[[#This Row],[device_suggested_area]], "-", Table2[[#This Row],[device_identifiers]])))</f>
        <v>tplink-kitchen-dish_washer</v>
      </c>
      <c r="AV314" s="28" t="s">
        <v>407</v>
      </c>
      <c r="AW314" s="27" t="s">
        <v>419</v>
      </c>
      <c r="AX314" s="35" t="s">
        <v>406</v>
      </c>
      <c r="AY314" s="27" t="str">
        <f>IF(OR(ISBLANK(BD314), ISBLANK(BE314)), "", Table2[[#This Row],[device_via_device]])</f>
        <v>TPLink</v>
      </c>
      <c r="AZ314" s="27" t="s">
        <v>1145</v>
      </c>
      <c r="BA314" s="27" t="s">
        <v>215</v>
      </c>
      <c r="BC314" s="27" t="s">
        <v>534</v>
      </c>
      <c r="BD314" s="27" t="s">
        <v>388</v>
      </c>
      <c r="BE314" s="27" t="s">
        <v>519</v>
      </c>
      <c r="BH314" s="27" t="str">
        <f t="shared" si="39"/>
        <v>[["mac", "5c:a6:e6:25:55:f7"], ["ip", "10.0.6.73"]]</v>
      </c>
    </row>
    <row r="315" spans="1:60" ht="16" customHeight="1">
      <c r="A315" s="27">
        <v>2561</v>
      </c>
      <c r="B315" s="27" t="s">
        <v>26</v>
      </c>
      <c r="C315" s="27" t="s">
        <v>1158</v>
      </c>
      <c r="D315" s="27" t="s">
        <v>149</v>
      </c>
      <c r="E315" s="34" t="str">
        <f>_xlfn.CONCAT("template_", E316, "_proxy")</f>
        <v>template_laundry_clothes_dryer_plug_proxy</v>
      </c>
      <c r="F315" s="31" t="str">
        <f>IF(ISBLANK(E315), "", Table2[[#This Row],[unique_id]])</f>
        <v>template_laundry_clothes_dryer_plug_proxy</v>
      </c>
      <c r="G315" s="27" t="s">
        <v>240</v>
      </c>
      <c r="H315" s="27" t="s">
        <v>710</v>
      </c>
      <c r="I315" s="27" t="s">
        <v>314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S316</f>
        <v>Laundry Clothes Dryer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H315" s="28"/>
      <c r="AJ315" s="27" t="str">
        <f t="shared" si="40"/>
        <v/>
      </c>
      <c r="AK315" s="27" t="str">
        <f t="shared" si="38"/>
        <v/>
      </c>
      <c r="AS315" s="27"/>
      <c r="AT315" s="29"/>
      <c r="AU315" s="27"/>
      <c r="AV315" s="28"/>
      <c r="AW315" s="27" t="s">
        <v>134</v>
      </c>
      <c r="AX315" s="30" t="s">
        <v>406</v>
      </c>
      <c r="AY315" s="27" t="s">
        <v>244</v>
      </c>
      <c r="BA315" s="27" t="s">
        <v>223</v>
      </c>
      <c r="BD315" s="27"/>
      <c r="BE315" s="27"/>
      <c r="BH315" s="27" t="str">
        <f t="shared" si="39"/>
        <v/>
      </c>
    </row>
    <row r="316" spans="1:60" ht="16" customHeight="1">
      <c r="A316" s="27">
        <v>2562</v>
      </c>
      <c r="B316" s="27" t="s">
        <v>26</v>
      </c>
      <c r="C316" s="27" t="s">
        <v>244</v>
      </c>
      <c r="D316" s="27" t="s">
        <v>134</v>
      </c>
      <c r="E316" s="27" t="s">
        <v>1201</v>
      </c>
      <c r="F316" s="31" t="str">
        <f>IF(ISBLANK(E316), "", Table2[[#This Row],[unique_id]])</f>
        <v>laundry_clothes_dryer_plug</v>
      </c>
      <c r="G316" s="27" t="s">
        <v>240</v>
      </c>
      <c r="H316" s="27" t="s">
        <v>710</v>
      </c>
      <c r="I316" s="27" t="s">
        <v>314</v>
      </c>
      <c r="M316" s="27" t="s">
        <v>275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_xlfn.CONCAT( Table2[[#This Row],[device_suggested_area]], " ",Table2[[#This Row],[friendly_name]])</f>
        <v>Laundry Clothes Dryer</v>
      </c>
      <c r="T31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6" s="28"/>
      <c r="W316" s="28"/>
      <c r="X316" s="28"/>
      <c r="Y316" s="28"/>
      <c r="AE316" s="27" t="s">
        <v>263</v>
      </c>
      <c r="AG316" s="28"/>
      <c r="AH316" s="28"/>
      <c r="AJ316" s="27" t="str">
        <f t="shared" si="40"/>
        <v/>
      </c>
      <c r="AK316" s="27" t="str">
        <f t="shared" si="38"/>
        <v/>
      </c>
      <c r="AS316" s="27"/>
      <c r="AT316" s="29"/>
      <c r="AU316" s="27" t="str">
        <f>IF(OR(ISBLANK(BD316), ISBLANK(BE316)), "", LOWER(_xlfn.CONCAT(Table2[[#This Row],[device_manufacturer]], "-",Table2[[#This Row],[device_suggested_area]], "-", Table2[[#This Row],[device_identifiers]])))</f>
        <v>tplink-laundry-clothes-dryer</v>
      </c>
      <c r="AV316" s="28" t="s">
        <v>407</v>
      </c>
      <c r="AW316" s="27" t="s">
        <v>440</v>
      </c>
      <c r="AX316" s="30" t="s">
        <v>406</v>
      </c>
      <c r="AY316" s="27" t="str">
        <f>IF(OR(ISBLANK(BD316), ISBLANK(BE316)), "", Table2[[#This Row],[device_via_device]])</f>
        <v>TPLink</v>
      </c>
      <c r="AZ316" s="27" t="s">
        <v>1145</v>
      </c>
      <c r="BA316" s="27" t="s">
        <v>223</v>
      </c>
      <c r="BC316" s="27" t="s">
        <v>534</v>
      </c>
      <c r="BD316" s="27" t="s">
        <v>389</v>
      </c>
      <c r="BE316" s="27" t="s">
        <v>520</v>
      </c>
      <c r="BH316" s="27" t="str">
        <f t="shared" si="39"/>
        <v>[["mac", "5c:a6:e6:25:55:f0"], ["ip", "10.0.6.74"]]</v>
      </c>
    </row>
    <row r="317" spans="1:60" ht="16" customHeight="1">
      <c r="A317" s="27">
        <v>2563</v>
      </c>
      <c r="B317" s="27" t="s">
        <v>26</v>
      </c>
      <c r="C317" s="27" t="s">
        <v>1158</v>
      </c>
      <c r="D317" s="27" t="s">
        <v>149</v>
      </c>
      <c r="E317" s="34" t="str">
        <f>_xlfn.CONCAT("template_", E318, "_proxy")</f>
        <v>template_laundry_washing_machine_plug_proxy</v>
      </c>
      <c r="F317" s="31" t="str">
        <f>IF(ISBLANK(E317), "", Table2[[#This Row],[unique_id]])</f>
        <v>template_laundry_washing_machine_plug_proxy</v>
      </c>
      <c r="G317" s="27" t="s">
        <v>238</v>
      </c>
      <c r="H317" s="27" t="s">
        <v>710</v>
      </c>
      <c r="I317" s="27" t="s">
        <v>314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S318</f>
        <v>Laundry Washing Machine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H317" s="28"/>
      <c r="AS317" s="27"/>
      <c r="AT317" s="29"/>
      <c r="AU317" s="27"/>
      <c r="AV317" s="28"/>
      <c r="AW317" s="27" t="s">
        <v>134</v>
      </c>
      <c r="AX317" s="30" t="s">
        <v>406</v>
      </c>
      <c r="AY317" s="27" t="s">
        <v>244</v>
      </c>
      <c r="BA317" s="27" t="s">
        <v>223</v>
      </c>
      <c r="BD317" s="27"/>
      <c r="BE317" s="27"/>
    </row>
    <row r="318" spans="1:60" ht="16" customHeight="1">
      <c r="A318" s="27">
        <v>2564</v>
      </c>
      <c r="B318" s="27" t="s">
        <v>26</v>
      </c>
      <c r="C318" s="27" t="s">
        <v>244</v>
      </c>
      <c r="D318" s="27" t="s">
        <v>134</v>
      </c>
      <c r="E318" s="27" t="s">
        <v>1202</v>
      </c>
      <c r="F318" s="31" t="str">
        <f>IF(ISBLANK(E318), "", Table2[[#This Row],[unique_id]])</f>
        <v>laundry_washing_machine_plug</v>
      </c>
      <c r="G318" s="27" t="s">
        <v>238</v>
      </c>
      <c r="H318" s="27" t="s">
        <v>710</v>
      </c>
      <c r="I318" s="27" t="s">
        <v>314</v>
      </c>
      <c r="M318" s="27" t="s">
        <v>275</v>
      </c>
      <c r="O318" s="28" t="s">
        <v>1130</v>
      </c>
      <c r="P318" s="27" t="s">
        <v>172</v>
      </c>
      <c r="Q318" s="27" t="s">
        <v>1081</v>
      </c>
      <c r="R318" s="27" t="s">
        <v>1091</v>
      </c>
      <c r="S318" s="27" t="str">
        <f>_xlfn.CONCAT( Table2[[#This Row],[device_suggested_area]], " ",Table2[[#This Row],[friendly_name]])</f>
        <v>Laundry Washing Machine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8" s="28"/>
      <c r="W318" s="28"/>
      <c r="X318" s="28"/>
      <c r="Y318" s="28"/>
      <c r="AE318" s="27" t="s">
        <v>264</v>
      </c>
      <c r="AG318" s="28"/>
      <c r="AH318" s="28"/>
      <c r="AJ318" s="27" t="str">
        <f t="shared" ref="AJ318:AJ343" si="41">IF(ISBLANK(AI318),  "", _xlfn.CONCAT("haas/entity/sensor/", LOWER(C318), "/", E318, "/config"))</f>
        <v/>
      </c>
      <c r="AK318" s="27" t="str">
        <f t="shared" ref="AK318:AK343" si="42">IF(ISBLANK(AI318),  "", _xlfn.CONCAT(LOWER(C318), "/", E318))</f>
        <v/>
      </c>
      <c r="AS318" s="27"/>
      <c r="AT318" s="29"/>
      <c r="AU318" s="27" t="str">
        <f>IF(OR(ISBLANK(BD318), ISBLANK(BE318)), "", LOWER(_xlfn.CONCAT(Table2[[#This Row],[device_manufacturer]], "-",Table2[[#This Row],[device_suggested_area]], "-", Table2[[#This Row],[device_identifiers]])))</f>
        <v>tplink-laundry-washing-machine</v>
      </c>
      <c r="AV318" s="28" t="s">
        <v>407</v>
      </c>
      <c r="AW318" s="27" t="s">
        <v>441</v>
      </c>
      <c r="AX318" s="30" t="s">
        <v>406</v>
      </c>
      <c r="AY318" s="27" t="str">
        <f>IF(OR(ISBLANK(BD318), ISBLANK(BE318)), "", Table2[[#This Row],[device_via_device]])</f>
        <v>TPLink</v>
      </c>
      <c r="AZ318" s="27" t="s">
        <v>1145</v>
      </c>
      <c r="BA318" s="27" t="s">
        <v>223</v>
      </c>
      <c r="BC318" s="27" t="s">
        <v>534</v>
      </c>
      <c r="BD318" s="27" t="s">
        <v>390</v>
      </c>
      <c r="BE318" s="27" t="s">
        <v>521</v>
      </c>
      <c r="BH318" s="27" t="str">
        <f t="shared" ref="BH318:BH328" si="43">IF(AND(ISBLANK(BD318), ISBLANK(BE318)), "", _xlfn.CONCAT("[", IF(ISBLANK(BD318), "", _xlfn.CONCAT("[""mac"", """, BD318, """]")), IF(ISBLANK(BE318), "", _xlfn.CONCAT(", [""ip"", """, BE318, """]")), "]"))</f>
        <v>[["mac", "5c:a6:e6:25:5a:a3"], ["ip", "10.0.6.75"]]</v>
      </c>
    </row>
    <row r="319" spans="1:60" ht="16" customHeight="1">
      <c r="A319" s="27">
        <v>2565</v>
      </c>
      <c r="B319" s="27" t="s">
        <v>26</v>
      </c>
      <c r="C319" s="27" t="s">
        <v>1158</v>
      </c>
      <c r="D319" s="27" t="s">
        <v>149</v>
      </c>
      <c r="E319" s="34" t="str">
        <f>_xlfn.CONCAT("template_", E320, "_proxy")</f>
        <v>template_kitchen_coffee_machine_plug_proxy</v>
      </c>
      <c r="F319" s="31" t="str">
        <f>IF(ISBLANK(E319), "", Table2[[#This Row],[unique_id]])</f>
        <v>template_kitchen_coffee_machine_plug_proxy</v>
      </c>
      <c r="G319" s="27" t="s">
        <v>135</v>
      </c>
      <c r="H319" s="27" t="s">
        <v>710</v>
      </c>
      <c r="I319" s="27" t="s">
        <v>314</v>
      </c>
      <c r="O319" s="28" t="s">
        <v>1130</v>
      </c>
      <c r="P319" s="27" t="s">
        <v>172</v>
      </c>
      <c r="Q319" s="27" t="s">
        <v>1081</v>
      </c>
      <c r="R319" s="27" t="s">
        <v>1091</v>
      </c>
      <c r="S319" s="27" t="str">
        <f>S320</f>
        <v>Kitchen Coffee Machine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/>
      <c r="AV319" s="28"/>
      <c r="AW319" s="27" t="s">
        <v>134</v>
      </c>
      <c r="AX319" s="30" t="s">
        <v>406</v>
      </c>
      <c r="AY319" s="27" t="s">
        <v>244</v>
      </c>
      <c r="BA319" s="27" t="s">
        <v>215</v>
      </c>
      <c r="BD319" s="27"/>
      <c r="BE319" s="27"/>
      <c r="BH319" s="27" t="str">
        <f t="shared" si="43"/>
        <v/>
      </c>
    </row>
    <row r="320" spans="1:60" ht="16" customHeight="1">
      <c r="A320" s="27">
        <v>2566</v>
      </c>
      <c r="B320" s="27" t="s">
        <v>26</v>
      </c>
      <c r="C320" s="27" t="s">
        <v>244</v>
      </c>
      <c r="D320" s="27" t="s">
        <v>134</v>
      </c>
      <c r="E320" s="27" t="s">
        <v>1203</v>
      </c>
      <c r="F320" s="31" t="str">
        <f>IF(ISBLANK(E320), "", Table2[[#This Row],[unique_id]])</f>
        <v>kitchen_coffee_machine_plug</v>
      </c>
      <c r="G320" s="27" t="s">
        <v>135</v>
      </c>
      <c r="H320" s="27" t="s">
        <v>710</v>
      </c>
      <c r="I320" s="27" t="s">
        <v>314</v>
      </c>
      <c r="M320" s="27" t="s">
        <v>275</v>
      </c>
      <c r="O320" s="28" t="s">
        <v>1130</v>
      </c>
      <c r="P320" s="27" t="s">
        <v>172</v>
      </c>
      <c r="Q320" s="27" t="s">
        <v>1081</v>
      </c>
      <c r="R320" s="27" t="s">
        <v>1091</v>
      </c>
      <c r="S320" s="27" t="str">
        <f>_xlfn.CONCAT( Table2[[#This Row],[device_suggested_area]], " ",Table2[[#This Row],[friendly_name]])</f>
        <v>Kitchen Coffee Machine</v>
      </c>
      <c r="T32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20" s="28"/>
      <c r="W320" s="28"/>
      <c r="X320" s="28"/>
      <c r="Y320" s="28"/>
      <c r="AE320" s="27" t="s">
        <v>265</v>
      </c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 t="str">
        <f>IF(OR(ISBLANK(BD320), ISBLANK(BE320)), "", LOWER(_xlfn.CONCAT(Table2[[#This Row],[device_manufacturer]], "-",Table2[[#This Row],[device_suggested_area]], "-", Table2[[#This Row],[device_identifiers]])))</f>
        <v>tplink-kitchen-coffee-machine</v>
      </c>
      <c r="AV320" s="28" t="s">
        <v>407</v>
      </c>
      <c r="AW320" s="27" t="s">
        <v>442</v>
      </c>
      <c r="AX320" s="27" t="s">
        <v>406</v>
      </c>
      <c r="AY320" s="27" t="str">
        <f>IF(OR(ISBLANK(BD320), ISBLANK(BE320)), "", Table2[[#This Row],[device_via_device]])</f>
        <v>TPLink</v>
      </c>
      <c r="AZ320" s="27" t="s">
        <v>1145</v>
      </c>
      <c r="BA320" s="27" t="s">
        <v>215</v>
      </c>
      <c r="BC320" s="27" t="s">
        <v>534</v>
      </c>
      <c r="BD320" s="27" t="s">
        <v>391</v>
      </c>
      <c r="BE320" s="27" t="s">
        <v>522</v>
      </c>
      <c r="BH320" s="27" t="str">
        <f t="shared" si="43"/>
        <v>[["mac", "60:a4:b7:1f:71:0a"], ["ip", "10.0.6.76"]]</v>
      </c>
    </row>
    <row r="321" spans="1:60" ht="16" customHeight="1">
      <c r="A321" s="27">
        <v>2567</v>
      </c>
      <c r="B321" s="27" t="s">
        <v>26</v>
      </c>
      <c r="C321" s="27" t="s">
        <v>1158</v>
      </c>
      <c r="D321" s="27" t="s">
        <v>149</v>
      </c>
      <c r="E321" s="34" t="str">
        <f>_xlfn.CONCAT("template_", E322, "_proxy")</f>
        <v>template_kitchen_fridge_plug_proxy</v>
      </c>
      <c r="F321" s="31" t="str">
        <f>IF(ISBLANK(E321), "", Table2[[#This Row],[unique_id]])</f>
        <v>template_kitchen_fridge_plug_proxy</v>
      </c>
      <c r="G321" s="27" t="s">
        <v>234</v>
      </c>
      <c r="H321" s="27" t="s">
        <v>710</v>
      </c>
      <c r="I321" s="27" t="s">
        <v>314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S322</f>
        <v>Kitchen Fridge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/>
      <c r="AV321" s="28"/>
      <c r="AW321" s="27" t="s">
        <v>134</v>
      </c>
      <c r="AX321" s="27" t="s">
        <v>405</v>
      </c>
      <c r="AY321" s="27" t="s">
        <v>244</v>
      </c>
      <c r="BA321" s="27" t="s">
        <v>215</v>
      </c>
      <c r="BD321" s="27"/>
      <c r="BE321" s="27"/>
      <c r="BH321" s="27" t="str">
        <f t="shared" si="43"/>
        <v/>
      </c>
    </row>
    <row r="322" spans="1:60" ht="16" customHeight="1">
      <c r="A322" s="27">
        <v>2568</v>
      </c>
      <c r="B322" s="27" t="s">
        <v>26</v>
      </c>
      <c r="C322" s="27" t="s">
        <v>244</v>
      </c>
      <c r="D322" s="27" t="s">
        <v>134</v>
      </c>
      <c r="E322" s="27" t="s">
        <v>1204</v>
      </c>
      <c r="F322" s="31" t="str">
        <f>IF(ISBLANK(E322), "", Table2[[#This Row],[unique_id]])</f>
        <v>kitchen_fridge_plug</v>
      </c>
      <c r="G322" s="27" t="s">
        <v>234</v>
      </c>
      <c r="H322" s="27" t="s">
        <v>710</v>
      </c>
      <c r="I322" s="27" t="s">
        <v>314</v>
      </c>
      <c r="M322" s="27" t="s">
        <v>275</v>
      </c>
      <c r="O322" s="28" t="s">
        <v>1130</v>
      </c>
      <c r="P322" s="27" t="s">
        <v>172</v>
      </c>
      <c r="Q322" s="27" t="s">
        <v>1080</v>
      </c>
      <c r="R322" s="27" t="s">
        <v>1092</v>
      </c>
      <c r="S322" s="27" t="str">
        <f>Table2[[#This Row],[friendly_name]]</f>
        <v>Kitchen Fridge</v>
      </c>
      <c r="T32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22" s="28"/>
      <c r="W322" s="28"/>
      <c r="X322" s="28"/>
      <c r="Y322" s="28"/>
      <c r="AE322" s="27" t="s">
        <v>266</v>
      </c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tplink-kitchen-fridge</v>
      </c>
      <c r="AV322" s="28" t="s">
        <v>408</v>
      </c>
      <c r="AW322" s="27" t="s">
        <v>412</v>
      </c>
      <c r="AX322" s="27" t="s">
        <v>405</v>
      </c>
      <c r="AY322" s="27" t="str">
        <f>IF(OR(ISBLANK(BD322), ISBLANK(BE322)), "", Table2[[#This Row],[device_via_device]])</f>
        <v>TPLink</v>
      </c>
      <c r="AZ322" s="27" t="s">
        <v>1145</v>
      </c>
      <c r="BA322" s="27" t="s">
        <v>215</v>
      </c>
      <c r="BC322" s="27" t="s">
        <v>534</v>
      </c>
      <c r="BD322" s="27" t="s">
        <v>392</v>
      </c>
      <c r="BE322" s="27" t="s">
        <v>523</v>
      </c>
      <c r="BH322" s="27" t="str">
        <f t="shared" si="43"/>
        <v>[["mac", "ac:84:c6:54:96:50"], ["ip", "10.0.6.77"]]</v>
      </c>
    </row>
    <row r="323" spans="1:60" ht="16" customHeight="1">
      <c r="A323" s="27">
        <v>2569</v>
      </c>
      <c r="B323" s="27" t="s">
        <v>26</v>
      </c>
      <c r="C323" s="27" t="s">
        <v>1158</v>
      </c>
      <c r="D323" s="27" t="s">
        <v>149</v>
      </c>
      <c r="E323" s="34" t="str">
        <f>_xlfn.CONCAT("template_", E324, "_proxy")</f>
        <v>template_deck_freezer_plug_proxy</v>
      </c>
      <c r="F323" s="31" t="str">
        <f>IF(ISBLANK(E323), "", Table2[[#This Row],[unique_id]])</f>
        <v>template_deck_freezer_plug_proxy</v>
      </c>
      <c r="G323" s="27" t="s">
        <v>235</v>
      </c>
      <c r="H323" s="27" t="s">
        <v>710</v>
      </c>
      <c r="I323" s="27" t="s">
        <v>314</v>
      </c>
      <c r="O323" s="28" t="s">
        <v>1130</v>
      </c>
      <c r="P323" s="27" t="s">
        <v>172</v>
      </c>
      <c r="Q323" s="27" t="s">
        <v>1080</v>
      </c>
      <c r="R323" s="27" t="s">
        <v>1092</v>
      </c>
      <c r="S323" s="27" t="str">
        <f>S324</f>
        <v>Deck Freezer</v>
      </c>
      <c r="T32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3" s="28"/>
      <c r="W323" s="28"/>
      <c r="X323" s="28"/>
      <c r="Y323" s="28"/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/>
      <c r="AV323" s="28"/>
      <c r="AW323" s="27" t="s">
        <v>134</v>
      </c>
      <c r="AX323" s="27" t="s">
        <v>405</v>
      </c>
      <c r="AY323" s="27" t="s">
        <v>244</v>
      </c>
      <c r="BA323" s="27" t="s">
        <v>403</v>
      </c>
      <c r="BD323" s="27"/>
      <c r="BE323" s="32"/>
      <c r="BH323" s="27" t="str">
        <f t="shared" si="43"/>
        <v/>
      </c>
    </row>
    <row r="324" spans="1:60" ht="16" customHeight="1">
      <c r="A324" s="27">
        <v>2570</v>
      </c>
      <c r="B324" s="27" t="s">
        <v>26</v>
      </c>
      <c r="C324" s="27" t="s">
        <v>244</v>
      </c>
      <c r="D324" s="27" t="s">
        <v>134</v>
      </c>
      <c r="E324" s="27" t="s">
        <v>1205</v>
      </c>
      <c r="F324" s="31" t="str">
        <f>IF(ISBLANK(E324), "", Table2[[#This Row],[unique_id]])</f>
        <v>deck_freezer_plug</v>
      </c>
      <c r="G324" s="27" t="s">
        <v>235</v>
      </c>
      <c r="H324" s="27" t="s">
        <v>710</v>
      </c>
      <c r="I324" s="27" t="s">
        <v>314</v>
      </c>
      <c r="M324" s="27" t="s">
        <v>275</v>
      </c>
      <c r="O324" s="28" t="s">
        <v>1130</v>
      </c>
      <c r="P324" s="27" t="s">
        <v>172</v>
      </c>
      <c r="Q324" s="27" t="s">
        <v>1080</v>
      </c>
      <c r="R324" s="27" t="s">
        <v>1092</v>
      </c>
      <c r="S324" s="27" t="str">
        <f>Table2[[#This Row],[friendly_name]]</f>
        <v>Deck Freezer</v>
      </c>
      <c r="T32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4" s="28"/>
      <c r="W324" s="28"/>
      <c r="X324" s="28"/>
      <c r="Y324" s="28"/>
      <c r="AE324" s="27" t="s">
        <v>267</v>
      </c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tplink-deck-freezer</v>
      </c>
      <c r="AV324" s="28" t="s">
        <v>408</v>
      </c>
      <c r="AW324" s="27" t="s">
        <v>413</v>
      </c>
      <c r="AX324" s="27" t="s">
        <v>405</v>
      </c>
      <c r="AY324" s="27" t="str">
        <f>IF(OR(ISBLANK(BD324), ISBLANK(BE324)), "", Table2[[#This Row],[device_via_device]])</f>
        <v>TPLink</v>
      </c>
      <c r="AZ324" s="27" t="s">
        <v>1145</v>
      </c>
      <c r="BA324" s="27" t="s">
        <v>403</v>
      </c>
      <c r="BC324" s="27" t="s">
        <v>534</v>
      </c>
      <c r="BD324" s="27" t="s">
        <v>393</v>
      </c>
      <c r="BE324" s="27" t="s">
        <v>524</v>
      </c>
      <c r="BH324" s="27" t="str">
        <f t="shared" si="43"/>
        <v>[["mac", "ac:84:c6:54:9e:cf"], ["ip", "10.0.6.78"]]</v>
      </c>
    </row>
    <row r="325" spans="1:60" ht="16" customHeight="1">
      <c r="A325" s="27">
        <v>2571</v>
      </c>
      <c r="B325" s="27" t="s">
        <v>26</v>
      </c>
      <c r="C325" s="27" t="s">
        <v>1158</v>
      </c>
      <c r="D325" s="27" t="s">
        <v>149</v>
      </c>
      <c r="E325" s="34" t="str">
        <f>_xlfn.CONCAT("template_", E326, "_proxy")</f>
        <v>template_study_battery_charger_plug_proxy</v>
      </c>
      <c r="F325" s="31" t="str">
        <f>IF(ISBLANK(E325), "", Table2[[#This Row],[unique_id]])</f>
        <v>template_study_battery_charger_plug_proxy</v>
      </c>
      <c r="G325" s="27" t="s">
        <v>242</v>
      </c>
      <c r="H325" s="27" t="s">
        <v>710</v>
      </c>
      <c r="I325" s="27" t="s">
        <v>314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S326</f>
        <v>Study Battery Charger</v>
      </c>
      <c r="T32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5" s="28"/>
      <c r="W325" s="28"/>
      <c r="X325" s="28"/>
      <c r="Y325" s="28"/>
      <c r="AG325" s="28"/>
      <c r="AH325" s="28"/>
      <c r="AJ325" s="27" t="str">
        <f t="shared" si="41"/>
        <v/>
      </c>
      <c r="AK325" s="27" t="str">
        <f t="shared" si="42"/>
        <v/>
      </c>
      <c r="AS325" s="27"/>
      <c r="AT325" s="29"/>
      <c r="AU325" s="27"/>
      <c r="AV325" s="28"/>
      <c r="AW325" s="27" t="s">
        <v>134</v>
      </c>
      <c r="AX325" s="30" t="s">
        <v>406</v>
      </c>
      <c r="AY325" s="27" t="s">
        <v>244</v>
      </c>
      <c r="BA325" s="27" t="s">
        <v>402</v>
      </c>
      <c r="BD325" s="27"/>
      <c r="BE325" s="32"/>
      <c r="BH325" s="27" t="str">
        <f t="shared" si="43"/>
        <v/>
      </c>
    </row>
    <row r="326" spans="1:60" ht="16" customHeight="1">
      <c r="A326" s="27">
        <v>2572</v>
      </c>
      <c r="B326" s="27" t="s">
        <v>26</v>
      </c>
      <c r="C326" s="27" t="s">
        <v>244</v>
      </c>
      <c r="D326" s="27" t="s">
        <v>134</v>
      </c>
      <c r="E326" s="27" t="s">
        <v>1206</v>
      </c>
      <c r="F326" s="31" t="str">
        <f>IF(ISBLANK(E326), "", Table2[[#This Row],[unique_id]])</f>
        <v>study_battery_charger_plug</v>
      </c>
      <c r="G326" s="27" t="s">
        <v>242</v>
      </c>
      <c r="H326" s="27" t="s">
        <v>710</v>
      </c>
      <c r="I326" s="27" t="s">
        <v>314</v>
      </c>
      <c r="M326" s="27" t="s">
        <v>275</v>
      </c>
      <c r="O326" s="28" t="s">
        <v>1130</v>
      </c>
      <c r="P326" s="27" t="s">
        <v>172</v>
      </c>
      <c r="Q326" s="27" t="s">
        <v>1080</v>
      </c>
      <c r="R326" s="27" t="s">
        <v>710</v>
      </c>
      <c r="S326" s="27" t="str">
        <f>_xlfn.CONCAT( Table2[[#This Row],[device_suggested_area]], " ",Table2[[#This Row],[friendly_name]])</f>
        <v>Study Battery Charger</v>
      </c>
      <c r="T32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6" s="28"/>
      <c r="W326" s="28"/>
      <c r="X326" s="28"/>
      <c r="Y326" s="28"/>
      <c r="AE326" s="27" t="s">
        <v>273</v>
      </c>
      <c r="AG326" s="28"/>
      <c r="AH326" s="28"/>
      <c r="AJ326" s="27" t="str">
        <f t="shared" si="41"/>
        <v/>
      </c>
      <c r="AK326" s="27" t="str">
        <f t="shared" si="42"/>
        <v/>
      </c>
      <c r="AS326" s="27"/>
      <c r="AT326" s="29"/>
      <c r="AU326" s="27" t="str">
        <f>IF(OR(ISBLANK(BD326), ISBLANK(BE326)), "", LOWER(_xlfn.CONCAT(Table2[[#This Row],[device_manufacturer]], "-",Table2[[#This Row],[device_suggested_area]], "-", Table2[[#This Row],[device_identifiers]])))</f>
        <v>tplink-study-battery-charger</v>
      </c>
      <c r="AV326" s="28" t="s">
        <v>407</v>
      </c>
      <c r="AW326" s="27" t="s">
        <v>438</v>
      </c>
      <c r="AX326" s="30" t="s">
        <v>406</v>
      </c>
      <c r="AY326" s="27" t="str">
        <f>IF(OR(ISBLANK(BD326), ISBLANK(BE326)), "", Table2[[#This Row],[device_via_device]])</f>
        <v>TPLink</v>
      </c>
      <c r="AZ326" s="27" t="s">
        <v>1145</v>
      </c>
      <c r="BA326" s="27" t="s">
        <v>402</v>
      </c>
      <c r="BC326" s="27" t="s">
        <v>534</v>
      </c>
      <c r="BD326" s="27" t="s">
        <v>386</v>
      </c>
      <c r="BE326" s="27" t="s">
        <v>517</v>
      </c>
      <c r="BH326" s="27" t="str">
        <f t="shared" si="43"/>
        <v>[["mac", "5c:a6:e6:25:64:e9"], ["ip", "10.0.6.71"]]</v>
      </c>
    </row>
    <row r="327" spans="1:60" ht="16" customHeight="1">
      <c r="A327" s="27">
        <v>2573</v>
      </c>
      <c r="B327" s="27" t="s">
        <v>26</v>
      </c>
      <c r="C327" s="27" t="s">
        <v>1158</v>
      </c>
      <c r="D327" s="27" t="s">
        <v>149</v>
      </c>
      <c r="E327" s="34" t="str">
        <f>_xlfn.CONCAT("template_", E328, "_proxy")</f>
        <v>template_laundry_vacuum_charger_plug_proxy</v>
      </c>
      <c r="F327" s="31" t="str">
        <f>IF(ISBLANK(E327), "", Table2[[#This Row],[unique_id]])</f>
        <v>template_laundry_vacuum_charger_plug_proxy</v>
      </c>
      <c r="G327" s="27" t="s">
        <v>241</v>
      </c>
      <c r="H327" s="27" t="s">
        <v>710</v>
      </c>
      <c r="I327" s="27" t="s">
        <v>314</v>
      </c>
      <c r="O327" s="28" t="s">
        <v>1130</v>
      </c>
      <c r="P327" s="27" t="s">
        <v>172</v>
      </c>
      <c r="Q327" s="27" t="s">
        <v>1080</v>
      </c>
      <c r="R327" s="27" t="s">
        <v>710</v>
      </c>
      <c r="S327" s="27" t="str">
        <f>S328</f>
        <v>Laundry Vacuum Charger</v>
      </c>
      <c r="T32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8"/>
      <c r="W327" s="28"/>
      <c r="X327" s="28"/>
      <c r="Y327" s="28"/>
      <c r="AG327" s="28"/>
      <c r="AH327" s="28"/>
      <c r="AJ327" s="27" t="str">
        <f t="shared" si="41"/>
        <v/>
      </c>
      <c r="AK327" s="27" t="str">
        <f t="shared" si="42"/>
        <v/>
      </c>
      <c r="AS327" s="27"/>
      <c r="AT327" s="29"/>
      <c r="AU327" s="27"/>
      <c r="AV327" s="28"/>
      <c r="AW327" s="27" t="s">
        <v>134</v>
      </c>
      <c r="AX327" s="30" t="s">
        <v>406</v>
      </c>
      <c r="AY327" s="27" t="s">
        <v>244</v>
      </c>
      <c r="BA327" s="27" t="s">
        <v>223</v>
      </c>
      <c r="BD327" s="27"/>
      <c r="BE327" s="27"/>
      <c r="BH327" s="27" t="str">
        <f t="shared" si="43"/>
        <v/>
      </c>
    </row>
    <row r="328" spans="1:60" ht="16" customHeight="1">
      <c r="A328" s="27">
        <v>2574</v>
      </c>
      <c r="B328" s="27" t="s">
        <v>26</v>
      </c>
      <c r="C328" s="27" t="s">
        <v>244</v>
      </c>
      <c r="D328" s="27" t="s">
        <v>134</v>
      </c>
      <c r="E328" s="27" t="s">
        <v>1207</v>
      </c>
      <c r="F328" s="31" t="str">
        <f>IF(ISBLANK(E328), "", Table2[[#This Row],[unique_id]])</f>
        <v>laundry_vacuum_charger_plug</v>
      </c>
      <c r="G328" s="27" t="s">
        <v>241</v>
      </c>
      <c r="H328" s="27" t="s">
        <v>710</v>
      </c>
      <c r="I328" s="27" t="s">
        <v>314</v>
      </c>
      <c r="M328" s="27" t="s">
        <v>275</v>
      </c>
      <c r="O328" s="28" t="s">
        <v>1130</v>
      </c>
      <c r="P328" s="27" t="s">
        <v>172</v>
      </c>
      <c r="Q328" s="27" t="s">
        <v>1080</v>
      </c>
      <c r="R328" s="27" t="s">
        <v>710</v>
      </c>
      <c r="S328" s="27" t="str">
        <f>_xlfn.CONCAT( Table2[[#This Row],[device_suggested_area]], " ",Table2[[#This Row],[friendly_name]])</f>
        <v>Laundry Vacuum Charger</v>
      </c>
      <c r="T32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8" s="28"/>
      <c r="W328" s="28"/>
      <c r="X328" s="28"/>
      <c r="Y328" s="28"/>
      <c r="AE328" s="27" t="s">
        <v>273</v>
      </c>
      <c r="AG328" s="28"/>
      <c r="AH328" s="28"/>
      <c r="AJ328" s="27" t="str">
        <f t="shared" si="41"/>
        <v/>
      </c>
      <c r="AK328" s="27" t="str">
        <f t="shared" si="42"/>
        <v/>
      </c>
      <c r="AS328" s="27"/>
      <c r="AT328" s="29"/>
      <c r="AU328" s="27" t="str">
        <f>IF(OR(ISBLANK(BD328), ISBLANK(BE328)), "", LOWER(_xlfn.CONCAT(Table2[[#This Row],[device_manufacturer]], "-",Table2[[#This Row],[device_suggested_area]], "-", Table2[[#This Row],[device_identifiers]])))</f>
        <v>tplink-laundry-vacuum-charger</v>
      </c>
      <c r="AV328" s="28" t="s">
        <v>407</v>
      </c>
      <c r="AW328" s="27" t="s">
        <v>439</v>
      </c>
      <c r="AX328" s="30" t="s">
        <v>406</v>
      </c>
      <c r="AY328" s="27" t="str">
        <f>IF(OR(ISBLANK(BD328), ISBLANK(BE328)), "", Table2[[#This Row],[device_via_device]])</f>
        <v>TPLink</v>
      </c>
      <c r="AZ328" s="27" t="s">
        <v>1146</v>
      </c>
      <c r="BA328" s="27" t="s">
        <v>223</v>
      </c>
      <c r="BC328" s="27" t="s">
        <v>534</v>
      </c>
      <c r="BD328" s="27" t="s">
        <v>387</v>
      </c>
      <c r="BE328" s="27" t="s">
        <v>518</v>
      </c>
      <c r="BH328" s="27" t="str">
        <f t="shared" si="43"/>
        <v>[["mac", "5c:a6:e6:25:57:fd"], ["ip", "10.0.6.72"]]</v>
      </c>
    </row>
    <row r="329" spans="1:60" ht="16" customHeight="1">
      <c r="A329" s="27">
        <v>2575</v>
      </c>
      <c r="B329" s="27" t="s">
        <v>26</v>
      </c>
      <c r="C329" s="27" t="s">
        <v>1158</v>
      </c>
      <c r="D329" s="27" t="s">
        <v>149</v>
      </c>
      <c r="E329" s="34" t="str">
        <f>_xlfn.CONCAT("template_", E330, "_proxy")</f>
        <v>template_ada_tablet_outlet_plug_proxy</v>
      </c>
      <c r="F329" s="31" t="str">
        <f>IF(ISBLANK(E329), "", Table2[[#This Row],[unique_id]])</f>
        <v>template_ada_tablet_outlet_plug_proxy</v>
      </c>
      <c r="G329" s="27" t="s">
        <v>1174</v>
      </c>
      <c r="H329" s="27" t="s">
        <v>710</v>
      </c>
      <c r="I329" s="27" t="s">
        <v>314</v>
      </c>
      <c r="O329" s="28" t="s">
        <v>1130</v>
      </c>
      <c r="P329" s="27" t="s">
        <v>172</v>
      </c>
      <c r="Q329" s="27" t="s">
        <v>1080</v>
      </c>
      <c r="R329" s="42" t="s">
        <v>1065</v>
      </c>
      <c r="S329" s="27" t="str">
        <f>_xlfn.CONCAT( "", "",Table2[[#This Row],[friendly_name]])</f>
        <v>Ada Tablet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/>
      <c r="AV329" s="28"/>
      <c r="AW329" s="27" t="s">
        <v>134</v>
      </c>
      <c r="AX329" s="30" t="s">
        <v>406</v>
      </c>
      <c r="AY329" s="27" t="s">
        <v>244</v>
      </c>
      <c r="BA329" s="27" t="s">
        <v>203</v>
      </c>
      <c r="BD329" s="27"/>
      <c r="BE329" s="27"/>
    </row>
    <row r="330" spans="1:60" ht="16" customHeight="1">
      <c r="A330" s="27">
        <v>2576</v>
      </c>
      <c r="B330" s="27" t="s">
        <v>26</v>
      </c>
      <c r="C330" s="27" t="s">
        <v>244</v>
      </c>
      <c r="D330" s="27" t="s">
        <v>134</v>
      </c>
      <c r="E330" s="27" t="s">
        <v>1208</v>
      </c>
      <c r="F330" s="31" t="str">
        <f>IF(ISBLANK(E330), "", Table2[[#This Row],[unique_id]])</f>
        <v>ada_tablet_outlet_plug</v>
      </c>
      <c r="G330" s="27" t="s">
        <v>1174</v>
      </c>
      <c r="H330" s="27" t="s">
        <v>710</v>
      </c>
      <c r="I330" s="27" t="s">
        <v>314</v>
      </c>
      <c r="M330" s="27" t="s">
        <v>275</v>
      </c>
      <c r="O330" s="28" t="s">
        <v>1130</v>
      </c>
      <c r="P330" s="27" t="s">
        <v>172</v>
      </c>
      <c r="Q330" s="27" t="s">
        <v>1080</v>
      </c>
      <c r="R330" s="42" t="s">
        <v>1065</v>
      </c>
      <c r="S330" s="27" t="str">
        <f>_xlfn.CONCAT( "", "",Table2[[#This Row],[friendly_name]])</f>
        <v>Ada Tablet</v>
      </c>
      <c r="T33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30" s="28"/>
      <c r="W330" s="28"/>
      <c r="X330" s="28"/>
      <c r="Y330" s="28"/>
      <c r="AE330" s="27" t="s">
        <v>1176</v>
      </c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 t="str">
        <f>IF(OR(ISBLANK(BD330), ISBLANK(BE330)), "", LOWER(_xlfn.CONCAT(Table2[[#This Row],[device_manufacturer]], "-",Table2[[#This Row],[device_suggested_area]], "-", Table2[[#This Row],[device_identifiers]])))</f>
        <v>tplink-lounge-ada-tablet</v>
      </c>
      <c r="AV330" s="28" t="s">
        <v>407</v>
      </c>
      <c r="AW330" s="27" t="s">
        <v>1175</v>
      </c>
      <c r="AX330" s="30" t="s">
        <v>406</v>
      </c>
      <c r="AY330" s="27" t="str">
        <f>IF(OR(ISBLANK(BD330), ISBLANK(BE330)), "", Table2[[#This Row],[device_via_device]])</f>
        <v>TPLink</v>
      </c>
      <c r="AZ330" s="27" t="s">
        <v>1145</v>
      </c>
      <c r="BA330" s="27" t="s">
        <v>203</v>
      </c>
      <c r="BC330" s="27" t="s">
        <v>534</v>
      </c>
      <c r="BD330" s="27" t="s">
        <v>1147</v>
      </c>
      <c r="BE330" s="27" t="s">
        <v>807</v>
      </c>
      <c r="BH330" s="27" t="str">
        <f t="shared" ref="BH330:BH361" si="44">IF(AND(ISBLANK(BD330), ISBLANK(BE330)), "", _xlfn.CONCAT("[", IF(ISBLANK(BD330), "", _xlfn.CONCAT("[""mac"", """, BD330, """]")), IF(ISBLANK(BE330), "", _xlfn.CONCAT(", [""ip"", """, BE330, """]")), "]"))</f>
        <v>[["mac", "5c:a6:e6:25:59:03"], ["ip", "10.0.6.90"]]</v>
      </c>
    </row>
    <row r="331" spans="1:60" ht="16" customHeight="1">
      <c r="A331" s="27">
        <v>2577</v>
      </c>
      <c r="B331" s="27" t="s">
        <v>26</v>
      </c>
      <c r="C331" s="27" t="s">
        <v>1158</v>
      </c>
      <c r="D331" s="27" t="s">
        <v>149</v>
      </c>
      <c r="E331" s="34" t="str">
        <f>_xlfn.CONCAT("template_", E332, "_proxy")</f>
        <v>template_server_flo_outlet_plug_proxy</v>
      </c>
      <c r="F331" s="31" t="str">
        <f>IF(ISBLANK(E331), "", Table2[[#This Row],[unique_id]])</f>
        <v>template_server_flo_outlet_plug_proxy</v>
      </c>
      <c r="G331" s="27" t="s">
        <v>1155</v>
      </c>
      <c r="H331" s="27" t="s">
        <v>710</v>
      </c>
      <c r="I331" s="27" t="s">
        <v>314</v>
      </c>
      <c r="O331" s="28" t="s">
        <v>1130</v>
      </c>
      <c r="R331" s="27" t="s">
        <v>1150</v>
      </c>
      <c r="S331" s="27" t="str">
        <f>_xlfn.CONCAT( "", "",Table2[[#This Row],[friendly_name]])</f>
        <v>Server Flo</v>
      </c>
      <c r="T33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1" s="28"/>
      <c r="W331" s="28"/>
      <c r="X331" s="28"/>
      <c r="Y331" s="28"/>
      <c r="AG331" s="28"/>
      <c r="AH331" s="28"/>
      <c r="AJ331" s="27" t="str">
        <f t="shared" si="41"/>
        <v/>
      </c>
      <c r="AK331" s="27" t="str">
        <f t="shared" si="42"/>
        <v/>
      </c>
      <c r="AR331" s="30"/>
      <c r="AS331" s="27"/>
      <c r="AT331" s="19"/>
      <c r="AU331" s="27"/>
      <c r="AV331" s="28"/>
      <c r="AW331" s="27" t="s">
        <v>134</v>
      </c>
      <c r="AX331" s="30" t="s">
        <v>406</v>
      </c>
      <c r="AY331" s="27" t="s">
        <v>244</v>
      </c>
      <c r="BA331" s="27" t="s">
        <v>28</v>
      </c>
      <c r="BD331" s="27"/>
      <c r="BE331" s="27"/>
      <c r="BH331" s="27" t="str">
        <f t="shared" si="44"/>
        <v/>
      </c>
    </row>
    <row r="332" spans="1:60" ht="16" customHeight="1">
      <c r="A332" s="27">
        <v>2578</v>
      </c>
      <c r="B332" s="27" t="s">
        <v>26</v>
      </c>
      <c r="C332" s="27" t="s">
        <v>244</v>
      </c>
      <c r="D332" s="27" t="s">
        <v>134</v>
      </c>
      <c r="E332" s="27" t="s">
        <v>1209</v>
      </c>
      <c r="F332" s="31" t="str">
        <f>IF(ISBLANK(E332), "", Table2[[#This Row],[unique_id]])</f>
        <v>server_flo_outlet_plug</v>
      </c>
      <c r="G332" s="27" t="s">
        <v>1155</v>
      </c>
      <c r="H332" s="27" t="s">
        <v>710</v>
      </c>
      <c r="I332" s="27" t="s">
        <v>314</v>
      </c>
      <c r="M332" s="27" t="s">
        <v>275</v>
      </c>
      <c r="O332" s="28" t="s">
        <v>1130</v>
      </c>
      <c r="R332" s="27" t="s">
        <v>1150</v>
      </c>
      <c r="S332" s="27" t="str">
        <f>_xlfn.CONCAT( "", "",Table2[[#This Row],[friendly_name]])</f>
        <v>Server Flo</v>
      </c>
      <c r="T33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32" s="28"/>
      <c r="W332" s="28"/>
      <c r="X332" s="28"/>
      <c r="Y332" s="28"/>
      <c r="AE332" s="27" t="s">
        <v>270</v>
      </c>
      <c r="AG332" s="28"/>
      <c r="AH332" s="28"/>
      <c r="AJ332" s="27" t="str">
        <f t="shared" si="41"/>
        <v/>
      </c>
      <c r="AK332" s="27" t="str">
        <f t="shared" si="42"/>
        <v/>
      </c>
      <c r="AR332" s="30"/>
      <c r="AS332" s="27"/>
      <c r="AT332" s="19"/>
      <c r="AU332" s="27" t="str">
        <f>IF(OR(ISBLANK(BD332), ISBLANK(BE332)), "", LOWER(_xlfn.CONCAT(Table2[[#This Row],[device_manufacturer]], "-",Table2[[#This Row],[device_suggested_area]], "-", Table2[[#This Row],[device_identifiers]])))</f>
        <v>tplink-rack-macbook-flo</v>
      </c>
      <c r="AV332" s="28" t="s">
        <v>407</v>
      </c>
      <c r="AW332" s="27" t="s">
        <v>444</v>
      </c>
      <c r="AX332" s="30" t="s">
        <v>406</v>
      </c>
      <c r="AY332" s="27" t="str">
        <f>IF(OR(ISBLANK(BD332), ISBLANK(BE332)), "", Table2[[#This Row],[device_via_device]])</f>
        <v>TPLink</v>
      </c>
      <c r="AZ332" s="27" t="s">
        <v>1146</v>
      </c>
      <c r="BA332" s="27" t="s">
        <v>28</v>
      </c>
      <c r="BC332" s="27" t="s">
        <v>534</v>
      </c>
      <c r="BD332" s="27" t="s">
        <v>1153</v>
      </c>
      <c r="BE332" s="27" t="s">
        <v>1148</v>
      </c>
      <c r="BH332" s="27" t="str">
        <f t="shared" si="44"/>
        <v>[["mac", "5c:a6:e6:25:56:a7"], ["ip", "10.0.6.91"]]</v>
      </c>
    </row>
    <row r="333" spans="1:60" ht="16" customHeight="1">
      <c r="A333" s="27">
        <v>2579</v>
      </c>
      <c r="B333" s="27" t="s">
        <v>26</v>
      </c>
      <c r="C333" s="27" t="s">
        <v>1158</v>
      </c>
      <c r="D333" s="27" t="s">
        <v>149</v>
      </c>
      <c r="E333" s="34" t="str">
        <f>_xlfn.CONCAT("template_", E334, "_proxy")</f>
        <v>template_server_meg_outlet_plug_proxy</v>
      </c>
      <c r="F333" s="31" t="str">
        <f>IF(ISBLANK(E333), "", Table2[[#This Row],[unique_id]])</f>
        <v>template_server_meg_outlet_plug_proxy</v>
      </c>
      <c r="G333" s="35" t="s">
        <v>1154</v>
      </c>
      <c r="H333" s="27" t="s">
        <v>710</v>
      </c>
      <c r="I333" s="27" t="s">
        <v>314</v>
      </c>
      <c r="O333" s="28" t="s">
        <v>1130</v>
      </c>
      <c r="R333" s="27" t="s">
        <v>1150</v>
      </c>
      <c r="S333" s="27" t="str">
        <f>_xlfn.CONCAT( "", "",Table2[[#This Row],[friendly_name]])</f>
        <v>Server Meg</v>
      </c>
      <c r="T33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3" s="28"/>
      <c r="W333" s="28"/>
      <c r="X333" s="28"/>
      <c r="Y333" s="28"/>
      <c r="AG333" s="28"/>
      <c r="AH333" s="28"/>
      <c r="AJ333" s="27" t="str">
        <f t="shared" si="41"/>
        <v/>
      </c>
      <c r="AK333" s="27" t="str">
        <f t="shared" si="42"/>
        <v/>
      </c>
      <c r="AR333" s="30"/>
      <c r="AS333" s="27"/>
      <c r="AT333" s="19"/>
      <c r="AU333" s="27"/>
      <c r="AV333" s="28"/>
      <c r="AW333" s="27" t="s">
        <v>134</v>
      </c>
      <c r="AX333" s="30" t="s">
        <v>406</v>
      </c>
      <c r="AY333" s="27" t="s">
        <v>244</v>
      </c>
      <c r="BA333" s="27" t="s">
        <v>28</v>
      </c>
      <c r="BD333" s="27"/>
      <c r="BE333" s="27"/>
      <c r="BH333" s="27" t="str">
        <f t="shared" si="44"/>
        <v/>
      </c>
    </row>
    <row r="334" spans="1:60" ht="16" customHeight="1">
      <c r="A334" s="27">
        <v>2580</v>
      </c>
      <c r="B334" s="27" t="s">
        <v>26</v>
      </c>
      <c r="C334" s="27" t="s">
        <v>244</v>
      </c>
      <c r="D334" s="27" t="s">
        <v>134</v>
      </c>
      <c r="E334" s="27" t="s">
        <v>1210</v>
      </c>
      <c r="F334" s="31" t="str">
        <f>IF(ISBLANK(E334), "", Table2[[#This Row],[unique_id]])</f>
        <v>server_meg_outlet_plug</v>
      </c>
      <c r="G334" s="35" t="s">
        <v>1154</v>
      </c>
      <c r="H334" s="27" t="s">
        <v>710</v>
      </c>
      <c r="I334" s="27" t="s">
        <v>314</v>
      </c>
      <c r="M334" s="27" t="s">
        <v>275</v>
      </c>
      <c r="O334" s="28" t="s">
        <v>1130</v>
      </c>
      <c r="R334" s="27" t="s">
        <v>1150</v>
      </c>
      <c r="S334" s="27" t="str">
        <f>_xlfn.CONCAT( "", "",Table2[[#This Row],[friendly_name]])</f>
        <v>Server Meg</v>
      </c>
      <c r="T33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4" s="28"/>
      <c r="W334" s="28"/>
      <c r="X334" s="28"/>
      <c r="Y334" s="28"/>
      <c r="AE334" s="27" t="s">
        <v>270</v>
      </c>
      <c r="AG334" s="28"/>
      <c r="AH334" s="28"/>
      <c r="AJ334" s="27" t="str">
        <f t="shared" si="41"/>
        <v/>
      </c>
      <c r="AK334" s="27" t="str">
        <f t="shared" si="42"/>
        <v/>
      </c>
      <c r="AR334" s="30"/>
      <c r="AS334" s="27"/>
      <c r="AT334" s="19"/>
      <c r="AU334" s="27" t="str">
        <f>IF(OR(ISBLANK(BD334), ISBLANK(BE334)), "", LOWER(_xlfn.CONCAT(Table2[[#This Row],[device_manufacturer]], "-",Table2[[#This Row],[device_suggested_area]], "-", Table2[[#This Row],[device_identifiers]])))</f>
        <v>tplink-rack-macmini-meg</v>
      </c>
      <c r="AV334" s="28" t="s">
        <v>407</v>
      </c>
      <c r="AW334" s="27" t="s">
        <v>797</v>
      </c>
      <c r="AX334" s="30" t="s">
        <v>406</v>
      </c>
      <c r="AY334" s="27" t="str">
        <f>IF(OR(ISBLANK(BD334), ISBLANK(BE334)), "", Table2[[#This Row],[device_via_device]])</f>
        <v>TPLink</v>
      </c>
      <c r="AZ334" s="27" t="s">
        <v>1146</v>
      </c>
      <c r="BA334" s="27" t="s">
        <v>28</v>
      </c>
      <c r="BC334" s="27" t="s">
        <v>534</v>
      </c>
      <c r="BD334" s="27" t="s">
        <v>1152</v>
      </c>
      <c r="BE334" s="27" t="s">
        <v>1149</v>
      </c>
      <c r="BH334" s="27" t="str">
        <f t="shared" si="44"/>
        <v>[["mac", "5c:a6:e6:25:59:c0"], ["ip", "10.0.6.92"]]</v>
      </c>
    </row>
    <row r="335" spans="1:60" ht="16" customHeight="1">
      <c r="A335" s="27">
        <v>2581</v>
      </c>
      <c r="B335" s="27" t="s">
        <v>26</v>
      </c>
      <c r="C335" s="27" t="s">
        <v>1158</v>
      </c>
      <c r="D335" s="27" t="s">
        <v>149</v>
      </c>
      <c r="E335" s="34" t="str">
        <f>_xlfn.CONCAT("template_", E336, "_proxy")</f>
        <v>template_rack_outlet_plug_proxy</v>
      </c>
      <c r="F335" s="31" t="str">
        <f>IF(ISBLANK(E335), "", Table2[[#This Row],[unique_id]])</f>
        <v>template_rack_outlet_plug_proxy</v>
      </c>
      <c r="G335" s="27" t="s">
        <v>233</v>
      </c>
      <c r="H335" s="27" t="s">
        <v>710</v>
      </c>
      <c r="I335" s="27" t="s">
        <v>314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S336</f>
        <v>Server Rack</v>
      </c>
      <c r="T33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5" s="28"/>
      <c r="W335" s="28"/>
      <c r="X335" s="28"/>
      <c r="Y335" s="28"/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/>
      <c r="AV335" s="28"/>
      <c r="AW335" s="27" t="s">
        <v>134</v>
      </c>
      <c r="AX335" s="27" t="s">
        <v>405</v>
      </c>
      <c r="AY335" s="27" t="s">
        <v>244</v>
      </c>
      <c r="BA335" s="27" t="s">
        <v>28</v>
      </c>
      <c r="BD335" s="27"/>
      <c r="BE335" s="27"/>
      <c r="BH335" s="27" t="str">
        <f t="shared" si="44"/>
        <v/>
      </c>
    </row>
    <row r="336" spans="1:60" ht="16" customHeight="1">
      <c r="A336" s="27">
        <v>2582</v>
      </c>
      <c r="B336" s="27" t="s">
        <v>26</v>
      </c>
      <c r="C336" s="27" t="s">
        <v>244</v>
      </c>
      <c r="D336" s="27" t="s">
        <v>134</v>
      </c>
      <c r="E336" s="27" t="s">
        <v>1211</v>
      </c>
      <c r="F336" s="31" t="str">
        <f>IF(ISBLANK(E336), "", Table2[[#This Row],[unique_id]])</f>
        <v>rack_outlet_plug</v>
      </c>
      <c r="G336" s="27" t="s">
        <v>233</v>
      </c>
      <c r="H336" s="27" t="s">
        <v>710</v>
      </c>
      <c r="I336" s="27" t="s">
        <v>314</v>
      </c>
      <c r="M336" s="27" t="s">
        <v>275</v>
      </c>
      <c r="O336" s="28" t="s">
        <v>1130</v>
      </c>
      <c r="P336" s="27" t="s">
        <v>172</v>
      </c>
      <c r="Q336" s="27" t="s">
        <v>1080</v>
      </c>
      <c r="R336" s="27" t="s">
        <v>1082</v>
      </c>
      <c r="S336" s="27" t="str">
        <f>_xlfn.CONCAT( "", "",Table2[[#This Row],[friendly_name]])</f>
        <v>Server Rack</v>
      </c>
      <c r="T33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6" s="28"/>
      <c r="W336" s="28"/>
      <c r="X336" s="28"/>
      <c r="Y336" s="28"/>
      <c r="AE336" s="27" t="s">
        <v>270</v>
      </c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 t="str">
        <f>IF(OR(ISBLANK(BD336), ISBLANK(BE336)), "", LOWER(_xlfn.CONCAT(Table2[[#This Row],[device_manufacturer]], "-",Table2[[#This Row],[device_suggested_area]], "-", Table2[[#This Row],[device_identifiers]])))</f>
        <v>tplink-rack-outlet</v>
      </c>
      <c r="AV336" s="28" t="s">
        <v>408</v>
      </c>
      <c r="AW336" s="27" t="s">
        <v>417</v>
      </c>
      <c r="AX336" s="27" t="s">
        <v>405</v>
      </c>
      <c r="AY336" s="27" t="str">
        <f>IF(OR(ISBLANK(BD336), ISBLANK(BE336)), "", Table2[[#This Row],[device_via_device]])</f>
        <v>TPLink</v>
      </c>
      <c r="AZ336" s="27" t="s">
        <v>1145</v>
      </c>
      <c r="BA336" s="27" t="s">
        <v>28</v>
      </c>
      <c r="BC336" s="27" t="s">
        <v>534</v>
      </c>
      <c r="BD336" s="27" t="s">
        <v>401</v>
      </c>
      <c r="BE336" s="27" t="s">
        <v>532</v>
      </c>
      <c r="BH336" s="27" t="str">
        <f t="shared" si="44"/>
        <v>[["mac", "ac:84:c6:54:95:8b"], ["ip", "10.0.6.86"]]</v>
      </c>
    </row>
    <row r="337" spans="1:60" ht="16" customHeight="1">
      <c r="A337" s="27">
        <v>2583</v>
      </c>
      <c r="B337" s="27" t="s">
        <v>26</v>
      </c>
      <c r="C337" s="27" t="s">
        <v>1158</v>
      </c>
      <c r="D337" s="27" t="s">
        <v>149</v>
      </c>
      <c r="E337" s="34" t="str">
        <f>_xlfn.CONCAT("template_", E338, "_proxy")</f>
        <v>template_roof_network_switch_plug_proxy</v>
      </c>
      <c r="F337" s="31" t="str">
        <f>IF(ISBLANK(E337), "", Table2[[#This Row],[unique_id]])</f>
        <v>template_roof_network_switch_plug_proxy</v>
      </c>
      <c r="G337" s="27" t="s">
        <v>230</v>
      </c>
      <c r="H337" s="27" t="s">
        <v>710</v>
      </c>
      <c r="I337" s="27" t="s">
        <v>314</v>
      </c>
      <c r="O337" s="28" t="s">
        <v>1130</v>
      </c>
      <c r="P337" s="27" t="s">
        <v>172</v>
      </c>
      <c r="Q337" s="27" t="s">
        <v>1080</v>
      </c>
      <c r="R337" s="27" t="s">
        <v>1082</v>
      </c>
      <c r="S337" s="27" t="str">
        <f>S338</f>
        <v>Network Switch</v>
      </c>
      <c r="T33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7" s="28"/>
      <c r="W337" s="28"/>
      <c r="X337" s="28"/>
      <c r="Y337" s="28"/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29"/>
      <c r="AU337" s="27"/>
      <c r="AV337" s="28"/>
      <c r="AW337" s="27" t="s">
        <v>134</v>
      </c>
      <c r="AX337" s="27" t="s">
        <v>405</v>
      </c>
      <c r="AY337" s="27" t="s">
        <v>244</v>
      </c>
      <c r="BA337" s="27" t="s">
        <v>38</v>
      </c>
      <c r="BD337" s="27"/>
      <c r="BE337" s="27"/>
      <c r="BH337" s="27" t="str">
        <f t="shared" si="44"/>
        <v/>
      </c>
    </row>
    <row r="338" spans="1:60" ht="16" customHeight="1">
      <c r="A338" s="27">
        <v>2584</v>
      </c>
      <c r="B338" s="27" t="s">
        <v>26</v>
      </c>
      <c r="C338" s="27" t="s">
        <v>244</v>
      </c>
      <c r="D338" s="27" t="s">
        <v>134</v>
      </c>
      <c r="E338" s="27" t="s">
        <v>1212</v>
      </c>
      <c r="F338" s="31" t="str">
        <f>IF(ISBLANK(E338), "", Table2[[#This Row],[unique_id]])</f>
        <v>roof_network_switch_plug</v>
      </c>
      <c r="G338" s="27" t="s">
        <v>230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tr">
        <f>_xlfn.CONCAT( "", "",Table2[[#This Row],[friendly_name]])</f>
        <v>Network Switch</v>
      </c>
      <c r="T33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8" s="28"/>
      <c r="W338" s="28"/>
      <c r="X338" s="28"/>
      <c r="Y338" s="28"/>
      <c r="AE338" s="27" t="s">
        <v>271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29"/>
      <c r="AU338" s="27" t="str">
        <f>IF(OR(ISBLANK(BD338), ISBLANK(BE338)), "", LOWER(_xlfn.CONCAT(Table2[[#This Row],[device_manufacturer]], "-",Table2[[#This Row],[device_suggested_area]], "-", Table2[[#This Row],[device_identifiers]])))</f>
        <v>tplink-roof-network-switch</v>
      </c>
      <c r="AV338" s="28" t="s">
        <v>408</v>
      </c>
      <c r="AW338" s="27" t="s">
        <v>543</v>
      </c>
      <c r="AX338" s="27" t="s">
        <v>405</v>
      </c>
      <c r="AY338" s="27" t="str">
        <f>IF(OR(ISBLANK(BD338), ISBLANK(BE338)), "", Table2[[#This Row],[device_via_device]])</f>
        <v>TPLink</v>
      </c>
      <c r="AZ338" s="27" t="s">
        <v>1145</v>
      </c>
      <c r="BA338" s="27" t="s">
        <v>38</v>
      </c>
      <c r="BC338" s="27" t="s">
        <v>534</v>
      </c>
      <c r="BD338" s="27" t="s">
        <v>399</v>
      </c>
      <c r="BE338" s="27" t="s">
        <v>530</v>
      </c>
      <c r="BH338" s="27" t="str">
        <f t="shared" si="44"/>
        <v>[["mac", "ac:84:c6:0d:20:9e"], ["ip", "10.0.6.84"]]</v>
      </c>
    </row>
    <row r="339" spans="1:60" ht="16" customHeight="1">
      <c r="A339" s="27">
        <v>2585</v>
      </c>
      <c r="B339" s="27" t="s">
        <v>26</v>
      </c>
      <c r="C339" s="27" t="s">
        <v>1158</v>
      </c>
      <c r="D339" s="27" t="s">
        <v>149</v>
      </c>
      <c r="E339" s="34" t="str">
        <f>_xlfn.CONCAT("template_", E340, "_proxy")</f>
        <v>template_rack_internet_modem_plug_proxy</v>
      </c>
      <c r="F339" s="31" t="str">
        <f>IF(ISBLANK(E339), "", Table2[[#This Row],[unique_id]])</f>
        <v>template_rack_internet_modem_plug_proxy</v>
      </c>
      <c r="G339" s="27" t="s">
        <v>232</v>
      </c>
      <c r="H339" s="27" t="s">
        <v>710</v>
      </c>
      <c r="I339" s="27" t="s">
        <v>314</v>
      </c>
      <c r="O339" s="28" t="s">
        <v>1130</v>
      </c>
      <c r="R339" s="27" t="s">
        <v>1151</v>
      </c>
      <c r="S339" s="27" t="str">
        <f>_xlfn.CONCAT( "", "",Table2[[#This Row],[friendly_name]])</f>
        <v>Internet Modem</v>
      </c>
      <c r="T33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9" s="28"/>
      <c r="W339" s="28"/>
      <c r="X339" s="28"/>
      <c r="Y339" s="28"/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29"/>
      <c r="AU339" s="27"/>
      <c r="AV339" s="28"/>
      <c r="AW339" s="27" t="s">
        <v>134</v>
      </c>
      <c r="AX339" s="30" t="s">
        <v>406</v>
      </c>
      <c r="AY339" s="27" t="s">
        <v>244</v>
      </c>
      <c r="BA339" s="27" t="s">
        <v>28</v>
      </c>
      <c r="BD339" s="27"/>
      <c r="BE339" s="27"/>
      <c r="BH339" s="27" t="str">
        <f t="shared" si="44"/>
        <v/>
      </c>
    </row>
    <row r="340" spans="1:60" ht="16" customHeight="1">
      <c r="A340" s="27">
        <v>2586</v>
      </c>
      <c r="B340" s="27" t="s">
        <v>26</v>
      </c>
      <c r="C340" s="27" t="s">
        <v>244</v>
      </c>
      <c r="D340" s="27" t="s">
        <v>134</v>
      </c>
      <c r="E340" s="27" t="s">
        <v>1213</v>
      </c>
      <c r="F340" s="31" t="str">
        <f>IF(ISBLANK(E340), "", Table2[[#This Row],[unique_id]])</f>
        <v>rack_internet_modem_plug</v>
      </c>
      <c r="G340" s="27" t="s">
        <v>232</v>
      </c>
      <c r="H340" s="27" t="s">
        <v>710</v>
      </c>
      <c r="I340" s="27" t="s">
        <v>314</v>
      </c>
      <c r="M340" s="27" t="s">
        <v>275</v>
      </c>
      <c r="O340" s="28" t="s">
        <v>1130</v>
      </c>
      <c r="R340" s="27" t="s">
        <v>1151</v>
      </c>
      <c r="S340" s="27" t="str">
        <f>_xlfn.CONCAT( "", "",Table2[[#This Row],[friendly_name]])</f>
        <v>Internet Modem</v>
      </c>
      <c r="T34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40" s="28"/>
      <c r="W340" s="28"/>
      <c r="X340" s="28"/>
      <c r="Y340" s="28"/>
      <c r="AE340" s="27" t="s">
        <v>272</v>
      </c>
      <c r="AG340" s="28"/>
      <c r="AH340" s="28"/>
      <c r="AJ340" s="27" t="str">
        <f t="shared" si="41"/>
        <v/>
      </c>
      <c r="AK340" s="27" t="str">
        <f t="shared" si="42"/>
        <v/>
      </c>
      <c r="AS340" s="27"/>
      <c r="AT340" s="29"/>
      <c r="AU340" s="27" t="str">
        <f>IF(OR(ISBLANK(BD340), ISBLANK(BE340)), "", LOWER(_xlfn.CONCAT(Table2[[#This Row],[device_manufacturer]], "-",Table2[[#This Row],[device_suggested_area]], "-", Table2[[#This Row],[device_identifiers]])))</f>
        <v>tplink-rack-modem</v>
      </c>
      <c r="AV340" s="28" t="s">
        <v>407</v>
      </c>
      <c r="AW340" s="27" t="s">
        <v>418</v>
      </c>
      <c r="AX340" s="30" t="s">
        <v>406</v>
      </c>
      <c r="AY340" s="27" t="str">
        <f>IF(OR(ISBLANK(BD340), ISBLANK(BE340)), "", Table2[[#This Row],[device_via_device]])</f>
        <v>TPLink</v>
      </c>
      <c r="AZ340" s="27" t="s">
        <v>1145</v>
      </c>
      <c r="BA340" s="27" t="s">
        <v>28</v>
      </c>
      <c r="BC340" s="27" t="s">
        <v>534</v>
      </c>
      <c r="BD340" s="27" t="s">
        <v>400</v>
      </c>
      <c r="BE340" s="27" t="s">
        <v>531</v>
      </c>
      <c r="BH340" s="27" t="str">
        <f t="shared" si="44"/>
        <v>[["mac", "10:27:f5:31:f6:7e"], ["ip", "10.0.6.85"]]</v>
      </c>
    </row>
    <row r="341" spans="1:60" ht="16" customHeight="1">
      <c r="A341" s="27">
        <v>2587</v>
      </c>
      <c r="B341" s="27" t="s">
        <v>26</v>
      </c>
      <c r="C341" s="27" t="s">
        <v>443</v>
      </c>
      <c r="D341" s="27" t="s">
        <v>134</v>
      </c>
      <c r="E341" s="30" t="s">
        <v>878</v>
      </c>
      <c r="F341" s="31" t="str">
        <f>IF(ISBLANK(E341), "", Table2[[#This Row],[unique_id]])</f>
        <v>deck_fans_outlet</v>
      </c>
      <c r="G341" s="27" t="s">
        <v>881</v>
      </c>
      <c r="H341" s="27" t="s">
        <v>710</v>
      </c>
      <c r="I341" s="27" t="s">
        <v>314</v>
      </c>
      <c r="M341" s="27" t="s">
        <v>275</v>
      </c>
      <c r="O341" s="28" t="s">
        <v>1130</v>
      </c>
      <c r="P341" s="27" t="s">
        <v>172</v>
      </c>
      <c r="Q341" s="27" t="s">
        <v>1080</v>
      </c>
      <c r="R341" s="27" t="s">
        <v>1082</v>
      </c>
      <c r="S341" s="27" t="s">
        <v>1172</v>
      </c>
      <c r="T341" s="34" t="s">
        <v>1171</v>
      </c>
      <c r="V341" s="28"/>
      <c r="W341" s="28" t="s">
        <v>663</v>
      </c>
      <c r="X341" s="28"/>
      <c r="Y341" s="38" t="s">
        <v>1077</v>
      </c>
      <c r="AE341" s="27" t="s">
        <v>269</v>
      </c>
      <c r="AG341" s="28"/>
      <c r="AH341" s="28"/>
      <c r="AJ341" s="27" t="str">
        <f t="shared" si="41"/>
        <v/>
      </c>
      <c r="AK341" s="27" t="str">
        <f t="shared" si="42"/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 t="str">
        <f>LOWER(_xlfn.CONCAT(Table2[[#This Row],[device_suggested_area]], "-",Table2[[#This Row],[device_identifiers]]))</f>
        <v>deck-fans-outlet</v>
      </c>
      <c r="AV341" s="38" t="s">
        <v>885</v>
      </c>
      <c r="AW341" s="34" t="s">
        <v>887</v>
      </c>
      <c r="AX341" s="34" t="s">
        <v>883</v>
      </c>
      <c r="AY341" s="27" t="s">
        <v>443</v>
      </c>
      <c r="BA341" s="27" t="s">
        <v>403</v>
      </c>
      <c r="BD341" s="27" t="s">
        <v>888</v>
      </c>
      <c r="BE341" s="27"/>
      <c r="BH341" s="27" t="str">
        <f t="shared" si="44"/>
        <v>[["mac", "0x00178801086168ac"]]</v>
      </c>
    </row>
    <row r="342" spans="1:60" ht="16" customHeight="1">
      <c r="A342" s="27">
        <v>2588</v>
      </c>
      <c r="B342" s="27" t="s">
        <v>26</v>
      </c>
      <c r="C342" s="27" t="s">
        <v>443</v>
      </c>
      <c r="D342" s="27" t="s">
        <v>134</v>
      </c>
      <c r="E342" s="30" t="s">
        <v>879</v>
      </c>
      <c r="F342" s="31" t="str">
        <f>IF(ISBLANK(E342), "", Table2[[#This Row],[unique_id]])</f>
        <v>kitchen_fan_outlet</v>
      </c>
      <c r="G342" s="27" t="s">
        <v>880</v>
      </c>
      <c r="H342" s="27" t="s">
        <v>710</v>
      </c>
      <c r="I342" s="27" t="s">
        <v>314</v>
      </c>
      <c r="M342" s="27" t="s">
        <v>275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1171</v>
      </c>
      <c r="V342" s="28"/>
      <c r="W342" s="28" t="s">
        <v>663</v>
      </c>
      <c r="X342" s="28"/>
      <c r="Y342" s="38" t="s">
        <v>1077</v>
      </c>
      <c r="AE342" s="27" t="s">
        <v>269</v>
      </c>
      <c r="AG342" s="28"/>
      <c r="AH342" s="28"/>
      <c r="AJ342" s="27" t="str">
        <f t="shared" si="41"/>
        <v/>
      </c>
      <c r="AK342" s="27" t="str">
        <f t="shared" si="42"/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 t="str">
        <f>LOWER(_xlfn.CONCAT(Table2[[#This Row],[device_suggested_area]], "-",Table2[[#This Row],[device_identifiers]]))</f>
        <v>kitchen-fan-outlet</v>
      </c>
      <c r="AV342" s="38" t="s">
        <v>885</v>
      </c>
      <c r="AW342" s="34" t="s">
        <v>886</v>
      </c>
      <c r="AX342" s="34" t="s">
        <v>883</v>
      </c>
      <c r="AY342" s="27" t="s">
        <v>443</v>
      </c>
      <c r="BA342" s="27" t="s">
        <v>215</v>
      </c>
      <c r="BD342" s="27" t="s">
        <v>889</v>
      </c>
      <c r="BE342" s="27"/>
      <c r="BH342" s="27" t="str">
        <f t="shared" si="44"/>
        <v>[["mac", "0x0017880109d4659c"]]</v>
      </c>
    </row>
    <row r="343" spans="1:60" ht="16" customHeight="1">
      <c r="A343" s="27">
        <v>2589</v>
      </c>
      <c r="B343" s="27" t="s">
        <v>26</v>
      </c>
      <c r="C343" s="27" t="s">
        <v>443</v>
      </c>
      <c r="D343" s="27" t="s">
        <v>134</v>
      </c>
      <c r="E343" s="30" t="s">
        <v>877</v>
      </c>
      <c r="F343" s="31" t="str">
        <f>IF(ISBLANK(E343), "", Table2[[#This Row],[unique_id]])</f>
        <v>edwin_wardrobe_outlet</v>
      </c>
      <c r="G343" s="27" t="s">
        <v>890</v>
      </c>
      <c r="H343" s="27" t="s">
        <v>710</v>
      </c>
      <c r="I343" s="27" t="s">
        <v>314</v>
      </c>
      <c r="M343" s="27" t="s">
        <v>275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1171</v>
      </c>
      <c r="V343" s="28"/>
      <c r="W343" s="28" t="s">
        <v>663</v>
      </c>
      <c r="X343" s="28"/>
      <c r="Y343" s="38" t="s">
        <v>1077</v>
      </c>
      <c r="Z343" s="38"/>
      <c r="AA343" s="38"/>
      <c r="AE343" s="27" t="s">
        <v>269</v>
      </c>
      <c r="AG343" s="28"/>
      <c r="AH343" s="28"/>
      <c r="AJ343" s="27" t="str">
        <f t="shared" si="41"/>
        <v/>
      </c>
      <c r="AK343" s="27" t="str">
        <f t="shared" si="42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 t="str">
        <f>LOWER(_xlfn.CONCAT(Table2[[#This Row],[device_suggested_area]], "-",Table2[[#This Row],[device_identifiers]]))</f>
        <v>edwin-wardrobe-outlet</v>
      </c>
      <c r="AV343" s="38" t="s">
        <v>885</v>
      </c>
      <c r="AW343" s="34" t="s">
        <v>884</v>
      </c>
      <c r="AX343" s="34" t="s">
        <v>883</v>
      </c>
      <c r="AY343" s="27" t="s">
        <v>443</v>
      </c>
      <c r="BA343" s="27" t="s">
        <v>127</v>
      </c>
      <c r="BD343" s="27" t="s">
        <v>882</v>
      </c>
      <c r="BE343" s="27"/>
      <c r="BH343" s="27" t="str">
        <f t="shared" si="44"/>
        <v>[["mac", "0x0017880108fd8633"]]</v>
      </c>
    </row>
    <row r="344" spans="1:60" s="46" customFormat="1" ht="16" customHeight="1">
      <c r="A344" s="46">
        <v>2590</v>
      </c>
      <c r="B344" s="46" t="s">
        <v>26</v>
      </c>
      <c r="C344" s="46" t="s">
        <v>995</v>
      </c>
      <c r="D344" s="46" t="s">
        <v>134</v>
      </c>
      <c r="E344" s="46" t="s">
        <v>1274</v>
      </c>
      <c r="F344" s="50" t="str">
        <f>IF(ISBLANK(E344), "", Table2[[#This Row],[unique_id]])</f>
        <v>rack_fans_plug</v>
      </c>
      <c r="G344" s="46" t="s">
        <v>803</v>
      </c>
      <c r="H344" s="46" t="s">
        <v>710</v>
      </c>
      <c r="I344" s="46" t="s">
        <v>314</v>
      </c>
      <c r="M344" s="46" t="s">
        <v>275</v>
      </c>
      <c r="O344" s="47"/>
      <c r="V344" s="47"/>
      <c r="W344" s="47"/>
      <c r="X344" s="47"/>
      <c r="Y344" s="47"/>
      <c r="Z344" s="47"/>
      <c r="AA344" s="47" t="s">
        <v>1309</v>
      </c>
      <c r="AE344" s="46" t="s">
        <v>806</v>
      </c>
      <c r="AF344" s="46">
        <v>0</v>
      </c>
      <c r="AG344" s="47" t="s">
        <v>34</v>
      </c>
      <c r="AH344" s="47" t="s">
        <v>1285</v>
      </c>
      <c r="AI344" s="46" t="s">
        <v>134</v>
      </c>
      <c r="AJ344" s="46" t="str">
        <f>_xlfn.CONCAT("haas/entity/", Table2[[#This Row],[unique_id_device]], "/tasmota/",Table2[[#This Row],[unique_id]], "/config")</f>
        <v>haas/entity/switch/tasmota/rack_fans_plug/config</v>
      </c>
      <c r="AK344" s="46" t="str">
        <f>_xlfn.CONCAT("tasmota/device/",Table2[[#This Row],[unique_id]], "/tele/STATE")</f>
        <v>tasmota/device/rack_fans_plug/tele/STATE</v>
      </c>
      <c r="AL344" s="46" t="str">
        <f>_xlfn.CONCAT("tasmota/device/",Table2[[#This Row],[unique_id]], "/cmnd/POWER")</f>
        <v>tasmota/device/rack_fans_plug/cmnd/POWER</v>
      </c>
      <c r="AM344" s="46" t="str">
        <f>_xlfn.CONCAT("tasmota/device/",Table2[[#This Row],[unique_id]], "/tele/LWT")</f>
        <v>tasmota/device/rack_fans_plug/tele/LWT</v>
      </c>
      <c r="AN344" s="46" t="str">
        <f>_xlfn.CONCAT("tasmota/device/",Table2[[#This Row],[unique_id]], "/tele/LWT")</f>
        <v>tasmota/device/rack_fans_plug/tele/LWT</v>
      </c>
      <c r="AP344" s="46" t="s">
        <v>1301</v>
      </c>
      <c r="AQ344" s="46" t="s">
        <v>1302</v>
      </c>
      <c r="AR344" s="46" t="s">
        <v>1282</v>
      </c>
      <c r="AS344" s="46">
        <v>1</v>
      </c>
      <c r="AT344" s="52" t="str">
        <f>HYPERLINK(_xlfn.CONCAT("http://", Table2[[#This Row],[connection_ip]], "/?"))</f>
        <v>http://10.0.6.101/?</v>
      </c>
      <c r="AU344" s="46" t="str">
        <f>IF(OR(ISBLANK(BD344), ISBLANK(BE344)), "", LOWER(_xlfn.CONCAT(Table2[[#This Row],[device_manufacturer]], "-",Table2[[#This Row],[device_suggested_area]], "-", Table2[[#This Row],[device_identifiers]])))</f>
        <v>sonoff-rack-fans</v>
      </c>
      <c r="AV344" s="47" t="s">
        <v>1271</v>
      </c>
      <c r="AW344" s="46" t="s">
        <v>805</v>
      </c>
      <c r="AX344" s="54" t="s">
        <v>1087</v>
      </c>
      <c r="AY344" s="46" t="s">
        <v>378</v>
      </c>
      <c r="AZ344" s="46" t="s">
        <v>1320</v>
      </c>
      <c r="BA344" s="46" t="s">
        <v>28</v>
      </c>
      <c r="BC344" s="46" t="s">
        <v>534</v>
      </c>
      <c r="BD344" s="46" t="s">
        <v>804</v>
      </c>
      <c r="BE344" s="46" t="s">
        <v>1275</v>
      </c>
      <c r="BH344" s="46" t="str">
        <f t="shared" si="44"/>
        <v>[["mac", "4c:eb:d6:b5:a5:28"], ["ip", "10.0.6.101"]]</v>
      </c>
    </row>
    <row r="345" spans="1:60" ht="16" customHeight="1">
      <c r="A345" s="27">
        <v>2591</v>
      </c>
      <c r="B345" s="27" t="s">
        <v>26</v>
      </c>
      <c r="C345" s="27" t="s">
        <v>609</v>
      </c>
      <c r="D345" s="27" t="s">
        <v>27</v>
      </c>
      <c r="E345" s="27" t="s">
        <v>1167</v>
      </c>
      <c r="F345" s="31" t="str">
        <f>IF(ISBLANK(E345), "", Table2[[#This Row],[unique_id]])</f>
        <v>garden_repeater_linkquality</v>
      </c>
      <c r="G345" s="27" t="s">
        <v>1000</v>
      </c>
      <c r="H345" s="27" t="s">
        <v>710</v>
      </c>
      <c r="I345" s="27" t="s">
        <v>314</v>
      </c>
      <c r="O345" s="28" t="s">
        <v>1130</v>
      </c>
      <c r="P345" s="27" t="s">
        <v>172</v>
      </c>
      <c r="Q345" s="27" t="s">
        <v>1080</v>
      </c>
      <c r="R345" s="27" t="s">
        <v>1082</v>
      </c>
      <c r="S345" s="27" t="s">
        <v>1172</v>
      </c>
      <c r="T345" s="34" t="s">
        <v>1170</v>
      </c>
      <c r="V345" s="28"/>
      <c r="W345" s="28" t="s">
        <v>663</v>
      </c>
      <c r="X345" s="28"/>
      <c r="Y345" s="38" t="s">
        <v>1077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 t="shared" ref="AK345:AK408" si="45">IF(ISBLANK(AI345),  "", _xlfn.CONCAT(LOWER(C345), "/", E345))</f>
        <v/>
      </c>
      <c r="AS345" s="27"/>
      <c r="AT3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5" s="27" t="s">
        <v>1001</v>
      </c>
      <c r="AV345" s="28" t="s">
        <v>996</v>
      </c>
      <c r="AW345" s="27" t="s">
        <v>997</v>
      </c>
      <c r="AX345" s="30" t="s">
        <v>998</v>
      </c>
      <c r="AY345" s="27" t="s">
        <v>609</v>
      </c>
      <c r="BA345" s="27" t="s">
        <v>773</v>
      </c>
      <c r="BD345" s="27" t="s">
        <v>999</v>
      </c>
      <c r="BE345" s="27"/>
      <c r="BH345" s="27" t="str">
        <f t="shared" si="44"/>
        <v>[["mac", "0x2c1165fffec5a3f6"]]</v>
      </c>
    </row>
    <row r="346" spans="1:60" ht="16" customHeight="1">
      <c r="A346" s="27">
        <v>2592</v>
      </c>
      <c r="B346" s="27" t="s">
        <v>26</v>
      </c>
      <c r="C346" s="27" t="s">
        <v>609</v>
      </c>
      <c r="D346" s="27" t="s">
        <v>27</v>
      </c>
      <c r="E346" s="27" t="s">
        <v>1168</v>
      </c>
      <c r="F346" s="31" t="str">
        <f>IF(ISBLANK(E346), "", Table2[[#This Row],[unique_id]])</f>
        <v>landing_repeater_linkquality</v>
      </c>
      <c r="G346" s="27" t="s">
        <v>1003</v>
      </c>
      <c r="H346" s="27" t="s">
        <v>710</v>
      </c>
      <c r="I346" s="27" t="s">
        <v>314</v>
      </c>
      <c r="O346" s="28" t="s">
        <v>1130</v>
      </c>
      <c r="P346" s="27" t="s">
        <v>172</v>
      </c>
      <c r="Q346" s="27" t="s">
        <v>1080</v>
      </c>
      <c r="R346" s="27" t="s">
        <v>1082</v>
      </c>
      <c r="S346" s="27" t="s">
        <v>1172</v>
      </c>
      <c r="T346" s="34" t="s">
        <v>1170</v>
      </c>
      <c r="V346" s="28"/>
      <c r="W346" s="28" t="s">
        <v>663</v>
      </c>
      <c r="X346" s="28"/>
      <c r="Y346" s="38" t="s">
        <v>1077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 t="shared" si="45"/>
        <v/>
      </c>
      <c r="AS346" s="27"/>
      <c r="AT3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6" s="27" t="s">
        <v>1005</v>
      </c>
      <c r="AV346" s="28" t="s">
        <v>996</v>
      </c>
      <c r="AW346" s="27" t="s">
        <v>997</v>
      </c>
      <c r="AX346" s="30" t="s">
        <v>998</v>
      </c>
      <c r="AY346" s="27" t="s">
        <v>609</v>
      </c>
      <c r="BA346" s="27" t="s">
        <v>753</v>
      </c>
      <c r="BD346" s="27" t="s">
        <v>1007</v>
      </c>
      <c r="BE346" s="27"/>
      <c r="BH346" s="27" t="str">
        <f t="shared" si="44"/>
        <v>[["mac", "0x2c1165fffebaa93c"]]</v>
      </c>
    </row>
    <row r="347" spans="1:60" ht="16" customHeight="1">
      <c r="A347" s="27">
        <v>2593</v>
      </c>
      <c r="B347" s="27" t="s">
        <v>26</v>
      </c>
      <c r="C347" s="27" t="s">
        <v>609</v>
      </c>
      <c r="D347" s="27" t="s">
        <v>27</v>
      </c>
      <c r="E347" s="27" t="s">
        <v>1169</v>
      </c>
      <c r="F347" s="31" t="str">
        <f>IF(ISBLANK(E347), "", Table2[[#This Row],[unique_id]])</f>
        <v>driveway_repeater_linkquality</v>
      </c>
      <c r="G347" s="27" t="s">
        <v>1002</v>
      </c>
      <c r="H347" s="27" t="s">
        <v>710</v>
      </c>
      <c r="I347" s="27" t="s">
        <v>314</v>
      </c>
      <c r="O347" s="28" t="s">
        <v>1130</v>
      </c>
      <c r="P347" s="27" t="s">
        <v>172</v>
      </c>
      <c r="Q347" s="27" t="s">
        <v>1080</v>
      </c>
      <c r="R347" s="27" t="s">
        <v>1082</v>
      </c>
      <c r="S347" s="27" t="s">
        <v>1172</v>
      </c>
      <c r="T347" s="34" t="s">
        <v>1170</v>
      </c>
      <c r="V347" s="28"/>
      <c r="W347" s="28" t="s">
        <v>663</v>
      </c>
      <c r="X347" s="28"/>
      <c r="Y347" s="38" t="s">
        <v>1077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 t="shared" si="45"/>
        <v/>
      </c>
      <c r="AS347" s="27"/>
      <c r="AT3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7" s="27" t="s">
        <v>1006</v>
      </c>
      <c r="AV347" s="28" t="s">
        <v>996</v>
      </c>
      <c r="AW347" s="27" t="s">
        <v>997</v>
      </c>
      <c r="AX347" s="30" t="s">
        <v>998</v>
      </c>
      <c r="AY347" s="27" t="s">
        <v>609</v>
      </c>
      <c r="BA347" s="27" t="s">
        <v>1004</v>
      </c>
      <c r="BD347" s="27" t="s">
        <v>1008</v>
      </c>
      <c r="BE347" s="27"/>
      <c r="BH347" s="27" t="str">
        <f t="shared" si="44"/>
        <v>[["mac", "0x50325ffffe47b8fa"]]</v>
      </c>
    </row>
    <row r="348" spans="1:60" ht="16" customHeight="1">
      <c r="A348" s="27">
        <v>2594</v>
      </c>
      <c r="B348" s="27" t="s">
        <v>26</v>
      </c>
      <c r="C348" s="27" t="s">
        <v>594</v>
      </c>
      <c r="D348" s="27" t="s">
        <v>377</v>
      </c>
      <c r="E348" s="27" t="s">
        <v>376</v>
      </c>
      <c r="F348" s="31" t="str">
        <f>IF(ISBLANK(E348), "", Table2[[#This Row],[unique_id]])</f>
        <v>column_break</v>
      </c>
      <c r="G348" s="27" t="s">
        <v>373</v>
      </c>
      <c r="H348" s="27" t="s">
        <v>710</v>
      </c>
      <c r="I348" s="27" t="s">
        <v>314</v>
      </c>
      <c r="M348" s="27" t="s">
        <v>374</v>
      </c>
      <c r="N348" s="27" t="s">
        <v>375</v>
      </c>
      <c r="T348" s="27"/>
      <c r="V348" s="28"/>
      <c r="W348" s="28"/>
      <c r="X348" s="28"/>
      <c r="Y348" s="28"/>
      <c r="AG348" s="28"/>
      <c r="AH348" s="28"/>
      <c r="AK348" s="27" t="str">
        <f t="shared" si="45"/>
        <v/>
      </c>
      <c r="AS348" s="27"/>
      <c r="AT348" s="29"/>
      <c r="AU348" s="27"/>
      <c r="AV348" s="28"/>
      <c r="BD348" s="27"/>
      <c r="BE348" s="27"/>
      <c r="BH348" s="27" t="str">
        <f t="shared" si="44"/>
        <v/>
      </c>
    </row>
    <row r="349" spans="1:60" ht="16" customHeight="1">
      <c r="A349" s="30">
        <v>2600</v>
      </c>
      <c r="B349" s="27" t="s">
        <v>26</v>
      </c>
      <c r="C349" s="27" t="s">
        <v>151</v>
      </c>
      <c r="D349" s="27" t="s">
        <v>337</v>
      </c>
      <c r="E349" s="27" t="s">
        <v>1270</v>
      </c>
      <c r="F349" s="31" t="str">
        <f>IF(ISBLANK(E349), "", Table2[[#This Row],[unique_id]])</f>
        <v>lighting_reset_adaptive_lighting_all</v>
      </c>
      <c r="G349" s="27" t="s">
        <v>1134</v>
      </c>
      <c r="H349" s="27" t="s">
        <v>730</v>
      </c>
      <c r="I349" s="27" t="s">
        <v>314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ref="AJ349:AJ370" si="46">IF(ISBLANK(AI349),  "", _xlfn.CONCAT("haas/entity/sensor/", LOWER(C349), "/", E349, "/config"))</f>
        <v/>
      </c>
      <c r="AK349" s="27" t="str">
        <f t="shared" si="45"/>
        <v/>
      </c>
      <c r="AS349" s="27"/>
      <c r="AT349" s="29"/>
      <c r="AU349" s="27"/>
      <c r="AV349" s="28"/>
      <c r="BA349" s="27" t="s">
        <v>172</v>
      </c>
      <c r="BD349" s="27"/>
      <c r="BE349" s="27"/>
      <c r="BH349" s="27" t="str">
        <f t="shared" si="44"/>
        <v/>
      </c>
    </row>
    <row r="350" spans="1:60" ht="16" customHeight="1">
      <c r="A350" s="30">
        <v>2601</v>
      </c>
      <c r="B350" s="27" t="s">
        <v>26</v>
      </c>
      <c r="C350" s="27" t="s">
        <v>151</v>
      </c>
      <c r="D350" s="27" t="s">
        <v>337</v>
      </c>
      <c r="E350" t="s">
        <v>716</v>
      </c>
      <c r="F350" s="31" t="str">
        <f>IF(ISBLANK(E350), "", Table2[[#This Row],[unique_id]])</f>
        <v>lighting_reset_adaptive_lighting_ada_lamp</v>
      </c>
      <c r="G350" t="s">
        <v>204</v>
      </c>
      <c r="H350" s="27" t="s">
        <v>730</v>
      </c>
      <c r="I350" s="27" t="s">
        <v>314</v>
      </c>
      <c r="J350" s="27" t="s">
        <v>715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19"/>
      <c r="AU350" s="27"/>
      <c r="AV350" s="28"/>
      <c r="BA350" s="27" t="s">
        <v>130</v>
      </c>
      <c r="BB350" s="27" t="s">
        <v>977</v>
      </c>
      <c r="BD350" s="27"/>
      <c r="BE350" s="27"/>
      <c r="BH350" s="27" t="str">
        <f t="shared" si="44"/>
        <v/>
      </c>
    </row>
    <row r="351" spans="1:60" ht="16" customHeight="1">
      <c r="A351" s="30">
        <v>2602</v>
      </c>
      <c r="B351" s="27" t="s">
        <v>26</v>
      </c>
      <c r="C351" s="27" t="s">
        <v>151</v>
      </c>
      <c r="D351" s="27" t="s">
        <v>337</v>
      </c>
      <c r="E351" t="s">
        <v>708</v>
      </c>
      <c r="F351" s="31" t="str">
        <f>IF(ISBLANK(E351), "", Table2[[#This Row],[unique_id]])</f>
        <v>lighting_reset_adaptive_lighting_edwin_lamp</v>
      </c>
      <c r="G351" t="s">
        <v>214</v>
      </c>
      <c r="H351" s="27" t="s">
        <v>730</v>
      </c>
      <c r="I351" s="27" t="s">
        <v>314</v>
      </c>
      <c r="J351" s="27" t="s">
        <v>715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127</v>
      </c>
      <c r="BB351" s="27" t="s">
        <v>977</v>
      </c>
      <c r="BD351" s="27"/>
      <c r="BE351" s="27"/>
      <c r="BH351" s="27" t="str">
        <f t="shared" si="44"/>
        <v/>
      </c>
    </row>
    <row r="352" spans="1:60" ht="16" customHeight="1">
      <c r="A352" s="30">
        <v>2603</v>
      </c>
      <c r="B352" s="27" t="s">
        <v>26</v>
      </c>
      <c r="C352" s="27" t="s">
        <v>151</v>
      </c>
      <c r="D352" s="27" t="s">
        <v>337</v>
      </c>
      <c r="E352" t="s">
        <v>717</v>
      </c>
      <c r="F352" s="31" t="str">
        <f>IF(ISBLANK(E352), "", Table2[[#This Row],[unique_id]])</f>
        <v>lighting_reset_adaptive_lighting_edwin_night_light</v>
      </c>
      <c r="G352" t="s">
        <v>535</v>
      </c>
      <c r="H352" s="27" t="s">
        <v>730</v>
      </c>
      <c r="I352" s="27" t="s">
        <v>314</v>
      </c>
      <c r="J352" s="27" t="s">
        <v>728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127</v>
      </c>
      <c r="BB352" s="27" t="s">
        <v>977</v>
      </c>
      <c r="BD352" s="27"/>
      <c r="BE352" s="27"/>
      <c r="BH352" s="27" t="str">
        <f t="shared" si="44"/>
        <v/>
      </c>
    </row>
    <row r="353" spans="1:60" ht="16" customHeight="1">
      <c r="A353" s="30">
        <v>2604</v>
      </c>
      <c r="B353" s="27" t="s">
        <v>26</v>
      </c>
      <c r="C353" s="27" t="s">
        <v>151</v>
      </c>
      <c r="D353" s="27" t="s">
        <v>337</v>
      </c>
      <c r="E353" t="s">
        <v>718</v>
      </c>
      <c r="F353" s="31" t="str">
        <f>IF(ISBLANK(E353), "", Table2[[#This Row],[unique_id]])</f>
        <v>lighting_reset_adaptive_lighting_hallway_main</v>
      </c>
      <c r="G353" t="s">
        <v>209</v>
      </c>
      <c r="H353" s="27" t="s">
        <v>730</v>
      </c>
      <c r="I353" s="27" t="s">
        <v>314</v>
      </c>
      <c r="J353" s="27" t="s">
        <v>737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498</v>
      </c>
      <c r="BD353" s="27"/>
      <c r="BE353" s="27"/>
      <c r="BH353" s="27" t="str">
        <f t="shared" si="44"/>
        <v/>
      </c>
    </row>
    <row r="354" spans="1:60" ht="16" customHeight="1">
      <c r="A354" s="30">
        <v>2605</v>
      </c>
      <c r="B354" s="27" t="s">
        <v>26</v>
      </c>
      <c r="C354" s="27" t="s">
        <v>151</v>
      </c>
      <c r="D354" s="27" t="s">
        <v>337</v>
      </c>
      <c r="E354" t="s">
        <v>1253</v>
      </c>
      <c r="F354" s="31" t="str">
        <f>IF(ISBLANK(E354), "", Table2[[#This Row],[unique_id]])</f>
        <v>lighting_reset_adaptive_lighting_hallway_sconces</v>
      </c>
      <c r="G354" t="s">
        <v>1234</v>
      </c>
      <c r="H354" s="27" t="s">
        <v>730</v>
      </c>
      <c r="I354" s="27" t="s">
        <v>314</v>
      </c>
      <c r="J354" s="27" t="s">
        <v>1254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S354" s="27"/>
      <c r="AT354" s="29"/>
      <c r="AU354" s="27"/>
      <c r="AV354" s="28"/>
      <c r="BA354" s="27" t="s">
        <v>498</v>
      </c>
      <c r="BD354" s="27"/>
      <c r="BE354" s="27"/>
      <c r="BH354" s="27" t="str">
        <f t="shared" si="44"/>
        <v/>
      </c>
    </row>
    <row r="355" spans="1:60" ht="16" customHeight="1">
      <c r="A355" s="30">
        <v>2606</v>
      </c>
      <c r="B355" s="27" t="s">
        <v>26</v>
      </c>
      <c r="C355" s="27" t="s">
        <v>151</v>
      </c>
      <c r="D355" s="27" t="s">
        <v>337</v>
      </c>
      <c r="E355" t="s">
        <v>719</v>
      </c>
      <c r="F355" s="31" t="str">
        <f>IF(ISBLANK(E355), "", Table2[[#This Row],[unique_id]])</f>
        <v>lighting_reset_adaptive_lighting_dining_main</v>
      </c>
      <c r="G355" t="s">
        <v>138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S355" s="27"/>
      <c r="AT355" s="29"/>
      <c r="AU355" s="27"/>
      <c r="AV355" s="28"/>
      <c r="BA355" s="27" t="s">
        <v>202</v>
      </c>
      <c r="BD355" s="27"/>
      <c r="BE355" s="27"/>
      <c r="BH355" s="27" t="str">
        <f t="shared" si="44"/>
        <v/>
      </c>
    </row>
    <row r="356" spans="1:60" ht="16" customHeight="1">
      <c r="A356" s="30">
        <v>2607</v>
      </c>
      <c r="B356" s="27" t="s">
        <v>26</v>
      </c>
      <c r="C356" s="27" t="s">
        <v>151</v>
      </c>
      <c r="D356" s="27" t="s">
        <v>337</v>
      </c>
      <c r="E356" t="s">
        <v>720</v>
      </c>
      <c r="F356" s="31" t="str">
        <f>IF(ISBLANK(E356), "", Table2[[#This Row],[unique_id]])</f>
        <v>lighting_reset_adaptive_lighting_lounge_main</v>
      </c>
      <c r="G356" t="s">
        <v>216</v>
      </c>
      <c r="H356" s="27" t="s">
        <v>730</v>
      </c>
      <c r="I356" s="27" t="s">
        <v>314</v>
      </c>
      <c r="J356" s="27" t="s">
        <v>737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203</v>
      </c>
      <c r="BD356" s="27"/>
      <c r="BE356" s="27"/>
      <c r="BH356" s="27" t="str">
        <f t="shared" si="44"/>
        <v/>
      </c>
    </row>
    <row r="357" spans="1:60" ht="16" customHeight="1">
      <c r="A357" s="30">
        <v>2608</v>
      </c>
      <c r="B357" s="27" t="s">
        <v>26</v>
      </c>
      <c r="C357" s="27" t="s">
        <v>151</v>
      </c>
      <c r="D357" s="27" t="s">
        <v>337</v>
      </c>
      <c r="E357" t="s">
        <v>795</v>
      </c>
      <c r="F357" s="31" t="str">
        <f>IF(ISBLANK(E357), "", Table2[[#This Row],[unique_id]])</f>
        <v>lighting_reset_adaptive_lighting_lounge_lamp</v>
      </c>
      <c r="G357" t="s">
        <v>750</v>
      </c>
      <c r="H357" s="27" t="s">
        <v>730</v>
      </c>
      <c r="I357" s="27" t="s">
        <v>314</v>
      </c>
      <c r="J357" s="27" t="s">
        <v>715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S357" s="27"/>
      <c r="AT357" s="29"/>
      <c r="AU357" s="27"/>
      <c r="AV357" s="28"/>
      <c r="BA357" s="27" t="s">
        <v>172</v>
      </c>
      <c r="BB357" s="27" t="s">
        <v>977</v>
      </c>
      <c r="BD357" s="27"/>
      <c r="BE357" s="27"/>
      <c r="BH357" s="27" t="str">
        <f t="shared" si="44"/>
        <v/>
      </c>
    </row>
    <row r="358" spans="1:60" ht="16" customHeight="1">
      <c r="A358" s="30">
        <v>2609</v>
      </c>
      <c r="B358" s="27" t="s">
        <v>26</v>
      </c>
      <c r="C358" s="27" t="s">
        <v>151</v>
      </c>
      <c r="D358" s="27" t="s">
        <v>337</v>
      </c>
      <c r="E358" t="s">
        <v>721</v>
      </c>
      <c r="F358" s="31" t="str">
        <f>IF(ISBLANK(E358), "", Table2[[#This Row],[unique_id]])</f>
        <v>lighting_reset_adaptive_lighting_parents_main</v>
      </c>
      <c r="G358" t="s">
        <v>205</v>
      </c>
      <c r="H358" s="27" t="s">
        <v>730</v>
      </c>
      <c r="I358" s="27" t="s">
        <v>314</v>
      </c>
      <c r="J358" s="27" t="s">
        <v>737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R358" s="32"/>
      <c r="AS358" s="27"/>
      <c r="AT358" s="29"/>
      <c r="AU358" s="27"/>
      <c r="AV358" s="28"/>
      <c r="BA358" s="27" t="s">
        <v>201</v>
      </c>
      <c r="BD358" s="27"/>
      <c r="BE358" s="27"/>
      <c r="BH358" s="27" t="str">
        <f t="shared" si="44"/>
        <v/>
      </c>
    </row>
    <row r="359" spans="1:60" ht="16" customHeight="1">
      <c r="A359" s="30">
        <v>2610</v>
      </c>
      <c r="B359" s="27" t="s">
        <v>26</v>
      </c>
      <c r="C359" s="27" t="s">
        <v>151</v>
      </c>
      <c r="D359" s="27" t="s">
        <v>337</v>
      </c>
      <c r="E359" t="s">
        <v>1255</v>
      </c>
      <c r="F359" s="31" t="str">
        <f>IF(ISBLANK(E359), "", Table2[[#This Row],[unique_id]])</f>
        <v>lighting_reset_adaptive_lighting_parents_jane_bedside</v>
      </c>
      <c r="G359" t="s">
        <v>1243</v>
      </c>
      <c r="H359" s="27" t="s">
        <v>730</v>
      </c>
      <c r="I359" s="27" t="s">
        <v>314</v>
      </c>
      <c r="J359" s="27" t="s">
        <v>1257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S359" s="27"/>
      <c r="AT359" s="29"/>
      <c r="AU359" s="27"/>
      <c r="AV359" s="28"/>
      <c r="BA359" s="27" t="s">
        <v>201</v>
      </c>
      <c r="BD359" s="27"/>
      <c r="BE359" s="27"/>
      <c r="BH359" s="27" t="str">
        <f t="shared" si="44"/>
        <v/>
      </c>
    </row>
    <row r="360" spans="1:60" ht="16" customHeight="1">
      <c r="A360" s="30">
        <v>2611</v>
      </c>
      <c r="B360" s="27" t="s">
        <v>26</v>
      </c>
      <c r="C360" s="27" t="s">
        <v>151</v>
      </c>
      <c r="D360" s="27" t="s">
        <v>337</v>
      </c>
      <c r="E360" t="s">
        <v>1256</v>
      </c>
      <c r="F360" s="31" t="str">
        <f>IF(ISBLANK(E360), "", Table2[[#This Row],[unique_id]])</f>
        <v>lighting_reset_adaptive_lighting_parents_graham_bedside</v>
      </c>
      <c r="G360" t="s">
        <v>1244</v>
      </c>
      <c r="H360" s="27" t="s">
        <v>730</v>
      </c>
      <c r="I360" s="27" t="s">
        <v>314</v>
      </c>
      <c r="J360" s="27" t="s">
        <v>1258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S360" s="27"/>
      <c r="AT360" s="29"/>
      <c r="AU360" s="27"/>
      <c r="AV360" s="28"/>
      <c r="BA360" s="27" t="s">
        <v>201</v>
      </c>
      <c r="BD360" s="27"/>
      <c r="BE360" s="27"/>
      <c r="BH360" s="27" t="str">
        <f t="shared" si="44"/>
        <v/>
      </c>
    </row>
    <row r="361" spans="1:60" ht="16" customHeight="1">
      <c r="A361" s="30">
        <v>2612</v>
      </c>
      <c r="B361" s="27" t="s">
        <v>26</v>
      </c>
      <c r="C361" s="27" t="s">
        <v>151</v>
      </c>
      <c r="D361" s="27" t="s">
        <v>337</v>
      </c>
      <c r="E361" t="s">
        <v>1259</v>
      </c>
      <c r="F361" s="31" t="str">
        <f>IF(ISBLANK(E361), "", Table2[[#This Row],[unique_id]])</f>
        <v>lighting_reset_adaptive_lighting_study_lamp</v>
      </c>
      <c r="G361" t="s">
        <v>1062</v>
      </c>
      <c r="H361" s="27" t="s">
        <v>730</v>
      </c>
      <c r="I361" s="27" t="s">
        <v>314</v>
      </c>
      <c r="J361" s="27" t="s">
        <v>715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402</v>
      </c>
      <c r="BD361" s="27"/>
      <c r="BE361" s="27"/>
      <c r="BH361" s="27" t="str">
        <f t="shared" si="44"/>
        <v/>
      </c>
    </row>
    <row r="362" spans="1:60" ht="16" customHeight="1">
      <c r="A362" s="30">
        <v>2613</v>
      </c>
      <c r="B362" s="27" t="s">
        <v>26</v>
      </c>
      <c r="C362" s="27" t="s">
        <v>151</v>
      </c>
      <c r="D362" s="27" t="s">
        <v>337</v>
      </c>
      <c r="E362" t="s">
        <v>722</v>
      </c>
      <c r="F362" s="31" t="str">
        <f>IF(ISBLANK(E362), "", Table2[[#This Row],[unique_id]])</f>
        <v>lighting_reset_adaptive_lighting_kitchen_main</v>
      </c>
      <c r="G362" t="s">
        <v>211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S362" s="27"/>
      <c r="AT362" s="29"/>
      <c r="AU362" s="27"/>
      <c r="AV362" s="28"/>
      <c r="BA362" s="27" t="s">
        <v>215</v>
      </c>
      <c r="BD362" s="27"/>
      <c r="BE362" s="27"/>
      <c r="BH362" s="27" t="str">
        <f t="shared" ref="BH362:BH386" si="47">IF(AND(ISBLANK(BD362), ISBLANK(BE362)), "", _xlfn.CONCAT("[", IF(ISBLANK(BD362), "", _xlfn.CONCAT("[""mac"", """, BD362, """]")), IF(ISBLANK(BE362), "", _xlfn.CONCAT(", [""ip"", """, BE362, """]")), "]"))</f>
        <v/>
      </c>
    </row>
    <row r="363" spans="1:60" ht="16" customHeight="1">
      <c r="A363" s="30">
        <v>2614</v>
      </c>
      <c r="B363" s="27" t="s">
        <v>26</v>
      </c>
      <c r="C363" s="27" t="s">
        <v>151</v>
      </c>
      <c r="D363" s="27" t="s">
        <v>337</v>
      </c>
      <c r="E363" t="s">
        <v>723</v>
      </c>
      <c r="F363" s="31" t="str">
        <f>IF(ISBLANK(E363), "", Table2[[#This Row],[unique_id]])</f>
        <v>lighting_reset_adaptive_lighting_laundry_main</v>
      </c>
      <c r="G363" t="s">
        <v>213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R363" s="32"/>
      <c r="AS363" s="27"/>
      <c r="AT363" s="29"/>
      <c r="AU363" s="27"/>
      <c r="AV363" s="28"/>
      <c r="BA363" s="27" t="s">
        <v>223</v>
      </c>
      <c r="BD363" s="27"/>
      <c r="BE363" s="27"/>
      <c r="BH363" s="27" t="str">
        <f t="shared" si="47"/>
        <v/>
      </c>
    </row>
    <row r="364" spans="1:60" ht="16" customHeight="1">
      <c r="A364" s="30">
        <v>2615</v>
      </c>
      <c r="B364" s="27" t="s">
        <v>26</v>
      </c>
      <c r="C364" s="27" t="s">
        <v>151</v>
      </c>
      <c r="D364" s="27" t="s">
        <v>337</v>
      </c>
      <c r="E364" t="s">
        <v>724</v>
      </c>
      <c r="F364" s="31" t="str">
        <f>IF(ISBLANK(E364), "", Table2[[#This Row],[unique_id]])</f>
        <v>lighting_reset_adaptive_lighting_pantry_main</v>
      </c>
      <c r="G364" t="s">
        <v>212</v>
      </c>
      <c r="H364" s="27" t="s">
        <v>730</v>
      </c>
      <c r="I364" s="27" t="s">
        <v>314</v>
      </c>
      <c r="J364" s="27" t="s">
        <v>737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221</v>
      </c>
      <c r="BD364" s="27"/>
      <c r="BE364" s="27"/>
      <c r="BH364" s="27" t="str">
        <f t="shared" si="47"/>
        <v/>
      </c>
    </row>
    <row r="365" spans="1:60" ht="16" customHeight="1">
      <c r="A365" s="30">
        <v>2616</v>
      </c>
      <c r="B365" s="27" t="s">
        <v>26</v>
      </c>
      <c r="C365" s="27" t="s">
        <v>151</v>
      </c>
      <c r="D365" s="27" t="s">
        <v>337</v>
      </c>
      <c r="E365" t="s">
        <v>742</v>
      </c>
      <c r="F365" s="31" t="str">
        <f>IF(ISBLANK(E365), "", Table2[[#This Row],[unique_id]])</f>
        <v>lighting_reset_adaptive_lighting_office_main</v>
      </c>
      <c r="G365" t="s">
        <v>208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222</v>
      </c>
      <c r="BD365" s="27"/>
      <c r="BE365" s="27"/>
      <c r="BH365" s="27" t="str">
        <f t="shared" si="47"/>
        <v/>
      </c>
    </row>
    <row r="366" spans="1:60" ht="16" customHeight="1">
      <c r="A366" s="30">
        <v>2617</v>
      </c>
      <c r="B366" s="27" t="s">
        <v>26</v>
      </c>
      <c r="C366" s="27" t="s">
        <v>151</v>
      </c>
      <c r="D366" s="27" t="s">
        <v>337</v>
      </c>
      <c r="E366" t="s">
        <v>725</v>
      </c>
      <c r="F366" s="31" t="str">
        <f>IF(ISBLANK(E366), "", Table2[[#This Row],[unique_id]])</f>
        <v>lighting_reset_adaptive_lighting_bathroom_main</v>
      </c>
      <c r="G366" t="s">
        <v>207</v>
      </c>
      <c r="H366" s="27" t="s">
        <v>730</v>
      </c>
      <c r="I366" s="27" t="s">
        <v>314</v>
      </c>
      <c r="J366" s="27" t="s">
        <v>737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404</v>
      </c>
      <c r="BD366" s="27"/>
      <c r="BE366" s="27"/>
      <c r="BH366" s="27" t="str">
        <f t="shared" si="47"/>
        <v/>
      </c>
    </row>
    <row r="367" spans="1:60" ht="16" customHeight="1">
      <c r="A367" s="30">
        <v>2618</v>
      </c>
      <c r="B367" s="27" t="s">
        <v>26</v>
      </c>
      <c r="C367" s="27" t="s">
        <v>151</v>
      </c>
      <c r="D367" s="27" t="s">
        <v>337</v>
      </c>
      <c r="E367" t="s">
        <v>1260</v>
      </c>
      <c r="F367" s="31" t="str">
        <f>IF(ISBLANK(E367), "", Table2[[#This Row],[unique_id]])</f>
        <v>lighting_reset_adaptive_lighting_bathroom_sconces</v>
      </c>
      <c r="G367" t="s">
        <v>1240</v>
      </c>
      <c r="H367" s="27" t="s">
        <v>730</v>
      </c>
      <c r="I367" s="27" t="s">
        <v>314</v>
      </c>
      <c r="J367" s="27" t="s">
        <v>1254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 t="shared" si="46"/>
        <v/>
      </c>
      <c r="AK367" s="27" t="str">
        <f t="shared" si="45"/>
        <v/>
      </c>
      <c r="AS367" s="27"/>
      <c r="AT367" s="29"/>
      <c r="AU367" s="27"/>
      <c r="AV367" s="28"/>
      <c r="BA367" s="27" t="s">
        <v>404</v>
      </c>
      <c r="BD367" s="27"/>
      <c r="BE367" s="27"/>
      <c r="BH367" s="27" t="str">
        <f t="shared" si="47"/>
        <v/>
      </c>
    </row>
    <row r="368" spans="1:60" ht="16" customHeight="1">
      <c r="A368" s="30">
        <v>2619</v>
      </c>
      <c r="B368" s="27" t="s">
        <v>26</v>
      </c>
      <c r="C368" s="27" t="s">
        <v>151</v>
      </c>
      <c r="D368" s="27" t="s">
        <v>337</v>
      </c>
      <c r="E368" t="s">
        <v>726</v>
      </c>
      <c r="F368" s="31" t="str">
        <f>IF(ISBLANK(E368), "", Table2[[#This Row],[unique_id]])</f>
        <v>lighting_reset_adaptive_lighting_ensuite_main</v>
      </c>
      <c r="G368" t="s">
        <v>206</v>
      </c>
      <c r="H368" s="27" t="s">
        <v>730</v>
      </c>
      <c r="I368" s="27" t="s">
        <v>314</v>
      </c>
      <c r="J368" s="27" t="s">
        <v>737</v>
      </c>
      <c r="M368" s="27" t="s">
        <v>275</v>
      </c>
      <c r="T368" s="27"/>
      <c r="V368" s="28"/>
      <c r="W368" s="28"/>
      <c r="X368" s="28"/>
      <c r="Y368" s="28"/>
      <c r="AE368" s="27" t="s">
        <v>315</v>
      </c>
      <c r="AG368" s="28"/>
      <c r="AH368" s="28"/>
      <c r="AJ368" s="27" t="str">
        <f t="shared" si="46"/>
        <v/>
      </c>
      <c r="AK368" s="27" t="str">
        <f t="shared" si="45"/>
        <v/>
      </c>
      <c r="AS368" s="27"/>
      <c r="AT368" s="29"/>
      <c r="AU368" s="27"/>
      <c r="AV368" s="28"/>
      <c r="BA368" s="27" t="s">
        <v>477</v>
      </c>
      <c r="BD368" s="27"/>
      <c r="BE368" s="27"/>
      <c r="BH368" s="27" t="str">
        <f t="shared" si="47"/>
        <v/>
      </c>
    </row>
    <row r="369" spans="1:60" ht="16" customHeight="1">
      <c r="A369" s="30">
        <v>2620</v>
      </c>
      <c r="B369" s="27" t="s">
        <v>26</v>
      </c>
      <c r="C369" s="27" t="s">
        <v>151</v>
      </c>
      <c r="D369" s="27" t="s">
        <v>337</v>
      </c>
      <c r="E369" t="s">
        <v>1261</v>
      </c>
      <c r="F369" s="31" t="str">
        <f>IF(ISBLANK(E369), "", Table2[[#This Row],[unique_id]])</f>
        <v>lighting_reset_adaptive_lighting_ensuite_sconces</v>
      </c>
      <c r="G369" t="s">
        <v>1219</v>
      </c>
      <c r="H369" s="27" t="s">
        <v>730</v>
      </c>
      <c r="I369" s="27" t="s">
        <v>314</v>
      </c>
      <c r="J369" s="27" t="s">
        <v>1254</v>
      </c>
      <c r="M369" s="27" t="s">
        <v>275</v>
      </c>
      <c r="T369" s="27"/>
      <c r="V369" s="28"/>
      <c r="W369" s="28"/>
      <c r="X369" s="28"/>
      <c r="Y369" s="28"/>
      <c r="AE369" s="27" t="s">
        <v>315</v>
      </c>
      <c r="AG369" s="28"/>
      <c r="AH369" s="28"/>
      <c r="AJ369" s="27" t="str">
        <f t="shared" si="46"/>
        <v/>
      </c>
      <c r="AK369" s="27" t="str">
        <f t="shared" si="45"/>
        <v/>
      </c>
      <c r="AS369" s="27"/>
      <c r="AT369" s="29"/>
      <c r="AU369" s="27"/>
      <c r="AV369" s="28"/>
      <c r="BA369" s="27" t="s">
        <v>477</v>
      </c>
      <c r="BD369" s="27"/>
      <c r="BE369" s="27"/>
      <c r="BH369" s="27" t="str">
        <f t="shared" si="47"/>
        <v/>
      </c>
    </row>
    <row r="370" spans="1:60" ht="16" customHeight="1">
      <c r="A370" s="30">
        <v>2621</v>
      </c>
      <c r="B370" s="27" t="s">
        <v>26</v>
      </c>
      <c r="C370" s="27" t="s">
        <v>151</v>
      </c>
      <c r="D370" s="27" t="s">
        <v>337</v>
      </c>
      <c r="E370" t="s">
        <v>727</v>
      </c>
      <c r="F370" s="31" t="str">
        <f>IF(ISBLANK(E370), "", Table2[[#This Row],[unique_id]])</f>
        <v>lighting_reset_adaptive_lighting_wardrobe_main</v>
      </c>
      <c r="G370" t="s">
        <v>210</v>
      </c>
      <c r="H370" s="27" t="s">
        <v>730</v>
      </c>
      <c r="I370" s="27" t="s">
        <v>314</v>
      </c>
      <c r="J370" s="27" t="s">
        <v>737</v>
      </c>
      <c r="M370" s="27" t="s">
        <v>275</v>
      </c>
      <c r="T370" s="27"/>
      <c r="V370" s="28"/>
      <c r="W370" s="28"/>
      <c r="X370" s="28"/>
      <c r="Y370" s="28"/>
      <c r="AE370" s="27" t="s">
        <v>315</v>
      </c>
      <c r="AG370" s="28"/>
      <c r="AH370" s="28"/>
      <c r="AJ370" s="27" t="str">
        <f t="shared" si="46"/>
        <v/>
      </c>
      <c r="AK370" s="27" t="str">
        <f t="shared" si="45"/>
        <v/>
      </c>
      <c r="AS370" s="27"/>
      <c r="AT370" s="29"/>
      <c r="AU370" s="27"/>
      <c r="AV370" s="28"/>
      <c r="BA370" s="27" t="s">
        <v>671</v>
      </c>
      <c r="BD370" s="27"/>
      <c r="BE370" s="27"/>
      <c r="BH370" s="27" t="str">
        <f t="shared" si="47"/>
        <v/>
      </c>
    </row>
    <row r="371" spans="1:60" ht="16" customHeight="1">
      <c r="A371" s="30">
        <v>2622</v>
      </c>
      <c r="B371" s="27" t="s">
        <v>26</v>
      </c>
      <c r="C371" s="27" t="s">
        <v>594</v>
      </c>
      <c r="D371" s="27" t="s">
        <v>377</v>
      </c>
      <c r="E371" s="27" t="s">
        <v>376</v>
      </c>
      <c r="F371" s="31" t="str">
        <f>IF(ISBLANK(E371), "", Table2[[#This Row],[unique_id]])</f>
        <v>column_break</v>
      </c>
      <c r="G371" s="27" t="s">
        <v>373</v>
      </c>
      <c r="H371" s="27" t="s">
        <v>730</v>
      </c>
      <c r="I371" s="27" t="s">
        <v>314</v>
      </c>
      <c r="M371" s="27" t="s">
        <v>374</v>
      </c>
      <c r="N371" s="27" t="s">
        <v>375</v>
      </c>
      <c r="T371" s="27"/>
      <c r="V371" s="28"/>
      <c r="W371" s="28"/>
      <c r="X371" s="28"/>
      <c r="Y371" s="28"/>
      <c r="AG371" s="28"/>
      <c r="AH371" s="28"/>
      <c r="AK371" s="27" t="str">
        <f t="shared" si="45"/>
        <v/>
      </c>
      <c r="AR371" s="32"/>
      <c r="AS371" s="27"/>
      <c r="AT371" s="29"/>
      <c r="AU371" s="27"/>
      <c r="AV371" s="28"/>
      <c r="BD371" s="27"/>
      <c r="BE371" s="27"/>
      <c r="BH371" s="27" t="str">
        <f t="shared" si="47"/>
        <v/>
      </c>
    </row>
    <row r="372" spans="1:60" ht="16" customHeight="1">
      <c r="A372" s="27">
        <v>2640</v>
      </c>
      <c r="B372" s="27" t="s">
        <v>26</v>
      </c>
      <c r="C372" s="27" t="s">
        <v>151</v>
      </c>
      <c r="D372" s="27" t="s">
        <v>865</v>
      </c>
      <c r="E372" s="27" t="s">
        <v>866</v>
      </c>
      <c r="F372" s="31" t="str">
        <f>IF(ISBLANK(E372), "", Table2[[#This Row],[unique_id]])</f>
        <v>synchronize_devices</v>
      </c>
      <c r="G372" s="27" t="s">
        <v>868</v>
      </c>
      <c r="H372" s="27" t="s">
        <v>867</v>
      </c>
      <c r="I372" s="27" t="s">
        <v>314</v>
      </c>
      <c r="M372" s="27" t="s">
        <v>275</v>
      </c>
      <c r="T372" s="27"/>
      <c r="V372" s="28"/>
      <c r="W372" s="28"/>
      <c r="X372" s="28"/>
      <c r="Y372" s="28"/>
      <c r="AG372" s="28"/>
      <c r="AH372" s="28"/>
      <c r="AJ372" s="27" t="str">
        <f t="shared" ref="AJ372:AJ379" si="48">IF(ISBLANK(AI372),  "", _xlfn.CONCAT("haas/entity/sensor/", LOWER(C372), "/", E372, "/config"))</f>
        <v/>
      </c>
      <c r="AK372" s="27" t="str">
        <f t="shared" si="45"/>
        <v/>
      </c>
      <c r="AR372" s="30"/>
      <c r="AS372" s="27"/>
      <c r="AT372" s="19"/>
      <c r="AU372" s="27"/>
      <c r="AV372" s="28"/>
      <c r="AX372" s="32"/>
      <c r="BD372" s="27"/>
      <c r="BE372" s="27"/>
      <c r="BH372" s="27" t="str">
        <f t="shared" si="47"/>
        <v/>
      </c>
    </row>
    <row r="373" spans="1:60" ht="16" customHeight="1">
      <c r="A373" s="27">
        <v>2650</v>
      </c>
      <c r="B373" s="27" t="s">
        <v>26</v>
      </c>
      <c r="C373" s="27" t="s">
        <v>246</v>
      </c>
      <c r="D373" s="27" t="s">
        <v>145</v>
      </c>
      <c r="E373" s="27" t="s">
        <v>146</v>
      </c>
      <c r="F373" s="31" t="str">
        <f>IF(ISBLANK(E373), "", Table2[[#This Row],[unique_id]])</f>
        <v>ada_home</v>
      </c>
      <c r="G373" s="27" t="s">
        <v>194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Ada Audio Visual Devices</v>
      </c>
      <c r="T373" s="27" t="str">
        <f>_xlfn.CONCAT("name: ", Table2[[#This Row],[friendly_name]])</f>
        <v>name: Ada Home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google-ada-home</v>
      </c>
      <c r="AV373" s="28" t="s">
        <v>919</v>
      </c>
      <c r="AW373" s="27" t="s">
        <v>422</v>
      </c>
      <c r="AX373" s="27" t="s">
        <v>473</v>
      </c>
      <c r="AY373" s="27" t="s">
        <v>246</v>
      </c>
      <c r="BA373" s="27" t="s">
        <v>130</v>
      </c>
      <c r="BC373" s="27" t="s">
        <v>514</v>
      </c>
      <c r="BD373" s="36" t="s">
        <v>559</v>
      </c>
      <c r="BE373" s="30" t="s">
        <v>551</v>
      </c>
      <c r="BF373" s="30"/>
      <c r="BG373" s="30"/>
      <c r="BH373" s="27" t="str">
        <f t="shared" si="47"/>
        <v>[["mac", "d4:f5:47:1c:cc:2d"], ["ip", "10.0.4.50"]]</v>
      </c>
    </row>
    <row r="374" spans="1:60" ht="16" customHeight="1">
      <c r="A374" s="27">
        <v>2651</v>
      </c>
      <c r="B374" s="27" t="s">
        <v>26</v>
      </c>
      <c r="C374" s="27" t="s">
        <v>246</v>
      </c>
      <c r="D374" s="27" t="s">
        <v>145</v>
      </c>
      <c r="E374" s="27" t="s">
        <v>276</v>
      </c>
      <c r="F374" s="31" t="str">
        <f>IF(ISBLANK(E374), "", Table2[[#This Row],[unique_id]])</f>
        <v>edwin_home</v>
      </c>
      <c r="G374" s="27" t="s">
        <v>277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Edwin Audio Visual Devices</v>
      </c>
      <c r="T374" s="27" t="str">
        <f>_xlfn.CONCAT("name: ", Table2[[#This Row],[friendly_name]])</f>
        <v>name: Edwin Home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google-edwin-home</v>
      </c>
      <c r="AV374" s="28" t="s">
        <v>919</v>
      </c>
      <c r="AW374" s="27" t="s">
        <v>422</v>
      </c>
      <c r="AX374" s="27" t="s">
        <v>473</v>
      </c>
      <c r="AY374" s="27" t="s">
        <v>246</v>
      </c>
      <c r="BA374" s="27" t="s">
        <v>127</v>
      </c>
      <c r="BC374" s="27" t="s">
        <v>514</v>
      </c>
      <c r="BD374" s="36" t="s">
        <v>558</v>
      </c>
      <c r="BE374" s="30" t="s">
        <v>552</v>
      </c>
      <c r="BF374" s="30"/>
      <c r="BG374" s="30"/>
      <c r="BH374" s="27" t="str">
        <f t="shared" si="47"/>
        <v>[["mac", "d4:f5:47:25:92:d5"], ["ip", "10.0.4.51"]]</v>
      </c>
    </row>
    <row r="375" spans="1:60" ht="16" customHeight="1">
      <c r="A375" s="27">
        <v>2652</v>
      </c>
      <c r="B375" s="27" t="s">
        <v>26</v>
      </c>
      <c r="C375" s="27" t="s">
        <v>246</v>
      </c>
      <c r="D375" s="27" t="s">
        <v>145</v>
      </c>
      <c r="E375" s="27" t="s">
        <v>284</v>
      </c>
      <c r="F375" s="31" t="str">
        <f>IF(ISBLANK(E375), "", Table2[[#This Row],[unique_id]])</f>
        <v>parents_home</v>
      </c>
      <c r="G375" s="27" t="s">
        <v>278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Parents Audio Visual Devices</v>
      </c>
      <c r="T375" s="27" t="s">
        <v>1090</v>
      </c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google-parents-home</v>
      </c>
      <c r="AV375" s="28" t="s">
        <v>919</v>
      </c>
      <c r="AW375" s="27" t="s">
        <v>422</v>
      </c>
      <c r="AX375" s="27" t="s">
        <v>918</v>
      </c>
      <c r="AY375" s="27" t="s">
        <v>246</v>
      </c>
      <c r="BA375" s="27" t="s">
        <v>201</v>
      </c>
      <c r="BC375" s="27" t="s">
        <v>514</v>
      </c>
      <c r="BD375" s="36" t="s">
        <v>917</v>
      </c>
      <c r="BE375" s="30" t="s">
        <v>916</v>
      </c>
      <c r="BF375" s="30"/>
      <c r="BG375" s="30"/>
      <c r="BH375" s="27" t="str">
        <f t="shared" si="47"/>
        <v>[["mac", "dc:e5:5b:a5:a3:0d"], ["ip", "10.0.4.55"]]</v>
      </c>
    </row>
    <row r="376" spans="1:60" ht="16" customHeight="1">
      <c r="A376" s="27">
        <v>2653</v>
      </c>
      <c r="B376" s="27" t="s">
        <v>26</v>
      </c>
      <c r="C376" s="27" t="s">
        <v>246</v>
      </c>
      <c r="D376" s="27" t="s">
        <v>145</v>
      </c>
      <c r="E376" s="27" t="s">
        <v>280</v>
      </c>
      <c r="F376" s="31" t="str">
        <f>IF(ISBLANK(E376), "", Table2[[#This Row],[unique_id]])</f>
        <v>kitchen_home</v>
      </c>
      <c r="G376" s="27" t="s">
        <v>279</v>
      </c>
      <c r="H376" s="27" t="s">
        <v>1065</v>
      </c>
      <c r="I376" s="27" t="s">
        <v>144</v>
      </c>
      <c r="M376" s="27" t="s">
        <v>136</v>
      </c>
      <c r="N376" s="27" t="s">
        <v>288</v>
      </c>
      <c r="O376" s="28" t="s">
        <v>1130</v>
      </c>
      <c r="P376" s="27" t="s">
        <v>172</v>
      </c>
      <c r="Q376" s="27" t="s">
        <v>1080</v>
      </c>
      <c r="R376" s="42" t="s">
        <v>1065</v>
      </c>
      <c r="S376" s="27" t="str">
        <f>_xlfn.CONCAT( Table2[[#This Row],[device_suggested_area]], " ",Table2[[#This Row],[powercalc_group_3]])</f>
        <v>Kitchen Audio Visual Devices</v>
      </c>
      <c r="T376" s="27" t="s">
        <v>1090</v>
      </c>
      <c r="V376" s="28"/>
      <c r="W376" s="28"/>
      <c r="X376" s="28"/>
      <c r="Y376" s="28"/>
      <c r="AG376" s="28"/>
      <c r="AH376" s="28"/>
      <c r="AJ376" s="27" t="str">
        <f t="shared" si="48"/>
        <v/>
      </c>
      <c r="AK376" s="27" t="str">
        <f t="shared" si="45"/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google-kitchen-home</v>
      </c>
      <c r="AV376" s="28" t="s">
        <v>919</v>
      </c>
      <c r="AW376" s="27" t="s">
        <v>422</v>
      </c>
      <c r="AX376" s="27" t="s">
        <v>918</v>
      </c>
      <c r="AY376" s="27" t="s">
        <v>246</v>
      </c>
      <c r="BA376" s="27" t="s">
        <v>215</v>
      </c>
      <c r="BC376" s="27" t="s">
        <v>514</v>
      </c>
      <c r="BD376" s="36" t="s">
        <v>1050</v>
      </c>
      <c r="BE376" s="30" t="s">
        <v>1049</v>
      </c>
      <c r="BF376" s="30"/>
      <c r="BG376" s="30"/>
      <c r="BH376" s="27" t="str">
        <f t="shared" si="47"/>
        <v>[["mac", "dc:e5:5b:4c:e9:69"], ["ip", "10.0.4.56"]]</v>
      </c>
    </row>
    <row r="377" spans="1:60" ht="16" customHeight="1">
      <c r="A377" s="27">
        <v>2654</v>
      </c>
      <c r="B377" s="27" t="s">
        <v>26</v>
      </c>
      <c r="C377" s="27" t="s">
        <v>246</v>
      </c>
      <c r="D377" s="27" t="s">
        <v>145</v>
      </c>
      <c r="E377" s="27" t="s">
        <v>869</v>
      </c>
      <c r="F377" s="31" t="str">
        <f>IF(ISBLANK(E377), "", Table2[[#This Row],[unique_id]])</f>
        <v>office_home</v>
      </c>
      <c r="G377" s="27" t="s">
        <v>870</v>
      </c>
      <c r="H377" s="27" t="s">
        <v>1065</v>
      </c>
      <c r="I377" s="27" t="s">
        <v>144</v>
      </c>
      <c r="M377" s="27" t="s">
        <v>136</v>
      </c>
      <c r="N377" s="27" t="s">
        <v>288</v>
      </c>
      <c r="O377" s="28" t="s">
        <v>1130</v>
      </c>
      <c r="P377" s="27" t="s">
        <v>172</v>
      </c>
      <c r="Q377" s="27" t="s">
        <v>1080</v>
      </c>
      <c r="R377" s="42" t="s">
        <v>1065</v>
      </c>
      <c r="S377" s="27" t="str">
        <f>_xlfn.CONCAT( Table2[[#This Row],[device_suggested_area]], " ",Table2[[#This Row],[powercalc_group_3]])</f>
        <v>Office Audio Visual Devices</v>
      </c>
      <c r="T377" s="27" t="str">
        <f>_xlfn.CONCAT("name: ", Table2[[#This Row],[friendly_name]])</f>
        <v>name: Office Home</v>
      </c>
      <c r="V377" s="28"/>
      <c r="W377" s="28"/>
      <c r="X377" s="28"/>
      <c r="Y377" s="28"/>
      <c r="AG377" s="28"/>
      <c r="AH377" s="28"/>
      <c r="AJ377" s="27" t="str">
        <f t="shared" si="48"/>
        <v/>
      </c>
      <c r="AK377" s="27" t="str">
        <f t="shared" si="45"/>
        <v/>
      </c>
      <c r="AS377" s="27"/>
      <c r="AT377" s="29"/>
      <c r="AU377" s="27" t="str">
        <f>IF(OR(ISBLANK(BD377), ISBLANK(BE377)), "", LOWER(_xlfn.CONCAT(Table2[[#This Row],[device_manufacturer]], "-",Table2[[#This Row],[device_suggested_area]], "-", Table2[[#This Row],[device_identifiers]])))</f>
        <v>google-office-home</v>
      </c>
      <c r="AV377" s="28" t="s">
        <v>919</v>
      </c>
      <c r="AW377" s="27" t="s">
        <v>422</v>
      </c>
      <c r="AX377" s="27" t="s">
        <v>473</v>
      </c>
      <c r="AY377" s="27" t="s">
        <v>246</v>
      </c>
      <c r="BA377" s="27" t="s">
        <v>222</v>
      </c>
      <c r="BC377" s="27" t="s">
        <v>514</v>
      </c>
      <c r="BD377" s="36" t="s">
        <v>556</v>
      </c>
      <c r="BE377" s="30" t="s">
        <v>555</v>
      </c>
      <c r="BF377" s="30"/>
      <c r="BG377" s="30"/>
      <c r="BH377" s="27" t="str">
        <f t="shared" si="47"/>
        <v>[["mac", "d4:f5:47:32:df:7b"], ["ip", "10.0.4.54"]]</v>
      </c>
    </row>
    <row r="378" spans="1:60" ht="16" customHeight="1">
      <c r="A378" s="27">
        <v>2655</v>
      </c>
      <c r="B378" s="27" t="s">
        <v>26</v>
      </c>
      <c r="C378" s="27" t="s">
        <v>246</v>
      </c>
      <c r="D378" s="27" t="s">
        <v>145</v>
      </c>
      <c r="E378" s="27" t="s">
        <v>925</v>
      </c>
      <c r="F378" s="31" t="str">
        <f>IF(ISBLANK(E378), "", Table2[[#This Row],[unique_id]])</f>
        <v>lounge_home</v>
      </c>
      <c r="G378" s="27" t="s">
        <v>926</v>
      </c>
      <c r="H378" s="27" t="s">
        <v>1065</v>
      </c>
      <c r="I378" s="27" t="s">
        <v>144</v>
      </c>
      <c r="M378" s="27" t="s">
        <v>136</v>
      </c>
      <c r="N378" s="27" t="s">
        <v>288</v>
      </c>
      <c r="O378" s="28" t="s">
        <v>1130</v>
      </c>
      <c r="P378" s="27" t="s">
        <v>172</v>
      </c>
      <c r="Q378" s="27" t="s">
        <v>1080</v>
      </c>
      <c r="R378" s="42" t="s">
        <v>1065</v>
      </c>
      <c r="S378" s="27" t="str">
        <f>_xlfn.CONCAT( Table2[[#This Row],[device_suggested_area]], " ",Table2[[#This Row],[powercalc_group_3]])</f>
        <v>Lounge Audio Visual Devices</v>
      </c>
      <c r="T378" s="27" t="str">
        <f>_xlfn.CONCAT("name: ", Table2[[#This Row],[friendly_name]])</f>
        <v>name: Lounge Home</v>
      </c>
      <c r="V378" s="28"/>
      <c r="W378" s="28"/>
      <c r="X378" s="28"/>
      <c r="Y378" s="28"/>
      <c r="AG378" s="28"/>
      <c r="AH378" s="28"/>
      <c r="AJ378" s="27" t="str">
        <f t="shared" si="48"/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google-lounge-home</v>
      </c>
      <c r="AV378" s="28" t="s">
        <v>919</v>
      </c>
      <c r="AW378" s="27" t="s">
        <v>422</v>
      </c>
      <c r="AX378" s="27" t="s">
        <v>473</v>
      </c>
      <c r="AY378" s="27" t="s">
        <v>246</v>
      </c>
      <c r="BA378" s="27" t="s">
        <v>203</v>
      </c>
      <c r="BC378" s="27" t="s">
        <v>514</v>
      </c>
      <c r="BD378" s="36" t="s">
        <v>557</v>
      </c>
      <c r="BE378" s="30" t="s">
        <v>553</v>
      </c>
      <c r="BF378" s="30"/>
      <c r="BG378" s="30"/>
      <c r="BH378" s="27" t="str">
        <f t="shared" si="47"/>
        <v>[["mac", "d4:f5:47:8c:d1:7e"], ["ip", "10.0.4.52"]]</v>
      </c>
    </row>
    <row r="379" spans="1:60" ht="16" customHeight="1">
      <c r="A379" s="27">
        <v>2656</v>
      </c>
      <c r="B379" s="27" t="s">
        <v>26</v>
      </c>
      <c r="C379" s="27" t="s">
        <v>246</v>
      </c>
      <c r="D379" s="27" t="s">
        <v>145</v>
      </c>
      <c r="E379" s="27" t="s">
        <v>1173</v>
      </c>
      <c r="F379" s="31" t="str">
        <f>IF(ISBLANK(E379), "", Table2[[#This Row],[unique_id]])</f>
        <v>ada_tablet</v>
      </c>
      <c r="G379" s="27" t="s">
        <v>1174</v>
      </c>
      <c r="H379" s="27" t="s">
        <v>1065</v>
      </c>
      <c r="I379" s="27" t="s">
        <v>144</v>
      </c>
      <c r="M379" s="27" t="s">
        <v>136</v>
      </c>
      <c r="N379" s="27" t="s">
        <v>288</v>
      </c>
      <c r="R379" s="42"/>
      <c r="T379" s="27"/>
      <c r="V379" s="28"/>
      <c r="W379" s="28"/>
      <c r="X379" s="28"/>
      <c r="Y379" s="28"/>
      <c r="AG379" s="28"/>
      <c r="AH379" s="28"/>
      <c r="AJ379" s="27" t="str">
        <f t="shared" si="48"/>
        <v/>
      </c>
      <c r="AK379" s="27" t="str">
        <f t="shared" si="45"/>
        <v/>
      </c>
      <c r="AS379" s="27"/>
      <c r="AT379" s="29"/>
      <c r="AU379" s="27" t="str">
        <f>IF(OR(ISBLANK(BD379), ISBLANK(BE379)), "", LOWER(_xlfn.CONCAT(Table2[[#This Row],[device_manufacturer]],  "-", Table2[[#This Row],[device_identifiers]])))</f>
        <v>google-ada-tablet</v>
      </c>
      <c r="AV379" s="28" t="s">
        <v>1181</v>
      </c>
      <c r="AW379" s="27" t="s">
        <v>1175</v>
      </c>
      <c r="AX379" s="27" t="s">
        <v>1177</v>
      </c>
      <c r="AY379" s="27" t="s">
        <v>246</v>
      </c>
      <c r="BA379" s="27" t="s">
        <v>203</v>
      </c>
      <c r="BC379" s="27" t="s">
        <v>514</v>
      </c>
      <c r="BD379" s="36" t="s">
        <v>1178</v>
      </c>
      <c r="BE379" s="35" t="s">
        <v>1179</v>
      </c>
      <c r="BF379" s="30"/>
      <c r="BG379" s="30"/>
      <c r="BH379" s="27" t="str">
        <f t="shared" si="47"/>
        <v>[["mac", "32:4c:57:35:08:8d"], ["ip", "10.0.4.57"]]</v>
      </c>
    </row>
    <row r="380" spans="1:60" ht="16" customHeight="1">
      <c r="A380" s="27">
        <v>2657</v>
      </c>
      <c r="B380" s="27" t="s">
        <v>26</v>
      </c>
      <c r="C380" s="27" t="s">
        <v>594</v>
      </c>
      <c r="D380" s="27" t="s">
        <v>377</v>
      </c>
      <c r="E380" s="27" t="s">
        <v>376</v>
      </c>
      <c r="F380" s="31" t="str">
        <f>IF(ISBLANK(E380), "", Table2[[#This Row],[unique_id]])</f>
        <v>column_break</v>
      </c>
      <c r="G380" s="27" t="s">
        <v>373</v>
      </c>
      <c r="H380" s="27" t="s">
        <v>1065</v>
      </c>
      <c r="I380" s="27" t="s">
        <v>144</v>
      </c>
      <c r="M380" s="27" t="s">
        <v>374</v>
      </c>
      <c r="N380" s="27" t="s">
        <v>375</v>
      </c>
      <c r="O380" s="43"/>
      <c r="T380" s="27"/>
      <c r="V380" s="28"/>
      <c r="W380" s="28"/>
      <c r="X380" s="28"/>
      <c r="Y380" s="28"/>
      <c r="AG380" s="28"/>
      <c r="AH380" s="28"/>
      <c r="AK380" s="27" t="str">
        <f t="shared" si="45"/>
        <v/>
      </c>
      <c r="AS380" s="27"/>
      <c r="AT380" s="29"/>
      <c r="AU380" s="27"/>
      <c r="AV380" s="28"/>
      <c r="BD380" s="27"/>
      <c r="BE380" s="27"/>
      <c r="BH380" s="27" t="str">
        <f t="shared" si="47"/>
        <v/>
      </c>
    </row>
    <row r="381" spans="1:60" ht="16" customHeight="1">
      <c r="A381" s="27">
        <v>2658</v>
      </c>
      <c r="B381" s="27" t="s">
        <v>26</v>
      </c>
      <c r="C381" s="27" t="s">
        <v>787</v>
      </c>
      <c r="D381" s="27" t="s">
        <v>145</v>
      </c>
      <c r="E381" s="27" t="s">
        <v>864</v>
      </c>
      <c r="F381" s="31" t="str">
        <f>IF(ISBLANK(E381), "", Table2[[#This Row],[unique_id]])</f>
        <v>lg_webos_smart_tv</v>
      </c>
      <c r="G381" s="27" t="s">
        <v>187</v>
      </c>
      <c r="H381" s="27" t="s">
        <v>1065</v>
      </c>
      <c r="I381" s="27" t="s">
        <v>144</v>
      </c>
      <c r="M381" s="27" t="s">
        <v>136</v>
      </c>
      <c r="N381" s="27" t="s">
        <v>288</v>
      </c>
      <c r="R381" s="42"/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 t="shared" si="45"/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lg-lounge-tv</v>
      </c>
      <c r="AV381" s="28" t="s">
        <v>790</v>
      </c>
      <c r="AW381" s="27" t="s">
        <v>415</v>
      </c>
      <c r="AX381" s="27" t="s">
        <v>791</v>
      </c>
      <c r="AY381" s="27" t="s">
        <v>787</v>
      </c>
      <c r="BA381" s="27" t="s">
        <v>203</v>
      </c>
      <c r="BC381" s="27" t="s">
        <v>514</v>
      </c>
      <c r="BD381" s="36" t="s">
        <v>788</v>
      </c>
      <c r="BE381" s="30" t="s">
        <v>789</v>
      </c>
      <c r="BF381" s="30"/>
      <c r="BG381" s="30"/>
      <c r="BH381" s="27" t="str">
        <f t="shared" si="47"/>
        <v>[["mac", "4c:ba:d7:bf:94:d0"], ["ip", "10.0.4.49"]]</v>
      </c>
    </row>
    <row r="382" spans="1:60" ht="16" customHeight="1">
      <c r="A382" s="27">
        <v>2659</v>
      </c>
      <c r="B382" s="27" t="s">
        <v>786</v>
      </c>
      <c r="C382" s="27" t="s">
        <v>282</v>
      </c>
      <c r="D382" s="27" t="s">
        <v>145</v>
      </c>
      <c r="E382" s="27" t="s">
        <v>283</v>
      </c>
      <c r="F382" s="31" t="str">
        <f>IF(ISBLANK(E382), "", Table2[[#This Row],[unique_id]])</f>
        <v>parents_tv</v>
      </c>
      <c r="G382" s="27" t="s">
        <v>281</v>
      </c>
      <c r="H382" s="27" t="s">
        <v>1065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H382" s="28"/>
      <c r="AJ382" s="27" t="str">
        <f>IF(ISBLANK(AI382),  "", _xlfn.CONCAT("haas/entity/sensor/", LOWER(C382), "/", E382, "/config"))</f>
        <v/>
      </c>
      <c r="AK382" s="27" t="str">
        <f t="shared" si="45"/>
        <v/>
      </c>
      <c r="AS382" s="27"/>
      <c r="AT382" s="29"/>
      <c r="AU382" s="27" t="str">
        <f>IF(OR(ISBLANK(BD382), ISBLANK(BE382)), "", LOWER(_xlfn.CONCAT(Table2[[#This Row],[device_manufacturer]], "-",Table2[[#This Row],[device_suggested_area]], "-", Table2[[#This Row],[device_identifiers]])))</f>
        <v>apple-parents-tv</v>
      </c>
      <c r="AV382" s="28" t="s">
        <v>482</v>
      </c>
      <c r="AW382" s="27" t="s">
        <v>415</v>
      </c>
      <c r="AX382" s="27" t="s">
        <v>483</v>
      </c>
      <c r="AY382" s="27" t="s">
        <v>282</v>
      </c>
      <c r="BA382" s="27" t="s">
        <v>201</v>
      </c>
      <c r="BC382" s="27" t="s">
        <v>514</v>
      </c>
      <c r="BD382" s="36" t="s">
        <v>485</v>
      </c>
      <c r="BE382" s="30" t="s">
        <v>561</v>
      </c>
      <c r="BF382" s="30"/>
      <c r="BG382" s="30"/>
      <c r="BH382" s="27" t="str">
        <f t="shared" si="47"/>
        <v>[["mac", "90:dd:5d:ce:1e:96"], ["ip", "10.0.4.47"]]</v>
      </c>
    </row>
    <row r="383" spans="1:60" ht="16" customHeight="1">
      <c r="A383" s="27">
        <v>2660</v>
      </c>
      <c r="B383" s="27" t="s">
        <v>26</v>
      </c>
      <c r="C383" s="27" t="s">
        <v>246</v>
      </c>
      <c r="D383" s="27" t="s">
        <v>145</v>
      </c>
      <c r="E383" s="27" t="s">
        <v>1182</v>
      </c>
      <c r="F383" s="31" t="str">
        <f>IF(ISBLANK(E383), "", Table2[[#This Row],[unique_id]])</f>
        <v>edwin_tablet</v>
      </c>
      <c r="G383" s="27" t="s">
        <v>1183</v>
      </c>
      <c r="H383" s="27" t="s">
        <v>1065</v>
      </c>
      <c r="I383" s="27" t="s">
        <v>144</v>
      </c>
      <c r="M383" s="27" t="s">
        <v>136</v>
      </c>
      <c r="N383" s="27" t="s">
        <v>288</v>
      </c>
      <c r="R383" s="42"/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 t="shared" si="45"/>
        <v/>
      </c>
      <c r="AS383" s="27"/>
      <c r="AT383" s="29"/>
      <c r="AU383" s="27" t="str">
        <f>IF(OR(ISBLANK(BD383), ISBLANK(BE383)), "", LOWER(_xlfn.CONCAT(Table2[[#This Row],[device_manufacturer]],  "-", Table2[[#This Row],[device_identifiers]])))</f>
        <v>google-edwin-tablet</v>
      </c>
      <c r="AV383" s="28" t="s">
        <v>1181</v>
      </c>
      <c r="AW383" s="27" t="s">
        <v>1184</v>
      </c>
      <c r="AX383" s="27" t="s">
        <v>1177</v>
      </c>
      <c r="AY383" s="27" t="s">
        <v>246</v>
      </c>
      <c r="BA383" s="27" t="s">
        <v>215</v>
      </c>
      <c r="BC383" s="27" t="s">
        <v>514</v>
      </c>
      <c r="BD383" s="36" t="s">
        <v>1190</v>
      </c>
      <c r="BE383" s="35" t="s">
        <v>1180</v>
      </c>
      <c r="BF383" s="30"/>
      <c r="BG383" s="30"/>
      <c r="BH383" s="27" t="str">
        <f t="shared" si="47"/>
        <v>[["mac", "12:93:f0:d4:3f:cb"], ["ip", "10.0.4.58"]]</v>
      </c>
    </row>
    <row r="384" spans="1:60" ht="16" customHeight="1">
      <c r="A384" s="27">
        <v>2661</v>
      </c>
      <c r="B384" s="27" t="s">
        <v>786</v>
      </c>
      <c r="C384" s="27" t="s">
        <v>246</v>
      </c>
      <c r="D384" s="27" t="s">
        <v>145</v>
      </c>
      <c r="E384" s="27" t="s">
        <v>975</v>
      </c>
      <c r="F384" s="31" t="str">
        <f>IF(ISBLANK(E384), "", Table2[[#This Row],[unique_id]])</f>
        <v>office_tv</v>
      </c>
      <c r="G384" s="27" t="s">
        <v>976</v>
      </c>
      <c r="H384" s="27" t="s">
        <v>1065</v>
      </c>
      <c r="I384" s="27" t="s">
        <v>144</v>
      </c>
      <c r="M384" s="27" t="s">
        <v>136</v>
      </c>
      <c r="N384" s="27" t="s">
        <v>288</v>
      </c>
      <c r="T384" s="27"/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 t="shared" si="45"/>
        <v/>
      </c>
      <c r="AS384" s="27"/>
      <c r="AT384" s="29"/>
      <c r="AU384" s="27" t="str">
        <f>IF(OR(ISBLANK(BD384), ISBLANK(BE384)), "", LOWER(_xlfn.CONCAT(Table2[[#This Row],[device_manufacturer]], "-",Table2[[#This Row],[device_suggested_area]], "-", Table2[[#This Row],[device_identifiers]])))</f>
        <v>google-office-tv</v>
      </c>
      <c r="AV384" s="28" t="s">
        <v>475</v>
      </c>
      <c r="AW384" s="27" t="s">
        <v>415</v>
      </c>
      <c r="AX384" s="27" t="s">
        <v>474</v>
      </c>
      <c r="AY384" s="27" t="s">
        <v>246</v>
      </c>
      <c r="BA384" s="27" t="s">
        <v>222</v>
      </c>
      <c r="BC384" s="27" t="s">
        <v>514</v>
      </c>
      <c r="BD384" s="36" t="s">
        <v>560</v>
      </c>
      <c r="BE384" s="30" t="s">
        <v>554</v>
      </c>
      <c r="BF384" s="30"/>
      <c r="BG384" s="30"/>
      <c r="BH384" s="27" t="str">
        <f t="shared" si="47"/>
        <v>[["mac", "48:d6:d5:33:7c:28"], ["ip", "10.0.4.53"]]</v>
      </c>
    </row>
    <row r="385" spans="1:60" ht="16" customHeight="1">
      <c r="A385" s="27">
        <v>2662</v>
      </c>
      <c r="B385" s="27" t="s">
        <v>26</v>
      </c>
      <c r="C385" s="27" t="s">
        <v>594</v>
      </c>
      <c r="D385" s="27" t="s">
        <v>377</v>
      </c>
      <c r="E385" s="27" t="s">
        <v>376</v>
      </c>
      <c r="F385" s="31" t="str">
        <f>IF(ISBLANK(E385), "", Table2[[#This Row],[unique_id]])</f>
        <v>column_break</v>
      </c>
      <c r="G385" s="27" t="s">
        <v>373</v>
      </c>
      <c r="H385" s="27" t="s">
        <v>1065</v>
      </c>
      <c r="I385" s="27" t="s">
        <v>144</v>
      </c>
      <c r="M385" s="27" t="s">
        <v>374</v>
      </c>
      <c r="N385" s="27" t="s">
        <v>375</v>
      </c>
      <c r="T385" s="27"/>
      <c r="V385" s="28"/>
      <c r="W385" s="28"/>
      <c r="X385" s="28"/>
      <c r="Y385" s="28"/>
      <c r="AG385" s="28"/>
      <c r="AH385" s="28"/>
      <c r="AK385" s="27" t="str">
        <f t="shared" si="45"/>
        <v/>
      </c>
      <c r="AS385" s="27"/>
      <c r="AT385" s="29"/>
      <c r="AU385" s="27"/>
      <c r="AV385" s="28"/>
      <c r="BD385" s="27"/>
      <c r="BE385" s="32"/>
      <c r="BH385" s="27" t="str">
        <f t="shared" si="47"/>
        <v/>
      </c>
    </row>
    <row r="386" spans="1:60" ht="16" customHeight="1">
      <c r="A386" s="27">
        <v>2663</v>
      </c>
      <c r="B386" s="27" t="s">
        <v>26</v>
      </c>
      <c r="C386" s="27" t="s">
        <v>189</v>
      </c>
      <c r="D386" s="27" t="s">
        <v>145</v>
      </c>
      <c r="E386" s="27" t="s">
        <v>1054</v>
      </c>
      <c r="F386" s="31" t="str">
        <f>IF(ISBLANK(E386), "", Table2[[#This Row],[unique_id]])</f>
        <v>lounge_arc</v>
      </c>
      <c r="G386" s="27" t="s">
        <v>1057</v>
      </c>
      <c r="H386" s="27" t="s">
        <v>1065</v>
      </c>
      <c r="I386" s="27" t="s">
        <v>144</v>
      </c>
      <c r="M386" s="27" t="s">
        <v>136</v>
      </c>
      <c r="N386" s="27" t="s">
        <v>288</v>
      </c>
      <c r="O386" s="28" t="s">
        <v>1130</v>
      </c>
      <c r="R386" s="42"/>
      <c r="T386" s="27" t="str">
        <f>_xlfn.CONCAT("name: ", Table2[[#This Row],[friendly_name]])</f>
        <v>name: Lounge Arc</v>
      </c>
      <c r="V386" s="28"/>
      <c r="W386" s="28"/>
      <c r="X386" s="28"/>
      <c r="Y386" s="28"/>
      <c r="AG386" s="28"/>
      <c r="AH386" s="28"/>
      <c r="AJ386" s="27" t="str">
        <f t="shared" ref="AJ386:AJ402" si="49">IF(ISBLANK(AI386),  "", _xlfn.CONCAT("haas/entity/sensor/", LOWER(C386), "/", E386, "/config"))</f>
        <v/>
      </c>
      <c r="AK386" s="27" t="str">
        <f t="shared" si="45"/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sonos-lounge-arc</v>
      </c>
      <c r="AV386" s="28" t="s">
        <v>421</v>
      </c>
      <c r="AW386" s="27" t="s">
        <v>1163</v>
      </c>
      <c r="AX386" s="27" t="s">
        <v>792</v>
      </c>
      <c r="AY386" s="27" t="str">
        <f>IF(OR(ISBLANK(BD386), ISBLANK(BE386)), "", Table2[[#This Row],[device_via_device]])</f>
        <v>Sonos</v>
      </c>
      <c r="BA386" s="27" t="s">
        <v>203</v>
      </c>
      <c r="BC386" s="27" t="s">
        <v>514</v>
      </c>
      <c r="BD386" s="27" t="s">
        <v>793</v>
      </c>
      <c r="BE386" s="35" t="s">
        <v>794</v>
      </c>
      <c r="BF386" s="30"/>
      <c r="BG386" s="30"/>
      <c r="BH386" s="27" t="str">
        <f t="shared" si="47"/>
        <v>[["mac", "38:42:0b:47:73:dc"], ["ip", "10.0.4.43"]]</v>
      </c>
    </row>
    <row r="387" spans="1:60" ht="16" customHeight="1">
      <c r="A387" s="27">
        <v>2664</v>
      </c>
      <c r="B387" s="27" t="s">
        <v>786</v>
      </c>
      <c r="C387" s="27" t="s">
        <v>1158</v>
      </c>
      <c r="D387" s="27" t="s">
        <v>149</v>
      </c>
      <c r="E387" s="27" t="s">
        <v>1160</v>
      </c>
      <c r="F387" s="31" t="str">
        <f>IF(ISBLANK(E387), "", Table2[[#This Row],[unique_id]])</f>
        <v>template_kitchen_move_proxy</v>
      </c>
      <c r="G387" s="27" t="s">
        <v>1058</v>
      </c>
      <c r="H387" s="27" t="s">
        <v>1065</v>
      </c>
      <c r="I387" s="27" t="s">
        <v>144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Kitchen Audio Visual Devices</v>
      </c>
      <c r="T387" s="34" t="s">
        <v>1166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/>
      <c r="AV387" s="28"/>
      <c r="AW387" s="27" t="s">
        <v>145</v>
      </c>
      <c r="AX387" s="27" t="s">
        <v>423</v>
      </c>
      <c r="AY387" s="27" t="s">
        <v>189</v>
      </c>
      <c r="BA387" s="27" t="s">
        <v>215</v>
      </c>
      <c r="BD387" s="27"/>
      <c r="BE387" s="35"/>
      <c r="BF387" s="30"/>
      <c r="BG387" s="30"/>
    </row>
    <row r="388" spans="1:60" ht="16" customHeight="1">
      <c r="A388" s="27">
        <v>2665</v>
      </c>
      <c r="B388" s="27" t="s">
        <v>26</v>
      </c>
      <c r="C388" s="27" t="s">
        <v>189</v>
      </c>
      <c r="D388" s="27" t="s">
        <v>145</v>
      </c>
      <c r="E388" s="27" t="s">
        <v>1053</v>
      </c>
      <c r="F388" s="31" t="str">
        <f>IF(ISBLANK(E388), "", Table2[[#This Row],[unique_id]])</f>
        <v>kitchen_move</v>
      </c>
      <c r="G388" s="27" t="s">
        <v>1058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Kitchen Audio Visual Devices</v>
      </c>
      <c r="T388" s="27" t="str">
        <f>_xlfn.CONCAT("name: ", Table2[[#This Row],[friendly_name]])</f>
        <v>name: Kitchen Move</v>
      </c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sonos-kitchen-move</v>
      </c>
      <c r="AV388" s="28" t="s">
        <v>421</v>
      </c>
      <c r="AW388" s="27" t="s">
        <v>1162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215</v>
      </c>
      <c r="BC388" s="27" t="s">
        <v>514</v>
      </c>
      <c r="BD388" s="27" t="s">
        <v>426</v>
      </c>
      <c r="BE388" s="35" t="s">
        <v>588</v>
      </c>
      <c r="BF388" s="30"/>
      <c r="BG388" s="30"/>
      <c r="BH388" s="27" t="str">
        <f>IF(AND(ISBLANK(BD388), ISBLANK(BE388)), "", _xlfn.CONCAT("[", IF(ISBLANK(BD388), "", _xlfn.CONCAT("[""mac"", """, BD388, """]")), IF(ISBLANK(BE388), "", _xlfn.CONCAT(", [""ip"", """, BE388, """]")), "]"))</f>
        <v>[["mac", "48:a6:b8:e2:50:40"], ["ip", "10.0.4.41"]]</v>
      </c>
    </row>
    <row r="389" spans="1:60" ht="16" customHeight="1">
      <c r="A389" s="27">
        <v>2666</v>
      </c>
      <c r="B389" s="27" t="s">
        <v>26</v>
      </c>
      <c r="C389" s="27" t="s">
        <v>189</v>
      </c>
      <c r="D389" s="27" t="s">
        <v>145</v>
      </c>
      <c r="E389" s="27" t="s">
        <v>1052</v>
      </c>
      <c r="F389" s="31" t="str">
        <f>IF(ISBLANK(E389), "", Table2[[#This Row],[unique_id]])</f>
        <v>kitchen_five</v>
      </c>
      <c r="G389" s="27" t="s">
        <v>1059</v>
      </c>
      <c r="H389" s="27" t="s">
        <v>1065</v>
      </c>
      <c r="I389" s="27" t="s">
        <v>144</v>
      </c>
      <c r="M389" s="27" t="s">
        <v>136</v>
      </c>
      <c r="N389" s="27" t="s">
        <v>288</v>
      </c>
      <c r="O389" s="28" t="s">
        <v>1130</v>
      </c>
      <c r="P389" s="27" t="s">
        <v>172</v>
      </c>
      <c r="Q389" s="27" t="s">
        <v>1080</v>
      </c>
      <c r="R389" s="42" t="s">
        <v>1065</v>
      </c>
      <c r="S389" s="27" t="str">
        <f>_xlfn.CONCAT( Table2[[#This Row],[device_suggested_area]], " ",Table2[[#This Row],[powercalc_group_3]])</f>
        <v>Kitchen Audio Visual Devices</v>
      </c>
      <c r="T389" s="27" t="str">
        <f>_xlfn.CONCAT("name: ", Table2[[#This Row],[friendly_name]])</f>
        <v>name: Kitchen Five</v>
      </c>
      <c r="V389" s="28"/>
      <c r="W389" s="28"/>
      <c r="X389" s="28"/>
      <c r="Y389" s="28"/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sonos-kitchen-five</v>
      </c>
      <c r="AV389" s="28" t="s">
        <v>421</v>
      </c>
      <c r="AW389" s="27" t="s">
        <v>1164</v>
      </c>
      <c r="AX389" s="27" t="s">
        <v>1165</v>
      </c>
      <c r="AY389" s="27" t="str">
        <f>IF(OR(ISBLANK(BD389), ISBLANK(BE389)), "", Table2[[#This Row],[device_via_device]])</f>
        <v>Sonos</v>
      </c>
      <c r="BA389" s="27" t="s">
        <v>215</v>
      </c>
      <c r="BC389" s="27" t="s">
        <v>514</v>
      </c>
      <c r="BD389" s="34" t="s">
        <v>425</v>
      </c>
      <c r="BE389" s="35" t="s">
        <v>589</v>
      </c>
      <c r="BF389" s="30"/>
      <c r="BG389" s="30"/>
      <c r="BH389" s="27" t="str">
        <f>IF(AND(ISBLANK(BD389), ISBLANK(BE389)), "", _xlfn.CONCAT("[", IF(ISBLANK(BD389), "", _xlfn.CONCAT("[""mac"", """, BD389, """]")), IF(ISBLANK(BE389), "", _xlfn.CONCAT(", [""ip"", """, BE389, """]")), "]"))</f>
        <v>[["mac", "5c:aa:fd:f1:a3:d4"], ["ip", "10.0.4.42"]]</v>
      </c>
    </row>
    <row r="390" spans="1:60" ht="16" customHeight="1">
      <c r="A390" s="27">
        <v>2667</v>
      </c>
      <c r="B390" s="27" t="s">
        <v>786</v>
      </c>
      <c r="C390" s="27" t="s">
        <v>1158</v>
      </c>
      <c r="D390" s="27" t="s">
        <v>149</v>
      </c>
      <c r="E390" s="27" t="s">
        <v>1161</v>
      </c>
      <c r="F390" s="31" t="str">
        <f>IF(ISBLANK(E390), "", Table2[[#This Row],[unique_id]])</f>
        <v>template_parents_move_proxy</v>
      </c>
      <c r="G390" s="27" t="s">
        <v>1060</v>
      </c>
      <c r="H390" s="27" t="s">
        <v>1065</v>
      </c>
      <c r="I390" s="27" t="s">
        <v>144</v>
      </c>
      <c r="O390" s="28" t="s">
        <v>1130</v>
      </c>
      <c r="P390" s="27" t="s">
        <v>172</v>
      </c>
      <c r="Q390" s="27" t="s">
        <v>1080</v>
      </c>
      <c r="R390" s="42" t="s">
        <v>1065</v>
      </c>
      <c r="S390" s="27" t="str">
        <f>_xlfn.CONCAT( Table2[[#This Row],[device_suggested_area]], " ",Table2[[#This Row],[powercalc_group_3]])</f>
        <v>Parents Audio Visual Devices</v>
      </c>
      <c r="T390" s="34" t="s">
        <v>1166</v>
      </c>
      <c r="V390" s="28"/>
      <c r="W390" s="28"/>
      <c r="X390" s="28"/>
      <c r="Y390" s="28"/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/>
      <c r="AV390" s="28"/>
      <c r="AW390" s="27" t="s">
        <v>145</v>
      </c>
      <c r="AX390" s="27" t="s">
        <v>423</v>
      </c>
      <c r="AY390" s="27" t="s">
        <v>189</v>
      </c>
      <c r="BA390" s="27" t="s">
        <v>201</v>
      </c>
      <c r="BD390" s="27"/>
      <c r="BE390" s="30"/>
      <c r="BF390" s="30"/>
      <c r="BG390" s="30"/>
    </row>
    <row r="391" spans="1:60" ht="16" customHeight="1">
      <c r="A391" s="27">
        <v>2668</v>
      </c>
      <c r="B391" s="27" t="s">
        <v>26</v>
      </c>
      <c r="C391" s="27" t="s">
        <v>189</v>
      </c>
      <c r="D391" s="27" t="s">
        <v>145</v>
      </c>
      <c r="E391" s="27" t="s">
        <v>1051</v>
      </c>
      <c r="F391" s="31" t="str">
        <f>IF(ISBLANK(E391), "", Table2[[#This Row],[unique_id]])</f>
        <v>parents_move</v>
      </c>
      <c r="G391" s="27" t="s">
        <v>1060</v>
      </c>
      <c r="H391" s="27" t="s">
        <v>1065</v>
      </c>
      <c r="I391" s="27" t="s">
        <v>144</v>
      </c>
      <c r="M391" s="27" t="s">
        <v>136</v>
      </c>
      <c r="N391" s="27" t="s">
        <v>288</v>
      </c>
      <c r="O391" s="28" t="s">
        <v>1130</v>
      </c>
      <c r="P391" s="27" t="s">
        <v>172</v>
      </c>
      <c r="Q391" s="27" t="s">
        <v>1080</v>
      </c>
      <c r="R391" s="42" t="s">
        <v>1065</v>
      </c>
      <c r="S391" s="27" t="str">
        <f>_xlfn.CONCAT( Table2[[#This Row],[device_suggested_area]], " ",Table2[[#This Row],[powercalc_group_3]])</f>
        <v>Parents Audio Visual Devices</v>
      </c>
      <c r="T391" s="27" t="str">
        <f>_xlfn.CONCAT("name: ", Table2[[#This Row],[friendly_name]])</f>
        <v>name: Parents Move</v>
      </c>
      <c r="V391" s="28"/>
      <c r="W391" s="28"/>
      <c r="X391" s="28"/>
      <c r="Y391" s="28"/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 t="str">
        <f>IF(OR(ISBLANK(BD391), ISBLANK(BE391)), "", LOWER(_xlfn.CONCAT(Table2[[#This Row],[device_manufacturer]], "-",Table2[[#This Row],[device_suggested_area]], "-", Table2[[#This Row],[device_identifiers]])))</f>
        <v>sonos-parents-move</v>
      </c>
      <c r="AV391" s="28" t="s">
        <v>421</v>
      </c>
      <c r="AW391" s="27" t="s">
        <v>1162</v>
      </c>
      <c r="AX391" s="27" t="s">
        <v>423</v>
      </c>
      <c r="AY391" s="27" t="str">
        <f>IF(OR(ISBLANK(BD391), ISBLANK(BE391)), "", Table2[[#This Row],[device_via_device]])</f>
        <v>Sonos</v>
      </c>
      <c r="BA391" s="27" t="s">
        <v>201</v>
      </c>
      <c r="BC391" s="27" t="s">
        <v>514</v>
      </c>
      <c r="BD391" s="27" t="s">
        <v>424</v>
      </c>
      <c r="BE391" s="30" t="s">
        <v>587</v>
      </c>
      <c r="BF391" s="30"/>
      <c r="BG391" s="30"/>
      <c r="BH391" s="27" t="str">
        <f t="shared" ref="BH391:BH454" si="50">IF(AND(ISBLANK(BD391), ISBLANK(BE391)), "", _xlfn.CONCAT("[", IF(ISBLANK(BD391), "", _xlfn.CONCAT("[""mac"", """, BD391, """]")), IF(ISBLANK(BE391), "", _xlfn.CONCAT(", [""ip"", """, BE391, """]")), "]"))</f>
        <v>[["mac", "5c:aa:fd:d1:23:be"], ["ip", "10.0.4.40"]]</v>
      </c>
    </row>
    <row r="392" spans="1:60" ht="16" customHeight="1">
      <c r="A392" s="27">
        <v>2669</v>
      </c>
      <c r="B392" s="27" t="s">
        <v>786</v>
      </c>
      <c r="C392" s="27" t="s">
        <v>282</v>
      </c>
      <c r="D392" s="27" t="s">
        <v>145</v>
      </c>
      <c r="E392" s="27" t="s">
        <v>920</v>
      </c>
      <c r="F392" s="31" t="str">
        <f>IF(ISBLANK(E392), "", Table2[[#This Row],[unique_id]])</f>
        <v>parents_tv_speaker</v>
      </c>
      <c r="G392" s="27" t="s">
        <v>921</v>
      </c>
      <c r="H392" s="27" t="s">
        <v>1065</v>
      </c>
      <c r="I392" s="27" t="s">
        <v>144</v>
      </c>
      <c r="M392" s="27" t="s">
        <v>136</v>
      </c>
      <c r="N392" s="27" t="s">
        <v>288</v>
      </c>
      <c r="T392" s="27"/>
      <c r="V392" s="28"/>
      <c r="W392" s="28"/>
      <c r="X392" s="28"/>
      <c r="Y392" s="28"/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 t="str">
        <f>IF(OR(ISBLANK(BD392), ISBLANK(BE392)), "", LOWER(_xlfn.CONCAT(Table2[[#This Row],[device_manufacturer]], "-",Table2[[#This Row],[device_suggested_area]], "-", Table2[[#This Row],[device_identifiers]])))</f>
        <v>apple-parents-tv-speaker</v>
      </c>
      <c r="AV392" s="28" t="s">
        <v>482</v>
      </c>
      <c r="AW392" s="27" t="s">
        <v>922</v>
      </c>
      <c r="AX392" s="27" t="s">
        <v>481</v>
      </c>
      <c r="AY392" s="27" t="s">
        <v>282</v>
      </c>
      <c r="BA392" s="27" t="s">
        <v>201</v>
      </c>
      <c r="BC392" s="27" t="s">
        <v>514</v>
      </c>
      <c r="BD392" s="36" t="s">
        <v>486</v>
      </c>
      <c r="BE392" s="35" t="s">
        <v>562</v>
      </c>
      <c r="BF392" s="30"/>
      <c r="BG392" s="30"/>
      <c r="BH392" s="27" t="str">
        <f t="shared" si="50"/>
        <v>[["mac", "d4:a3:3d:5c:8c:28"], ["ip", "10.0.4.48"]]</v>
      </c>
    </row>
    <row r="393" spans="1:60" ht="16" customHeight="1">
      <c r="A393" s="27">
        <v>2700</v>
      </c>
      <c r="B393" s="27" t="s">
        <v>26</v>
      </c>
      <c r="C393" s="27" t="s">
        <v>151</v>
      </c>
      <c r="D393" s="27" t="s">
        <v>337</v>
      </c>
      <c r="E393" s="27" t="s">
        <v>941</v>
      </c>
      <c r="F393" s="31" t="str">
        <f>IF(ISBLANK(E393), "", Table2[[#This Row],[unique_id]])</f>
        <v>back_door_lock_security</v>
      </c>
      <c r="G393" s="27" t="s">
        <v>937</v>
      </c>
      <c r="H393" s="27" t="s">
        <v>910</v>
      </c>
      <c r="I393" s="27" t="s">
        <v>219</v>
      </c>
      <c r="M393" s="27" t="s">
        <v>136</v>
      </c>
      <c r="T393" s="27"/>
      <c r="V393" s="28"/>
      <c r="W393" s="28"/>
      <c r="X393" s="28"/>
      <c r="Y393" s="28"/>
      <c r="AE393" s="27" t="s">
        <v>952</v>
      </c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/>
      <c r="AV393" s="28"/>
      <c r="BD393" s="36"/>
      <c r="BE393" s="30"/>
      <c r="BF393" s="30"/>
      <c r="BG393" s="30"/>
      <c r="BH393" s="27" t="str">
        <f t="shared" si="50"/>
        <v/>
      </c>
    </row>
    <row r="394" spans="1:60" ht="16" customHeight="1">
      <c r="A394" s="27">
        <v>2701</v>
      </c>
      <c r="B394" s="27" t="s">
        <v>26</v>
      </c>
      <c r="C394" s="27" t="s">
        <v>151</v>
      </c>
      <c r="D394" s="27" t="s">
        <v>149</v>
      </c>
      <c r="E394" s="27" t="s">
        <v>954</v>
      </c>
      <c r="F394" s="31" t="str">
        <f>IF(ISBLANK(E394), "", Table2[[#This Row],[unique_id]])</f>
        <v>template_back_door_state</v>
      </c>
      <c r="G394" s="27" t="s">
        <v>308</v>
      </c>
      <c r="H394" s="27" t="s">
        <v>910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/>
      <c r="AV394" s="28"/>
      <c r="BD394" s="36"/>
      <c r="BE394" s="30"/>
      <c r="BF394" s="30"/>
      <c r="BG394" s="30"/>
      <c r="BH394" s="27" t="str">
        <f t="shared" si="50"/>
        <v/>
      </c>
    </row>
    <row r="395" spans="1:60" ht="16" customHeight="1">
      <c r="A395" s="27">
        <v>2702</v>
      </c>
      <c r="B395" s="27" t="s">
        <v>26</v>
      </c>
      <c r="C395" s="27" t="s">
        <v>898</v>
      </c>
      <c r="D395" s="27" t="s">
        <v>904</v>
      </c>
      <c r="E395" s="27" t="s">
        <v>905</v>
      </c>
      <c r="F395" s="31" t="str">
        <f>IF(ISBLANK(E395), "", Table2[[#This Row],[unique_id]])</f>
        <v>back_door_lock</v>
      </c>
      <c r="G395" s="27" t="s">
        <v>956</v>
      </c>
      <c r="H395" s="27" t="s">
        <v>910</v>
      </c>
      <c r="I395" s="27" t="s">
        <v>219</v>
      </c>
      <c r="M395" s="27" t="s">
        <v>136</v>
      </c>
      <c r="T395" s="27"/>
      <c r="V395" s="28"/>
      <c r="W395" s="28" t="s">
        <v>663</v>
      </c>
      <c r="X395" s="28"/>
      <c r="Y395" s="38" t="s">
        <v>1076</v>
      </c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 t="s">
        <v>903</v>
      </c>
      <c r="AV395" s="28" t="s">
        <v>901</v>
      </c>
      <c r="AW395" s="27" t="s">
        <v>899</v>
      </c>
      <c r="AX395" s="34" t="s">
        <v>900</v>
      </c>
      <c r="AY395" s="27" t="s">
        <v>898</v>
      </c>
      <c r="BA395" s="27" t="s">
        <v>753</v>
      </c>
      <c r="BD395" s="27" t="s">
        <v>897</v>
      </c>
      <c r="BE395" s="27"/>
      <c r="BH395" s="27" t="str">
        <f t="shared" si="50"/>
        <v>[["mac", "0x000d6f0011274420"]]</v>
      </c>
    </row>
    <row r="396" spans="1:60" ht="16" customHeight="1">
      <c r="A396" s="27">
        <v>2703</v>
      </c>
      <c r="B396" s="27" t="s">
        <v>26</v>
      </c>
      <c r="C396" s="27" t="s">
        <v>378</v>
      </c>
      <c r="D396" s="27" t="s">
        <v>149</v>
      </c>
      <c r="E396" s="27" t="s">
        <v>947</v>
      </c>
      <c r="F396" s="31" t="str">
        <f>IF(ISBLANK(E396), "", Table2[[#This Row],[unique_id]])</f>
        <v>template_back_door_sensor_contact_last</v>
      </c>
      <c r="G396" s="27" t="s">
        <v>955</v>
      </c>
      <c r="H396" s="27" t="s">
        <v>910</v>
      </c>
      <c r="I396" s="27" t="s">
        <v>219</v>
      </c>
      <c r="M396" s="27" t="s">
        <v>136</v>
      </c>
      <c r="T396" s="27"/>
      <c r="V396" s="28"/>
      <c r="W396" s="28" t="s">
        <v>663</v>
      </c>
      <c r="X396" s="28"/>
      <c r="Y396" s="38" t="s">
        <v>1076</v>
      </c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 t="s">
        <v>931</v>
      </c>
      <c r="AV396" s="28" t="s">
        <v>901</v>
      </c>
      <c r="AW396" s="34" t="s">
        <v>928</v>
      </c>
      <c r="AX396" s="34" t="s">
        <v>929</v>
      </c>
      <c r="AY396" s="27" t="s">
        <v>378</v>
      </c>
      <c r="BA396" s="27" t="s">
        <v>753</v>
      </c>
      <c r="BD396" s="27" t="s">
        <v>932</v>
      </c>
      <c r="BE396" s="27"/>
      <c r="BH396" s="27" t="str">
        <f t="shared" si="50"/>
        <v>[["mac", "0x00124b0029119f9a"]]</v>
      </c>
    </row>
    <row r="397" spans="1:60" ht="16" customHeight="1">
      <c r="A397" s="27">
        <v>2704</v>
      </c>
      <c r="B397" s="27" t="s">
        <v>786</v>
      </c>
      <c r="C397" s="27" t="s">
        <v>245</v>
      </c>
      <c r="D397" s="27" t="s">
        <v>147</v>
      </c>
      <c r="F397" s="31" t="str">
        <f>IF(ISBLANK(E397), "", Table2[[#This Row],[unique_id]])</f>
        <v/>
      </c>
      <c r="G397" s="27" t="s">
        <v>910</v>
      </c>
      <c r="H397" s="27" t="s">
        <v>924</v>
      </c>
      <c r="I397" s="27" t="s">
        <v>219</v>
      </c>
      <c r="T397" s="27"/>
      <c r="V397" s="28"/>
      <c r="W397" s="28"/>
      <c r="X397" s="28"/>
      <c r="Y397" s="28"/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/>
      <c r="AV397" s="28"/>
      <c r="AX397" s="34"/>
      <c r="BD397" s="27"/>
      <c r="BE397" s="27"/>
      <c r="BH397" s="27" t="str">
        <f t="shared" si="50"/>
        <v/>
      </c>
    </row>
    <row r="398" spans="1:60" ht="16" customHeight="1">
      <c r="A398" s="27">
        <v>2705</v>
      </c>
      <c r="B398" s="27" t="s">
        <v>26</v>
      </c>
      <c r="C398" s="27" t="s">
        <v>151</v>
      </c>
      <c r="D398" s="27" t="s">
        <v>337</v>
      </c>
      <c r="E398" s="27" t="s">
        <v>942</v>
      </c>
      <c r="F398" s="31" t="str">
        <f>IF(ISBLANK(E398), "", Table2[[#This Row],[unique_id]])</f>
        <v>front_door_lock_security</v>
      </c>
      <c r="G398" s="27" t="s">
        <v>937</v>
      </c>
      <c r="H398" s="27" t="s">
        <v>909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E398" s="27" t="s">
        <v>952</v>
      </c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/>
      <c r="AV398" s="28"/>
      <c r="BD398" s="36"/>
      <c r="BE398" s="30"/>
      <c r="BF398" s="30"/>
      <c r="BG398" s="30"/>
      <c r="BH398" s="27" t="str">
        <f t="shared" si="50"/>
        <v/>
      </c>
    </row>
    <row r="399" spans="1:60" ht="16" customHeight="1">
      <c r="A399" s="27">
        <v>2706</v>
      </c>
      <c r="B399" s="27" t="s">
        <v>26</v>
      </c>
      <c r="C399" s="27" t="s">
        <v>151</v>
      </c>
      <c r="D399" s="27" t="s">
        <v>149</v>
      </c>
      <c r="E399" s="27" t="s">
        <v>953</v>
      </c>
      <c r="F399" s="31" t="str">
        <f>IF(ISBLANK(E399), "", Table2[[#This Row],[unique_id]])</f>
        <v>template_front_door_state</v>
      </c>
      <c r="G399" s="27" t="s">
        <v>308</v>
      </c>
      <c r="H399" s="27" t="s">
        <v>909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 t="shared" si="49"/>
        <v/>
      </c>
      <c r="AK399" s="27" t="str">
        <f t="shared" si="45"/>
        <v/>
      </c>
      <c r="AS399" s="27"/>
      <c r="AT399" s="29"/>
      <c r="AU399" s="27"/>
      <c r="AV399" s="28"/>
      <c r="BD399" s="36"/>
      <c r="BE399" s="30"/>
      <c r="BF399" s="30"/>
      <c r="BG399" s="30"/>
      <c r="BH399" s="27" t="str">
        <f t="shared" si="50"/>
        <v/>
      </c>
    </row>
    <row r="400" spans="1:60" ht="16" customHeight="1">
      <c r="A400" s="27">
        <v>2707</v>
      </c>
      <c r="B400" s="27" t="s">
        <v>26</v>
      </c>
      <c r="C400" s="27" t="s">
        <v>898</v>
      </c>
      <c r="D400" s="27" t="s">
        <v>904</v>
      </c>
      <c r="E400" s="27" t="s">
        <v>906</v>
      </c>
      <c r="F400" s="31" t="str">
        <f>IF(ISBLANK(E400), "", Table2[[#This Row],[unique_id]])</f>
        <v>front_door_lock</v>
      </c>
      <c r="G400" s="27" t="s">
        <v>956</v>
      </c>
      <c r="H400" s="27" t="s">
        <v>909</v>
      </c>
      <c r="I400" s="27" t="s">
        <v>219</v>
      </c>
      <c r="M400" s="27" t="s">
        <v>136</v>
      </c>
      <c r="T400" s="27"/>
      <c r="V400" s="28"/>
      <c r="W400" s="28" t="s">
        <v>663</v>
      </c>
      <c r="X400" s="28"/>
      <c r="Y400" s="38" t="s">
        <v>1076</v>
      </c>
      <c r="AG400" s="28"/>
      <c r="AH400" s="28"/>
      <c r="AJ400" s="27" t="str">
        <f t="shared" si="49"/>
        <v/>
      </c>
      <c r="AK400" s="27" t="str">
        <f t="shared" si="45"/>
        <v/>
      </c>
      <c r="AS400" s="27"/>
      <c r="AT400" s="29"/>
      <c r="AU400" s="27" t="s">
        <v>902</v>
      </c>
      <c r="AV400" s="28" t="s">
        <v>901</v>
      </c>
      <c r="AW400" s="27" t="s">
        <v>899</v>
      </c>
      <c r="AX400" s="34" t="s">
        <v>900</v>
      </c>
      <c r="AY400" s="27" t="s">
        <v>898</v>
      </c>
      <c r="BA400" s="27" t="s">
        <v>403</v>
      </c>
      <c r="BD400" s="27" t="s">
        <v>907</v>
      </c>
      <c r="BE400" s="27"/>
      <c r="BH400" s="27" t="str">
        <f t="shared" si="50"/>
        <v>[["mac", "0x000d6f001127f08c"]]</v>
      </c>
    </row>
    <row r="401" spans="1:60" ht="16" customHeight="1">
      <c r="A401" s="27">
        <v>2708</v>
      </c>
      <c r="B401" s="27" t="s">
        <v>26</v>
      </c>
      <c r="C401" s="27" t="s">
        <v>378</v>
      </c>
      <c r="D401" s="27" t="s">
        <v>149</v>
      </c>
      <c r="E401" s="27" t="s">
        <v>946</v>
      </c>
      <c r="F401" s="31" t="str">
        <f>IF(ISBLANK(E401), "", Table2[[#This Row],[unique_id]])</f>
        <v>template_front_door_sensor_contact_last</v>
      </c>
      <c r="G401" s="27" t="s">
        <v>955</v>
      </c>
      <c r="H401" s="27" t="s">
        <v>909</v>
      </c>
      <c r="I401" s="27" t="s">
        <v>219</v>
      </c>
      <c r="M401" s="27" t="s">
        <v>136</v>
      </c>
      <c r="T401" s="27"/>
      <c r="V401" s="28"/>
      <c r="W401" s="28" t="s">
        <v>663</v>
      </c>
      <c r="X401" s="28"/>
      <c r="Y401" s="38" t="s">
        <v>1076</v>
      </c>
      <c r="AG401" s="28"/>
      <c r="AH401" s="28"/>
      <c r="AJ401" s="27" t="str">
        <f t="shared" si="49"/>
        <v/>
      </c>
      <c r="AK401" s="27" t="str">
        <f t="shared" si="45"/>
        <v/>
      </c>
      <c r="AS401" s="27"/>
      <c r="AT401" s="29"/>
      <c r="AU401" s="27" t="s">
        <v>927</v>
      </c>
      <c r="AV401" s="28" t="s">
        <v>901</v>
      </c>
      <c r="AW401" s="34" t="s">
        <v>928</v>
      </c>
      <c r="AX401" s="34" t="s">
        <v>929</v>
      </c>
      <c r="AY401" s="27" t="s">
        <v>378</v>
      </c>
      <c r="BA401" s="27" t="s">
        <v>403</v>
      </c>
      <c r="BD401" s="27" t="s">
        <v>930</v>
      </c>
      <c r="BE401" s="27"/>
      <c r="BH401" s="27" t="str">
        <f t="shared" si="50"/>
        <v>[["mac", "0x00124b0029113713"]]</v>
      </c>
    </row>
    <row r="402" spans="1:60" ht="16" customHeight="1">
      <c r="A402" s="27">
        <v>2709</v>
      </c>
      <c r="B402" s="27" t="s">
        <v>786</v>
      </c>
      <c r="C402" s="27" t="s">
        <v>245</v>
      </c>
      <c r="D402" s="27" t="s">
        <v>147</v>
      </c>
      <c r="F402" s="31" t="str">
        <f>IF(ISBLANK(E402), "", Table2[[#This Row],[unique_id]])</f>
        <v/>
      </c>
      <c r="G402" s="27" t="s">
        <v>909</v>
      </c>
      <c r="H402" s="27" t="s">
        <v>923</v>
      </c>
      <c r="I402" s="27" t="s">
        <v>219</v>
      </c>
      <c r="T402" s="27"/>
      <c r="V402" s="28"/>
      <c r="W402" s="28"/>
      <c r="X402" s="28"/>
      <c r="Y402" s="28"/>
      <c r="AG402" s="28"/>
      <c r="AH402" s="28"/>
      <c r="AJ402" s="27" t="str">
        <f t="shared" si="49"/>
        <v/>
      </c>
      <c r="AK402" s="27" t="str">
        <f t="shared" si="45"/>
        <v/>
      </c>
      <c r="AS402" s="27"/>
      <c r="AT402" s="29"/>
      <c r="AU402" s="27"/>
      <c r="AV402" s="28"/>
      <c r="AX402" s="34"/>
      <c r="BD402" s="27"/>
      <c r="BE402" s="27"/>
      <c r="BH402" s="27" t="str">
        <f t="shared" si="50"/>
        <v/>
      </c>
    </row>
    <row r="403" spans="1:60" ht="16" customHeight="1">
      <c r="A403" s="27">
        <v>2710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912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2711</v>
      </c>
      <c r="B404" s="27" t="s">
        <v>26</v>
      </c>
      <c r="C404" s="27" t="s">
        <v>245</v>
      </c>
      <c r="D404" s="27" t="s">
        <v>149</v>
      </c>
      <c r="E404" s="27" t="s">
        <v>150</v>
      </c>
      <c r="F404" s="31" t="str">
        <f>IF(ISBLANK(E404), "", Table2[[#This Row],[unique_id]])</f>
        <v>uvc_ada_motion</v>
      </c>
      <c r="G404" s="27" t="s">
        <v>908</v>
      </c>
      <c r="H404" s="27" t="s">
        <v>912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S404" s="27"/>
      <c r="AT404" s="29"/>
      <c r="AU404" s="27"/>
      <c r="AV404" s="28"/>
      <c r="BD404" s="27"/>
      <c r="BE404" s="27"/>
      <c r="BH404" s="27" t="str">
        <f t="shared" si="50"/>
        <v/>
      </c>
    </row>
    <row r="405" spans="1:60" ht="16" customHeight="1">
      <c r="A405" s="27">
        <v>2712</v>
      </c>
      <c r="B405" s="27" t="s">
        <v>26</v>
      </c>
      <c r="C405" s="27" t="s">
        <v>245</v>
      </c>
      <c r="D405" s="27" t="s">
        <v>147</v>
      </c>
      <c r="E405" s="27" t="s">
        <v>148</v>
      </c>
      <c r="F405" s="31" t="str">
        <f>IF(ISBLANK(E405), "", Table2[[#This Row],[unique_id]])</f>
        <v>uvc_ada_medium</v>
      </c>
      <c r="G405" s="27" t="s">
        <v>130</v>
      </c>
      <c r="H405" s="27" t="s">
        <v>914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 t="shared" si="45"/>
        <v/>
      </c>
      <c r="AR405" s="32"/>
      <c r="AS405" s="27"/>
      <c r="AT405" s="29"/>
      <c r="AU405" s="27" t="s">
        <v>463</v>
      </c>
      <c r="AV405" s="28" t="s">
        <v>465</v>
      </c>
      <c r="AW405" s="27" t="s">
        <v>466</v>
      </c>
      <c r="AX405" s="27" t="s">
        <v>462</v>
      </c>
      <c r="AY405" s="27" t="s">
        <v>245</v>
      </c>
      <c r="BA405" s="27" t="s">
        <v>130</v>
      </c>
      <c r="BC405" s="27" t="s">
        <v>534</v>
      </c>
      <c r="BD405" s="27" t="s">
        <v>460</v>
      </c>
      <c r="BE405" s="27" t="s">
        <v>489</v>
      </c>
      <c r="BH405" s="27" t="str">
        <f t="shared" si="50"/>
        <v>[["mac", "74:83:c2:3f:6c:4c"], ["ip", "10.0.6.20"]]</v>
      </c>
    </row>
    <row r="406" spans="1:60" ht="16" customHeight="1">
      <c r="A406" s="27">
        <v>2713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914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 t="shared" si="45"/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2714</v>
      </c>
      <c r="B407" s="27" t="s">
        <v>26</v>
      </c>
      <c r="C407" s="27" t="s">
        <v>245</v>
      </c>
      <c r="D407" s="27" t="s">
        <v>149</v>
      </c>
      <c r="E407" s="27" t="s">
        <v>218</v>
      </c>
      <c r="F407" s="31" t="str">
        <f>IF(ISBLANK(E407), "", Table2[[#This Row],[unique_id]])</f>
        <v>uvc_edwin_motion</v>
      </c>
      <c r="G407" s="27" t="s">
        <v>908</v>
      </c>
      <c r="H407" s="27" t="s">
        <v>911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 t="shared" si="45"/>
        <v/>
      </c>
      <c r="AS407" s="27"/>
      <c r="AT407" s="29"/>
      <c r="AU407" s="27"/>
      <c r="AV407" s="28"/>
      <c r="BD407" s="27"/>
      <c r="BE407" s="27"/>
      <c r="BH407" s="27" t="str">
        <f t="shared" si="50"/>
        <v/>
      </c>
    </row>
    <row r="408" spans="1:60" ht="16" customHeight="1">
      <c r="A408" s="27">
        <v>2715</v>
      </c>
      <c r="B408" s="27" t="s">
        <v>26</v>
      </c>
      <c r="C408" s="27" t="s">
        <v>245</v>
      </c>
      <c r="D408" s="27" t="s">
        <v>147</v>
      </c>
      <c r="E408" s="27" t="s">
        <v>217</v>
      </c>
      <c r="F408" s="31" t="str">
        <f>IF(ISBLANK(E408), "", Table2[[#This Row],[unique_id]])</f>
        <v>uvc_edwin_medium</v>
      </c>
      <c r="G408" s="27" t="s">
        <v>127</v>
      </c>
      <c r="H408" s="27" t="s">
        <v>913</v>
      </c>
      <c r="I408" s="27" t="s">
        <v>219</v>
      </c>
      <c r="M408" s="27" t="s">
        <v>136</v>
      </c>
      <c r="N408" s="27" t="s">
        <v>289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 t="shared" si="45"/>
        <v/>
      </c>
      <c r="AR408" s="32"/>
      <c r="AS408" s="27"/>
      <c r="AT408" s="29"/>
      <c r="AU408" s="27" t="s">
        <v>464</v>
      </c>
      <c r="AV408" s="28" t="s">
        <v>465</v>
      </c>
      <c r="AW408" s="27" t="s">
        <v>466</v>
      </c>
      <c r="AX408" s="27" t="s">
        <v>462</v>
      </c>
      <c r="AY408" s="27" t="s">
        <v>245</v>
      </c>
      <c r="BA408" s="27" t="s">
        <v>127</v>
      </c>
      <c r="BC408" s="27" t="s">
        <v>534</v>
      </c>
      <c r="BD408" s="27" t="s">
        <v>461</v>
      </c>
      <c r="BE408" s="27" t="s">
        <v>490</v>
      </c>
      <c r="BH408" s="27" t="str">
        <f t="shared" si="50"/>
        <v>[["mac", "74:83:c2:3f:6e:5c"], ["ip", "10.0.6.21"]]</v>
      </c>
    </row>
    <row r="409" spans="1:60" ht="16" customHeight="1">
      <c r="A409" s="27">
        <v>2716</v>
      </c>
      <c r="B409" s="27" t="s">
        <v>26</v>
      </c>
      <c r="C409" s="27" t="s">
        <v>594</v>
      </c>
      <c r="D409" s="27" t="s">
        <v>377</v>
      </c>
      <c r="E409" s="27" t="s">
        <v>376</v>
      </c>
      <c r="F409" s="31" t="str">
        <f>IF(ISBLANK(E409), "", Table2[[#This Row],[unique_id]])</f>
        <v>column_break</v>
      </c>
      <c r="G409" s="27" t="s">
        <v>373</v>
      </c>
      <c r="H409" s="27" t="s">
        <v>913</v>
      </c>
      <c r="I409" s="27" t="s">
        <v>219</v>
      </c>
      <c r="M409" s="27" t="s">
        <v>374</v>
      </c>
      <c r="N409" s="27" t="s">
        <v>375</v>
      </c>
      <c r="T409" s="27"/>
      <c r="V409" s="28"/>
      <c r="W409" s="28"/>
      <c r="X409" s="28"/>
      <c r="Y409" s="28"/>
      <c r="AG409" s="28"/>
      <c r="AH409" s="28"/>
      <c r="AK409" s="27" t="str">
        <f t="shared" ref="AK409:AK472" si="51">IF(ISBLANK(AI409),  "", _xlfn.CONCAT(LOWER(C409), "/", E409))</f>
        <v/>
      </c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2717</v>
      </c>
      <c r="B410" s="27" t="s">
        <v>26</v>
      </c>
      <c r="C410" s="27" t="s">
        <v>133</v>
      </c>
      <c r="D410" s="27" t="s">
        <v>149</v>
      </c>
      <c r="E410" s="27" t="s">
        <v>859</v>
      </c>
      <c r="F410" s="31" t="str">
        <f>IF(ISBLANK(E410), "", Table2[[#This Row],[unique_id]])</f>
        <v>ada_fan_occupancy</v>
      </c>
      <c r="G410" s="27" t="s">
        <v>130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ref="AJ410:AJ473" si="52">IF(ISBLANK(AI410),  "", _xlfn.CONCAT("haas/entity/sensor/", LOWER(C410), "/", E410, "/config"))</f>
        <v/>
      </c>
      <c r="AK410" s="27" t="str">
        <f t="shared" si="51"/>
        <v/>
      </c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2718</v>
      </c>
      <c r="B411" s="27" t="s">
        <v>26</v>
      </c>
      <c r="C411" s="27" t="s">
        <v>133</v>
      </c>
      <c r="D411" s="27" t="s">
        <v>149</v>
      </c>
      <c r="E411" s="27" t="s">
        <v>858</v>
      </c>
      <c r="F411" s="31" t="str">
        <f>IF(ISBLANK(E411), "", Table2[[#This Row],[unique_id]])</f>
        <v>edwin_fan_occupancy</v>
      </c>
      <c r="G411" s="27" t="s">
        <v>127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R411" s="32"/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2719</v>
      </c>
      <c r="B412" s="27" t="s">
        <v>26</v>
      </c>
      <c r="C412" s="27" t="s">
        <v>133</v>
      </c>
      <c r="D412" s="27" t="s">
        <v>149</v>
      </c>
      <c r="E412" s="27" t="s">
        <v>860</v>
      </c>
      <c r="F412" s="31" t="str">
        <f>IF(ISBLANK(E412), "", Table2[[#This Row],[unique_id]])</f>
        <v>parents_fan_occupancy</v>
      </c>
      <c r="G412" s="27" t="s">
        <v>201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R412" s="32"/>
      <c r="AS412" s="27"/>
      <c r="AT412" s="29"/>
      <c r="AU412" s="27"/>
      <c r="AV412" s="28"/>
      <c r="BD412" s="27"/>
      <c r="BE412" s="27"/>
      <c r="BH412" s="27" t="str">
        <f t="shared" si="50"/>
        <v/>
      </c>
    </row>
    <row r="413" spans="1:60" ht="16" customHeight="1">
      <c r="A413" s="27">
        <v>2720</v>
      </c>
      <c r="B413" s="27" t="s">
        <v>26</v>
      </c>
      <c r="C413" s="27" t="s">
        <v>133</v>
      </c>
      <c r="D413" s="27" t="s">
        <v>149</v>
      </c>
      <c r="E413" s="27" t="s">
        <v>861</v>
      </c>
      <c r="F413" s="31" t="str">
        <f>IF(ISBLANK(E413), "", Table2[[#This Row],[unique_id]])</f>
        <v>lounge_fan_occupancy</v>
      </c>
      <c r="G413" s="27" t="s">
        <v>203</v>
      </c>
      <c r="H413" s="27" t="s">
        <v>915</v>
      </c>
      <c r="I413" s="27" t="s">
        <v>219</v>
      </c>
      <c r="M413" s="27" t="s">
        <v>136</v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/>
      <c r="AV413" s="28"/>
      <c r="BD413" s="27"/>
      <c r="BE413" s="27"/>
      <c r="BH413" s="27" t="str">
        <f t="shared" si="50"/>
        <v/>
      </c>
    </row>
    <row r="414" spans="1:60" ht="16" customHeight="1">
      <c r="A414" s="27">
        <v>2721</v>
      </c>
      <c r="B414" s="27" t="s">
        <v>26</v>
      </c>
      <c r="C414" s="27" t="s">
        <v>133</v>
      </c>
      <c r="D414" s="27" t="s">
        <v>149</v>
      </c>
      <c r="E414" s="27" t="s">
        <v>862</v>
      </c>
      <c r="F414" s="31" t="str">
        <f>IF(ISBLANK(E414), "", Table2[[#This Row],[unique_id]])</f>
        <v>deck_east_fan_occupancy</v>
      </c>
      <c r="G414" s="27" t="s">
        <v>225</v>
      </c>
      <c r="H414" s="27" t="s">
        <v>915</v>
      </c>
      <c r="I414" s="27" t="s">
        <v>219</v>
      </c>
      <c r="M414" s="27" t="s">
        <v>136</v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/>
      <c r="AV414" s="28"/>
      <c r="BD414" s="27"/>
      <c r="BE414" s="27"/>
      <c r="BH414" s="27" t="str">
        <f t="shared" si="50"/>
        <v/>
      </c>
    </row>
    <row r="415" spans="1:60" ht="16" customHeight="1">
      <c r="A415" s="27">
        <v>2722</v>
      </c>
      <c r="B415" s="27" t="s">
        <v>26</v>
      </c>
      <c r="C415" s="27" t="s">
        <v>133</v>
      </c>
      <c r="D415" s="27" t="s">
        <v>149</v>
      </c>
      <c r="E415" s="27" t="s">
        <v>863</v>
      </c>
      <c r="F415" s="31" t="str">
        <f>IF(ISBLANK(E415), "", Table2[[#This Row],[unique_id]])</f>
        <v>deck_west_fan_occupancy</v>
      </c>
      <c r="G415" s="27" t="s">
        <v>224</v>
      </c>
      <c r="H415" s="27" t="s">
        <v>915</v>
      </c>
      <c r="I415" s="27" t="s">
        <v>219</v>
      </c>
      <c r="M415" s="27" t="s">
        <v>136</v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/>
      <c r="AV415" s="28"/>
      <c r="BD415" s="27"/>
      <c r="BE415" s="27"/>
      <c r="BH415" s="27" t="str">
        <f t="shared" si="50"/>
        <v/>
      </c>
    </row>
    <row r="416" spans="1:60" ht="16" customHeight="1">
      <c r="A416" s="27">
        <v>5000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748</v>
      </c>
      <c r="AV416" s="28" t="s">
        <v>496</v>
      </c>
      <c r="AW416" s="27" t="s">
        <v>503</v>
      </c>
      <c r="AX416" s="27" t="s">
        <v>499</v>
      </c>
      <c r="AY416" s="27" t="s">
        <v>245</v>
      </c>
      <c r="BA416" s="27" t="s">
        <v>28</v>
      </c>
      <c r="BC416" s="27" t="s">
        <v>491</v>
      </c>
      <c r="BD416" s="27" t="s">
        <v>510</v>
      </c>
      <c r="BE416" s="27" t="s">
        <v>506</v>
      </c>
      <c r="BH416" s="27" t="str">
        <f t="shared" si="50"/>
        <v>[["mac", "74:ac:b9:1c:15:f1"], ["ip", "10.0.0.1"]]</v>
      </c>
    </row>
    <row r="417" spans="1:60" ht="16" customHeight="1">
      <c r="A417" s="27">
        <v>5001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873</v>
      </c>
      <c r="AV417" s="28" t="s">
        <v>874</v>
      </c>
      <c r="AW417" s="27" t="s">
        <v>504</v>
      </c>
      <c r="AX417" s="27" t="s">
        <v>871</v>
      </c>
      <c r="AY417" s="27" t="s">
        <v>245</v>
      </c>
      <c r="BA417" s="27" t="s">
        <v>28</v>
      </c>
      <c r="BC417" s="27" t="s">
        <v>491</v>
      </c>
      <c r="BD417" s="27" t="s">
        <v>876</v>
      </c>
      <c r="BE417" s="27" t="s">
        <v>507</v>
      </c>
      <c r="BH417" s="27" t="str">
        <f t="shared" si="50"/>
        <v>[["mac", "78:45:58:cb:14:b5"], ["ip", "10.0.0.2"]]</v>
      </c>
    </row>
    <row r="418" spans="1:60" ht="16" customHeight="1">
      <c r="A418" s="27">
        <v>5002</v>
      </c>
      <c r="B418" s="30" t="s">
        <v>26</v>
      </c>
      <c r="C418" s="27" t="s">
        <v>245</v>
      </c>
      <c r="F418" s="31" t="str">
        <f>IF(ISBLANK(E418), "", Table2[[#This Row],[unique_id]])</f>
        <v/>
      </c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493</v>
      </c>
      <c r="AV418" s="28" t="s">
        <v>874</v>
      </c>
      <c r="AW418" s="27" t="s">
        <v>505</v>
      </c>
      <c r="AX418" s="27" t="s">
        <v>500</v>
      </c>
      <c r="AY418" s="27" t="s">
        <v>245</v>
      </c>
      <c r="BA418" s="27" t="s">
        <v>497</v>
      </c>
      <c r="BC418" s="27" t="s">
        <v>491</v>
      </c>
      <c r="BD418" s="27" t="s">
        <v>511</v>
      </c>
      <c r="BE418" s="27" t="s">
        <v>508</v>
      </c>
      <c r="BH418" s="27" t="str">
        <f t="shared" si="50"/>
        <v>[["mac", "b4:fb:e4:e3:83:32"], ["ip", "10.0.0.3"]]</v>
      </c>
    </row>
    <row r="419" spans="1:60" ht="16" customHeight="1">
      <c r="A419" s="27">
        <v>5003</v>
      </c>
      <c r="B419" s="30" t="s">
        <v>26</v>
      </c>
      <c r="C419" s="27" t="s">
        <v>245</v>
      </c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494</v>
      </c>
      <c r="AV419" s="28" t="s">
        <v>875</v>
      </c>
      <c r="AW419" s="27" t="s">
        <v>504</v>
      </c>
      <c r="AX419" s="27" t="s">
        <v>501</v>
      </c>
      <c r="AY419" s="27" t="s">
        <v>245</v>
      </c>
      <c r="BA419" s="27" t="s">
        <v>403</v>
      </c>
      <c r="BC419" s="27" t="s">
        <v>491</v>
      </c>
      <c r="BD419" s="27" t="s">
        <v>512</v>
      </c>
      <c r="BE419" s="27" t="s">
        <v>509</v>
      </c>
      <c r="BH419" s="27" t="str">
        <f t="shared" si="50"/>
        <v>[["mac", "78:8a:20:70:d3:79"], ["ip", "10.0.0.4"]]</v>
      </c>
    </row>
    <row r="420" spans="1:60" ht="16" customHeight="1">
      <c r="A420" s="27">
        <v>5004</v>
      </c>
      <c r="B420" s="30" t="s">
        <v>26</v>
      </c>
      <c r="C420" s="27" t="s">
        <v>245</v>
      </c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495</v>
      </c>
      <c r="AV420" s="28" t="s">
        <v>875</v>
      </c>
      <c r="AW420" s="27" t="s">
        <v>504</v>
      </c>
      <c r="AX420" s="27" t="s">
        <v>502</v>
      </c>
      <c r="AY420" s="27" t="s">
        <v>245</v>
      </c>
      <c r="BA420" s="27" t="s">
        <v>498</v>
      </c>
      <c r="BC420" s="27" t="s">
        <v>491</v>
      </c>
      <c r="BD420" s="27" t="s">
        <v>513</v>
      </c>
      <c r="BE420" s="27" t="s">
        <v>872</v>
      </c>
      <c r="BH420" s="27" t="str">
        <f t="shared" si="50"/>
        <v>[["mac", "f0:9f:c2:fc:b0:f7"], ["ip", "10.0.0.5"]]</v>
      </c>
    </row>
    <row r="421" spans="1:60" ht="16" customHeight="1">
      <c r="A421" s="27">
        <v>5005</v>
      </c>
      <c r="B421" s="30" t="s">
        <v>26</v>
      </c>
      <c r="C421" s="30" t="s">
        <v>467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468</v>
      </c>
      <c r="AV421" s="28" t="s">
        <v>470</v>
      </c>
      <c r="AW421" s="27" t="s">
        <v>472</v>
      </c>
      <c r="AX421" s="27" t="s">
        <v>469</v>
      </c>
      <c r="AY421" s="27" t="s">
        <v>471</v>
      </c>
      <c r="BA421" s="27" t="s">
        <v>28</v>
      </c>
      <c r="BC421" s="27" t="s">
        <v>514</v>
      </c>
      <c r="BD421" s="36" t="s">
        <v>579</v>
      </c>
      <c r="BE421" s="27" t="s">
        <v>515</v>
      </c>
      <c r="BH421" s="27" t="str">
        <f t="shared" si="50"/>
        <v>[["mac", "4a:9a:06:5d:53:66"], ["ip", "10.0.4.10"]]</v>
      </c>
    </row>
    <row r="422" spans="1:60" ht="16" customHeight="1">
      <c r="A422" s="27">
        <v>5006</v>
      </c>
      <c r="B422" s="30" t="s">
        <v>26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K422" s="30"/>
      <c r="L422" s="30"/>
      <c r="M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444</v>
      </c>
      <c r="AV422" s="28" t="s">
        <v>798</v>
      </c>
      <c r="AW422" s="27" t="s">
        <v>448</v>
      </c>
      <c r="AX422" s="27" t="s">
        <v>451</v>
      </c>
      <c r="AY422" s="27" t="s">
        <v>282</v>
      </c>
      <c r="BA422" s="27" t="s">
        <v>28</v>
      </c>
      <c r="BC422" s="27" t="s">
        <v>514</v>
      </c>
      <c r="BD422" s="27" t="s">
        <v>808</v>
      </c>
      <c r="BE422" s="27" t="s">
        <v>575</v>
      </c>
      <c r="BH422" s="27" t="str">
        <f t="shared" si="50"/>
        <v>[["mac", "00:e0:4c:68:07:65"], ["ip", "10.0.4.11"]]</v>
      </c>
    </row>
    <row r="423" spans="1:60" ht="16" customHeight="1">
      <c r="A423" s="27">
        <v>5007</v>
      </c>
      <c r="B423" s="30" t="s">
        <v>26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444</v>
      </c>
      <c r="AV423" s="28" t="s">
        <v>798</v>
      </c>
      <c r="AW423" s="27" t="s">
        <v>448</v>
      </c>
      <c r="AX423" s="27" t="s">
        <v>451</v>
      </c>
      <c r="AY423" s="27" t="s">
        <v>282</v>
      </c>
      <c r="BA423" s="27" t="s">
        <v>28</v>
      </c>
      <c r="BC423" s="27" t="s">
        <v>492</v>
      </c>
      <c r="BD423" s="27" t="s">
        <v>1098</v>
      </c>
      <c r="BE423" s="27" t="s">
        <v>487</v>
      </c>
      <c r="BH423" s="27" t="str">
        <f t="shared" si="50"/>
        <v>[["mac", "2a:e0:4c:68:06:a1"], ["ip", "10.0.2.11"]]</v>
      </c>
    </row>
    <row r="424" spans="1:60" ht="16" customHeight="1">
      <c r="A424" s="27">
        <v>5008</v>
      </c>
      <c r="B424" s="30" t="s">
        <v>26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444</v>
      </c>
      <c r="AV424" s="28" t="s">
        <v>798</v>
      </c>
      <c r="AW424" s="27" t="s">
        <v>448</v>
      </c>
      <c r="AX424" s="27" t="s">
        <v>451</v>
      </c>
      <c r="AY424" s="27" t="s">
        <v>282</v>
      </c>
      <c r="BA424" s="27" t="s">
        <v>28</v>
      </c>
      <c r="BC424" s="27" t="s">
        <v>534</v>
      </c>
      <c r="BD424" s="27" t="s">
        <v>578</v>
      </c>
      <c r="BE424" s="27" t="s">
        <v>576</v>
      </c>
      <c r="BH424" s="27" t="str">
        <f t="shared" si="50"/>
        <v>[["mac", "6a:e0:4c:68:06:a1"], ["ip", "10.0.6.11"]]</v>
      </c>
    </row>
    <row r="425" spans="1:60" ht="16" customHeight="1">
      <c r="A425" s="27">
        <v>5009</v>
      </c>
      <c r="B425" s="30" t="s">
        <v>786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446</v>
      </c>
      <c r="AV425" s="28" t="s">
        <v>798</v>
      </c>
      <c r="AW425" s="27" t="s">
        <v>449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453</v>
      </c>
      <c r="BE425" s="27"/>
      <c r="BH425" s="27" t="str">
        <f t="shared" si="50"/>
        <v>[["mac", "00:e0:4c:68:04:21"]]</v>
      </c>
    </row>
    <row r="426" spans="1:60" ht="16" customHeight="1">
      <c r="A426" s="27">
        <v>5010</v>
      </c>
      <c r="B426" s="30" t="s">
        <v>786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447</v>
      </c>
      <c r="AV426" s="28" t="s">
        <v>798</v>
      </c>
      <c r="AW426" s="27" t="s">
        <v>450</v>
      </c>
      <c r="AX426" s="27" t="s">
        <v>452</v>
      </c>
      <c r="AY426" s="27" t="s">
        <v>282</v>
      </c>
      <c r="BA426" s="27" t="s">
        <v>28</v>
      </c>
      <c r="BC426" s="27" t="s">
        <v>492</v>
      </c>
      <c r="BD426" s="27" t="s">
        <v>577</v>
      </c>
      <c r="BE426" s="35"/>
      <c r="BF426" s="30"/>
      <c r="BG426" s="30"/>
      <c r="BH426" s="27" t="str">
        <f t="shared" si="50"/>
        <v>[["mac", "00:e0:4c:68:07:0d"]]</v>
      </c>
    </row>
    <row r="427" spans="1:60" ht="16" customHeight="1">
      <c r="A427" s="27">
        <v>5011</v>
      </c>
      <c r="B427" s="30" t="s">
        <v>786</v>
      </c>
      <c r="C427" s="30" t="s">
        <v>445</v>
      </c>
      <c r="D427" s="30"/>
      <c r="E427" s="30"/>
      <c r="F427" s="31" t="str">
        <f>IF(ISBLANK(E427), "", Table2[[#This Row],[unique_id]])</f>
        <v/>
      </c>
      <c r="G427" s="30"/>
      <c r="H427" s="30"/>
      <c r="I427" s="30"/>
      <c r="T427" s="27"/>
      <c r="V427" s="28"/>
      <c r="W427" s="28"/>
      <c r="X427" s="28"/>
      <c r="Y427" s="2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29"/>
      <c r="AU427" s="27" t="s">
        <v>796</v>
      </c>
      <c r="AV427" s="28" t="s">
        <v>798</v>
      </c>
      <c r="AW427" s="27" t="s">
        <v>800</v>
      </c>
      <c r="AX427" s="27" t="s">
        <v>452</v>
      </c>
      <c r="AY427" s="27" t="s">
        <v>282</v>
      </c>
      <c r="BA427" s="27" t="s">
        <v>28</v>
      </c>
      <c r="BC427" s="27" t="s">
        <v>492</v>
      </c>
      <c r="BD427" s="27" t="s">
        <v>802</v>
      </c>
      <c r="BE427" s="35"/>
      <c r="BF427" s="30"/>
      <c r="BG427" s="30"/>
      <c r="BH427" s="27" t="str">
        <f t="shared" si="50"/>
        <v>[["mac", "40:6c:8f:2a:da:9c"]]</v>
      </c>
    </row>
    <row r="428" spans="1:60" ht="16" customHeight="1">
      <c r="A428" s="27">
        <v>5012</v>
      </c>
      <c r="B428" s="44" t="s">
        <v>26</v>
      </c>
      <c r="C428" s="30" t="s">
        <v>445</v>
      </c>
      <c r="D428" s="30"/>
      <c r="E428" s="30"/>
      <c r="F428" s="31" t="str">
        <f>IF(ISBLANK(E428), "", Table2[[#This Row],[unique_id]])</f>
        <v/>
      </c>
      <c r="G428" s="30"/>
      <c r="H428" s="30"/>
      <c r="I428" s="30"/>
      <c r="T428" s="27"/>
      <c r="V428" s="28"/>
      <c r="W428" s="28"/>
      <c r="X428" s="28"/>
      <c r="Y428" s="2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29"/>
      <c r="AU428" s="27" t="s">
        <v>797</v>
      </c>
      <c r="AV428" s="28" t="s">
        <v>798</v>
      </c>
      <c r="AW428" s="27" t="s">
        <v>799</v>
      </c>
      <c r="AX428" s="27" t="s">
        <v>452</v>
      </c>
      <c r="AY428" s="27" t="s">
        <v>282</v>
      </c>
      <c r="BA428" s="27" t="s">
        <v>28</v>
      </c>
      <c r="BC428" s="27" t="s">
        <v>492</v>
      </c>
      <c r="BD428" s="27" t="s">
        <v>801</v>
      </c>
      <c r="BE428" s="35" t="s">
        <v>1097</v>
      </c>
      <c r="BF428" s="30"/>
      <c r="BG428" s="30"/>
      <c r="BH428" s="27" t="str">
        <f t="shared" si="50"/>
        <v>[["mac", "0c:4d:e9:d2:86:6c"], ["ip", "10.0.2.13"]]</v>
      </c>
    </row>
    <row r="429" spans="1:60" ht="16" customHeight="1">
      <c r="A429" s="27">
        <v>5013</v>
      </c>
      <c r="B429" s="30" t="s">
        <v>26</v>
      </c>
      <c r="C429" s="30" t="s">
        <v>445</v>
      </c>
      <c r="D429" s="30"/>
      <c r="E429" s="30"/>
      <c r="F429" s="31" t="str">
        <f>IF(ISBLANK(E429), "", Table2[[#This Row],[unique_id]])</f>
        <v/>
      </c>
      <c r="G429" s="30"/>
      <c r="H429" s="30"/>
      <c r="I429" s="30"/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 t="s">
        <v>747</v>
      </c>
      <c r="AV429" s="28" t="s">
        <v>798</v>
      </c>
      <c r="AW429" s="27" t="s">
        <v>746</v>
      </c>
      <c r="AX429" s="27" t="s">
        <v>745</v>
      </c>
      <c r="AY429" s="27" t="s">
        <v>744</v>
      </c>
      <c r="BA429" s="27" t="s">
        <v>28</v>
      </c>
      <c r="BC429" s="27" t="s">
        <v>492</v>
      </c>
      <c r="BD429" s="27" t="s">
        <v>743</v>
      </c>
      <c r="BE429" s="35" t="s">
        <v>488</v>
      </c>
      <c r="BF429" s="30"/>
      <c r="BG429" s="30"/>
      <c r="BH429" s="27" t="str">
        <f t="shared" si="50"/>
        <v>[["mac", "b8:27:eb:78:74:0e"], ["ip", "10.0.2.12"]]</v>
      </c>
    </row>
    <row r="430" spans="1:60" ht="16" customHeight="1">
      <c r="A430" s="27">
        <v>5014</v>
      </c>
      <c r="B430" s="27" t="s">
        <v>26</v>
      </c>
      <c r="C430" s="27" t="s">
        <v>459</v>
      </c>
      <c r="E430" s="30"/>
      <c r="F430" s="31" t="str">
        <f>IF(ISBLANK(E430), "", Table2[[#This Row],[unique_id]])</f>
        <v/>
      </c>
      <c r="I430" s="30"/>
      <c r="T430" s="27"/>
      <c r="V430" s="28"/>
      <c r="W430" s="28"/>
      <c r="X430" s="28"/>
      <c r="Y430" s="2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29"/>
      <c r="AU430" s="27" t="s">
        <v>458</v>
      </c>
      <c r="AV430" s="28" t="s">
        <v>1096</v>
      </c>
      <c r="AW430" s="27" t="s">
        <v>456</v>
      </c>
      <c r="AX430" s="27" t="s">
        <v>457</v>
      </c>
      <c r="AY430" s="27" t="s">
        <v>455</v>
      </c>
      <c r="BA430" s="27" t="s">
        <v>28</v>
      </c>
      <c r="BC430" s="27" t="s">
        <v>534</v>
      </c>
      <c r="BD430" s="27" t="s">
        <v>454</v>
      </c>
      <c r="BE430" s="27" t="s">
        <v>580</v>
      </c>
      <c r="BH430" s="27" t="str">
        <f t="shared" si="50"/>
        <v>[["mac", "30:05:5c:8a:ff:10"], ["ip", "10.0.6.22"]]</v>
      </c>
    </row>
    <row r="431" spans="1:60" ht="16" customHeight="1">
      <c r="A431" s="27">
        <v>5015</v>
      </c>
      <c r="B431" s="27" t="s">
        <v>26</v>
      </c>
      <c r="C431" s="27" t="s">
        <v>616</v>
      </c>
      <c r="E431" s="30"/>
      <c r="F431" s="31" t="str">
        <f>IF(ISBLANK(E431), "", Table2[[#This Row],[unique_id]])</f>
        <v/>
      </c>
      <c r="I431" s="30"/>
      <c r="T431" s="27"/>
      <c r="V431" s="28"/>
      <c r="W431" s="28" t="s">
        <v>663</v>
      </c>
      <c r="X431" s="28"/>
      <c r="Y431" s="38" t="s">
        <v>1076</v>
      </c>
      <c r="Z431" s="38"/>
      <c r="AA431" s="3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1" s="27" t="s">
        <v>654</v>
      </c>
      <c r="AV431" s="38" t="s">
        <v>653</v>
      </c>
      <c r="AW431" s="34" t="s">
        <v>651</v>
      </c>
      <c r="AX431" s="34" t="s">
        <v>652</v>
      </c>
      <c r="AY431" s="27" t="s">
        <v>616</v>
      </c>
      <c r="BA431" s="27" t="s">
        <v>172</v>
      </c>
      <c r="BD431" s="27" t="s">
        <v>650</v>
      </c>
      <c r="BE431" s="27"/>
      <c r="BH431" s="27" t="str">
        <f t="shared" si="50"/>
        <v>[["mac", "0x00158d0005d9d088"]]</v>
      </c>
    </row>
    <row r="432" spans="1:60" ht="16" customHeight="1">
      <c r="A432" s="27">
        <v>6000</v>
      </c>
      <c r="B432" s="27" t="s">
        <v>26</v>
      </c>
      <c r="C432" s="27" t="s">
        <v>729</v>
      </c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 t="s">
        <v>581</v>
      </c>
      <c r="AV432" s="28"/>
      <c r="BC432" s="27" t="s">
        <v>514</v>
      </c>
      <c r="BD432" s="27" t="s">
        <v>582</v>
      </c>
      <c r="BE432" s="27"/>
      <c r="BH432" s="27" t="str">
        <f t="shared" si="50"/>
        <v>[["mac", "bc:09:63:42:09:c0"]]</v>
      </c>
    </row>
    <row r="433" spans="2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2:60" ht="16" customHeight="1">
      <c r="B434" s="30"/>
      <c r="C434" s="30"/>
      <c r="D434" s="30"/>
      <c r="E434" s="30"/>
      <c r="F434" s="31" t="str">
        <f>IF(ISBLANK(E434), "", Table2[[#This Row],[unique_id]])</f>
        <v/>
      </c>
      <c r="G434" s="30"/>
      <c r="H434" s="30"/>
      <c r="I434" s="30"/>
      <c r="K434" s="30"/>
      <c r="L434" s="30"/>
      <c r="M434" s="30"/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2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2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2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2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2:60" ht="16" customHeight="1">
      <c r="E439" s="32"/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2:60" ht="16" customHeight="1">
      <c r="E440" s="32"/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2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2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2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2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2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2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2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2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si="50"/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si="50"/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0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si="50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ref="BH455:BH518" si="53"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2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si="51"/>
        <v/>
      </c>
      <c r="AS469" s="27"/>
      <c r="AT469" s="2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si="52"/>
        <v/>
      </c>
      <c r="AK470" s="27" t="str">
        <f t="shared" si="51"/>
        <v/>
      </c>
      <c r="AS470" s="27"/>
      <c r="AT470" s="2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si="52"/>
        <v/>
      </c>
      <c r="AK471" s="27" t="str">
        <f t="shared" si="51"/>
        <v/>
      </c>
      <c r="AS471" s="27"/>
      <c r="AT471" s="2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2"/>
        <v/>
      </c>
      <c r="AK472" s="27" t="str">
        <f t="shared" si="51"/>
        <v/>
      </c>
      <c r="AS472" s="27"/>
      <c r="AT472" s="1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2"/>
        <v/>
      </c>
      <c r="AK473" s="27" t="str">
        <f t="shared" ref="AK473:AK536" si="54"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ref="AJ474:AJ537" si="55">IF(ISBLANK(AI474),  "", _xlfn.CONCAT("haas/entity/sensor/", LOWER(C474), "/", E474, "/config"))</f>
        <v/>
      </c>
      <c r="AK474" s="27" t="str">
        <f t="shared" si="54"/>
        <v/>
      </c>
      <c r="AS474" s="27"/>
      <c r="AT474" s="1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1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1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2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1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si="53"/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si="53"/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3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si="53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ref="BH519:BH582" si="56"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si="54"/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si="55"/>
        <v/>
      </c>
      <c r="AK534" s="27" t="str">
        <f t="shared" si="54"/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si="55"/>
        <v/>
      </c>
      <c r="AK535" s="27" t="str">
        <f t="shared" si="54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5"/>
        <v/>
      </c>
      <c r="AK536" s="27" t="str">
        <f t="shared" si="54"/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5"/>
        <v/>
      </c>
      <c r="AK537" s="27" t="str">
        <f t="shared" ref="AK537:AK600" si="57"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ref="AJ538:AJ601" si="58">IF(ISBLANK(AI538),  "", _xlfn.CONCAT("haas/entity/sensor/", LOWER(C538), "/", E538, "/config"))</f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H558" s="32"/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G561" s="28"/>
      <c r="AH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G562" s="28"/>
      <c r="AH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G563" s="28"/>
      <c r="AH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G568" s="32"/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si="56"/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si="56"/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6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si="56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ref="BH583:BH646" si="59"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si="57"/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si="58"/>
        <v/>
      </c>
      <c r="AK598" s="27" t="str">
        <f t="shared" si="57"/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si="58"/>
        <v/>
      </c>
      <c r="AK599" s="27" t="str">
        <f t="shared" si="57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58"/>
        <v/>
      </c>
      <c r="AK600" s="27" t="str">
        <f t="shared" si="57"/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58"/>
        <v/>
      </c>
      <c r="AK601" s="27" t="str">
        <f t="shared" ref="AK601:AK664" si="60"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ref="AJ602:AJ665" si="61">IF(ISBLANK(AI602),  "", _xlfn.CONCAT("haas/entity/sensor/", LOWER(C602), "/", E602, "/config"))</f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si="59"/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si="59"/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59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si="59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ref="BH647:BH710" si="62"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si="60"/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si="61"/>
        <v/>
      </c>
      <c r="AK662" s="27" t="str">
        <f t="shared" si="60"/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si="61"/>
        <v/>
      </c>
      <c r="AK663" s="27" t="str">
        <f t="shared" si="60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1"/>
        <v/>
      </c>
      <c r="AK664" s="27" t="str">
        <f t="shared" si="60"/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1"/>
        <v/>
      </c>
      <c r="AK665" s="27" t="str">
        <f t="shared" ref="AK665:AK728" si="63"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ref="AJ666:AJ729" si="64">IF(ISBLANK(AI666),  "", _xlfn.CONCAT("haas/entity/sensor/", LOWER(C666), "/", E666, "/config"))</f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si="62"/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si="62"/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2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si="62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ref="BH711:BH758" si="65"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si="63"/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si="64"/>
        <v/>
      </c>
      <c r="AK726" s="27" t="str">
        <f t="shared" si="63"/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si="64"/>
        <v/>
      </c>
      <c r="AK727" s="27" t="str">
        <f t="shared" si="63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4"/>
        <v/>
      </c>
      <c r="AK728" s="27" t="str">
        <f t="shared" si="63"/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4"/>
        <v/>
      </c>
      <c r="AK729" s="27" t="str">
        <f t="shared" ref="AK729:AK758" si="66"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ref="AJ730:AJ758" si="67">IF(ISBLANK(AI730),  "", _xlfn.CONCAT("haas/entity/sensor/", LOWER(C730), "/", E730, "/config"))</f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 t="shared" si="67"/>
        <v/>
      </c>
      <c r="AK755" s="27" t="str">
        <f t="shared" si="66"/>
        <v/>
      </c>
      <c r="AS755" s="27"/>
      <c r="AT755" s="29"/>
      <c r="AU755" s="27"/>
      <c r="AV755" s="28"/>
      <c r="BD755" s="27"/>
      <c r="BE755" s="27"/>
      <c r="BH755" s="27" t="str">
        <f t="shared" si="65"/>
        <v/>
      </c>
    </row>
    <row r="756" spans="6:60" ht="16" customHeight="1">
      <c r="F756" s="31" t="str">
        <f>IF(ISBLANK(E756), "", Table2[[#This Row],[unique_id]])</f>
        <v/>
      </c>
      <c r="T756" s="27"/>
      <c r="V756" s="28"/>
      <c r="W756" s="28"/>
      <c r="X756" s="28"/>
      <c r="Y756" s="28"/>
      <c r="AJ756" s="27" t="str">
        <f t="shared" si="67"/>
        <v/>
      </c>
      <c r="AK756" s="27" t="str">
        <f t="shared" si="66"/>
        <v/>
      </c>
      <c r="AS756" s="27"/>
      <c r="AT756" s="29"/>
      <c r="AU756" s="27"/>
      <c r="AV756" s="28"/>
      <c r="BD756" s="27"/>
      <c r="BE756" s="27"/>
      <c r="BH756" s="27" t="str">
        <f t="shared" si="65"/>
        <v/>
      </c>
    </row>
    <row r="757" spans="6:60" ht="16" customHeight="1">
      <c r="F757" s="31" t="str">
        <f>IF(ISBLANK(E757), "", Table2[[#This Row],[unique_id]])</f>
        <v/>
      </c>
      <c r="T757" s="27"/>
      <c r="V757" s="28"/>
      <c r="W757" s="28"/>
      <c r="X757" s="28"/>
      <c r="Y757" s="28"/>
      <c r="AJ757" s="27" t="str">
        <f t="shared" si="67"/>
        <v/>
      </c>
      <c r="AK757" s="27" t="str">
        <f t="shared" si="66"/>
        <v/>
      </c>
      <c r="AS757" s="27"/>
      <c r="AT757" s="29"/>
      <c r="AU757" s="27"/>
      <c r="AV757" s="28"/>
      <c r="BD757" s="27"/>
      <c r="BE757" s="27"/>
      <c r="BH757" s="27" t="str">
        <f t="shared" si="65"/>
        <v/>
      </c>
    </row>
    <row r="758" spans="6:60" ht="16" customHeight="1">
      <c r="F758" s="31" t="str">
        <f>IF(ISBLANK(E758), "", Table2[[#This Row],[unique_id]])</f>
        <v/>
      </c>
      <c r="T758" s="27"/>
      <c r="V758" s="28"/>
      <c r="W758" s="28"/>
      <c r="X758" s="28"/>
      <c r="Y758" s="28"/>
      <c r="AJ758" s="27" t="str">
        <f t="shared" si="67"/>
        <v/>
      </c>
      <c r="AK758" s="27" t="str">
        <f t="shared" si="66"/>
        <v/>
      </c>
      <c r="AS758" s="27"/>
      <c r="AT758" s="29"/>
      <c r="AU758" s="27"/>
      <c r="AV758" s="28"/>
      <c r="BD758" s="27"/>
      <c r="BE758" s="27"/>
      <c r="BH758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2023-07-16T01:12:58Z</dcterms:modified>
</cp:coreProperties>
</file>