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2209029-0C41-3545-A796-4F35D9C2C2DE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202" i="1" l="1"/>
  <c r="AK202" i="1"/>
  <c r="AJ202" i="1"/>
  <c r="F202" i="1"/>
  <c r="BC201" i="1"/>
  <c r="AK201" i="1"/>
  <c r="AJ201" i="1"/>
  <c r="F201" i="1"/>
  <c r="BC200" i="1"/>
  <c r="AK200" i="1"/>
  <c r="AJ200" i="1"/>
  <c r="F200" i="1"/>
  <c r="BC199" i="1"/>
  <c r="AK199" i="1"/>
  <c r="AJ199" i="1"/>
  <c r="F199" i="1"/>
  <c r="F198" i="1"/>
  <c r="AJ198" i="1"/>
  <c r="AK198" i="1"/>
  <c r="BC198" i="1"/>
  <c r="E196" i="1"/>
  <c r="F196" i="1" s="1"/>
  <c r="T195" i="1"/>
  <c r="AK197" i="1"/>
  <c r="E197" i="1"/>
  <c r="AJ197" i="1" s="1"/>
  <c r="AU197" i="1"/>
  <c r="AK196" i="1"/>
  <c r="AU196" i="1"/>
  <c r="S203" i="1"/>
  <c r="AL341" i="1"/>
  <c r="AL195" i="1"/>
  <c r="AK341" i="1"/>
  <c r="AK195" i="1"/>
  <c r="AJ341" i="1"/>
  <c r="AJ195" i="1"/>
  <c r="AO195" i="1"/>
  <c r="AO196" i="1" s="1"/>
  <c r="AO341" i="1"/>
  <c r="AU341" i="1"/>
  <c r="AU195" i="1"/>
  <c r="AP341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95" i="1"/>
  <c r="F193" i="1"/>
  <c r="F191" i="1"/>
  <c r="F190" i="1"/>
  <c r="F187" i="1"/>
  <c r="F186" i="1"/>
  <c r="F185" i="1"/>
  <c r="F184" i="1"/>
  <c r="F183" i="1"/>
  <c r="F178" i="1"/>
  <c r="F177" i="1"/>
  <c r="F175" i="1"/>
  <c r="F172" i="1"/>
  <c r="F171" i="1"/>
  <c r="F170" i="1"/>
  <c r="F169" i="1"/>
  <c r="F168" i="1"/>
  <c r="F166" i="1"/>
  <c r="F165" i="1"/>
  <c r="F164" i="1"/>
  <c r="F163" i="1"/>
  <c r="F161" i="1"/>
  <c r="F159" i="1"/>
  <c r="F157" i="1"/>
  <c r="F155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V194" i="1"/>
  <c r="AT194" i="1"/>
  <c r="AS194" i="1"/>
  <c r="AP195" i="1"/>
  <c r="AP197" i="1" s="1"/>
  <c r="S195" i="1"/>
  <c r="S194" i="1"/>
  <c r="R195" i="1"/>
  <c r="J195" i="1"/>
  <c r="BC194" i="1"/>
  <c r="AK194" i="1"/>
  <c r="AJ194" i="1"/>
  <c r="T194" i="1"/>
  <c r="R194" i="1"/>
  <c r="E194" i="1"/>
  <c r="F194" i="1" s="1"/>
  <c r="BC341" i="1"/>
  <c r="BC195" i="1"/>
  <c r="AJ346" i="1"/>
  <c r="AK346" i="1"/>
  <c r="BC346" i="1"/>
  <c r="BC366" i="1"/>
  <c r="AK366" i="1"/>
  <c r="AJ366" i="1"/>
  <c r="BC364" i="1"/>
  <c r="AK364" i="1"/>
  <c r="AJ364" i="1"/>
  <c r="BC358" i="1"/>
  <c r="AK358" i="1"/>
  <c r="AJ358" i="1"/>
  <c r="BC357" i="1"/>
  <c r="AK357" i="1"/>
  <c r="AJ357" i="1"/>
  <c r="BC356" i="1"/>
  <c r="AK356" i="1"/>
  <c r="AJ356" i="1"/>
  <c r="BC351" i="1"/>
  <c r="AK351" i="1"/>
  <c r="AJ351" i="1"/>
  <c r="BC144" i="1"/>
  <c r="AP144" i="1"/>
  <c r="AK144" i="1"/>
  <c r="AJ144" i="1"/>
  <c r="BC165" i="1"/>
  <c r="AP165" i="1"/>
  <c r="AK165" i="1"/>
  <c r="AJ165" i="1"/>
  <c r="R165" i="1"/>
  <c r="S165" i="1" s="1"/>
  <c r="BC164" i="1"/>
  <c r="AP164" i="1"/>
  <c r="AK164" i="1"/>
  <c r="AJ164" i="1"/>
  <c r="R164" i="1"/>
  <c r="S164" i="1" s="1"/>
  <c r="BC163" i="1"/>
  <c r="AP163" i="1"/>
  <c r="AK163" i="1"/>
  <c r="AJ163" i="1"/>
  <c r="BC123" i="1"/>
  <c r="AP123" i="1"/>
  <c r="AK123" i="1"/>
  <c r="AJ123" i="1"/>
  <c r="R123" i="1"/>
  <c r="S123" i="1" s="1"/>
  <c r="BC122" i="1"/>
  <c r="AP122" i="1"/>
  <c r="AK122" i="1"/>
  <c r="AJ122" i="1"/>
  <c r="R122" i="1"/>
  <c r="S122" i="1" s="1"/>
  <c r="BC121" i="1"/>
  <c r="AP121" i="1"/>
  <c r="AK121" i="1"/>
  <c r="AJ121" i="1"/>
  <c r="BC145" i="1"/>
  <c r="AP145" i="1"/>
  <c r="AK145" i="1"/>
  <c r="AJ145" i="1"/>
  <c r="R145" i="1"/>
  <c r="S145" i="1" s="1"/>
  <c r="BC143" i="1"/>
  <c r="AP143" i="1"/>
  <c r="AK143" i="1"/>
  <c r="AJ143" i="1"/>
  <c r="R143" i="1"/>
  <c r="S143" i="1" s="1"/>
  <c r="BC142" i="1"/>
  <c r="AP142" i="1"/>
  <c r="AK142" i="1"/>
  <c r="AJ142" i="1"/>
  <c r="AP171" i="1"/>
  <c r="AP170" i="1"/>
  <c r="AP169" i="1"/>
  <c r="AP168" i="1"/>
  <c r="R171" i="1"/>
  <c r="S171" i="1" s="1"/>
  <c r="R170" i="1"/>
  <c r="S170" i="1" s="1"/>
  <c r="R169" i="1"/>
  <c r="S169" i="1" s="1"/>
  <c r="AJ169" i="1"/>
  <c r="AK169" i="1"/>
  <c r="BC169" i="1"/>
  <c r="AJ168" i="1"/>
  <c r="AK168" i="1"/>
  <c r="BC168" i="1"/>
  <c r="AJ170" i="1"/>
  <c r="AK170" i="1"/>
  <c r="BC170" i="1"/>
  <c r="AJ171" i="1"/>
  <c r="AK171" i="1"/>
  <c r="BC171" i="1"/>
  <c r="E336" i="1"/>
  <c r="F336" i="1" s="1"/>
  <c r="E334" i="1"/>
  <c r="F334" i="1" s="1"/>
  <c r="E332" i="1"/>
  <c r="F332" i="1" s="1"/>
  <c r="E330" i="1"/>
  <c r="F330" i="1" s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192" i="1"/>
  <c r="F192" i="1" s="1"/>
  <c r="E176" i="1"/>
  <c r="F176" i="1" s="1"/>
  <c r="E174" i="1"/>
  <c r="F174" i="1" s="1"/>
  <c r="E153" i="1"/>
  <c r="F153" i="1" s="1"/>
  <c r="E101" i="1"/>
  <c r="F101" i="1" s="1"/>
  <c r="T337" i="1"/>
  <c r="T335" i="1"/>
  <c r="T333" i="1"/>
  <c r="T331" i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193" i="1"/>
  <c r="T177" i="1"/>
  <c r="T175" i="1"/>
  <c r="T154" i="1"/>
  <c r="T102" i="1"/>
  <c r="BC301" i="1"/>
  <c r="AK301" i="1"/>
  <c r="AJ301" i="1"/>
  <c r="BC241" i="1"/>
  <c r="AK241" i="1"/>
  <c r="BC214" i="1"/>
  <c r="AK214" i="1"/>
  <c r="AJ214" i="1"/>
  <c r="AP380" i="1"/>
  <c r="AP376" i="1"/>
  <c r="BC380" i="1"/>
  <c r="AK380" i="1"/>
  <c r="AJ380" i="1"/>
  <c r="BC376" i="1"/>
  <c r="AK376" i="1"/>
  <c r="AJ376" i="1"/>
  <c r="T326" i="1"/>
  <c r="BC327" i="1"/>
  <c r="AT327" i="1"/>
  <c r="AP327" i="1" s="1"/>
  <c r="AK327" i="1"/>
  <c r="AJ327" i="1"/>
  <c r="S327" i="1"/>
  <c r="AK326" i="1"/>
  <c r="AJ326" i="1"/>
  <c r="S326" i="1"/>
  <c r="AK384" i="1"/>
  <c r="AJ384" i="1"/>
  <c r="S384" i="1"/>
  <c r="AK387" i="1"/>
  <c r="AJ387" i="1"/>
  <c r="S387" i="1"/>
  <c r="BC206" i="1"/>
  <c r="AO206" i="1"/>
  <c r="AK206" i="1"/>
  <c r="AJ206" i="1"/>
  <c r="BC204" i="1"/>
  <c r="AO204" i="1"/>
  <c r="AK204" i="1"/>
  <c r="AJ204" i="1"/>
  <c r="BC331" i="1"/>
  <c r="AT331" i="1"/>
  <c r="AP331" i="1" s="1"/>
  <c r="AK331" i="1"/>
  <c r="AJ331" i="1"/>
  <c r="S331" i="1"/>
  <c r="BC330" i="1"/>
  <c r="AK330" i="1"/>
  <c r="AJ330" i="1"/>
  <c r="T330" i="1"/>
  <c r="S330" i="1"/>
  <c r="BC329" i="1"/>
  <c r="AT329" i="1"/>
  <c r="AP329" i="1" s="1"/>
  <c r="AK329" i="1"/>
  <c r="AJ329" i="1"/>
  <c r="S329" i="1"/>
  <c r="BC328" i="1"/>
  <c r="AK328" i="1"/>
  <c r="AJ328" i="1"/>
  <c r="T328" i="1"/>
  <c r="S328" i="1"/>
  <c r="T388" i="1"/>
  <c r="T386" i="1"/>
  <c r="T385" i="1"/>
  <c r="T383" i="1"/>
  <c r="T304" i="1"/>
  <c r="BC304" i="1"/>
  <c r="AK304" i="1"/>
  <c r="AJ304" i="1"/>
  <c r="BC244" i="1"/>
  <c r="AK244" i="1"/>
  <c r="AJ244" i="1"/>
  <c r="BC243" i="1"/>
  <c r="AK243" i="1"/>
  <c r="AJ243" i="1"/>
  <c r="BC217" i="1"/>
  <c r="AK217" i="1"/>
  <c r="AJ217" i="1"/>
  <c r="BC216" i="1"/>
  <c r="AK216" i="1"/>
  <c r="AJ216" i="1"/>
  <c r="BC215" i="1"/>
  <c r="AK215" i="1"/>
  <c r="AJ215" i="1"/>
  <c r="BC242" i="1"/>
  <c r="AK242" i="1"/>
  <c r="AJ242" i="1"/>
  <c r="BC240" i="1"/>
  <c r="AK240" i="1"/>
  <c r="AJ240" i="1"/>
  <c r="BC213" i="1"/>
  <c r="AK213" i="1"/>
  <c r="AJ213" i="1"/>
  <c r="S337" i="1"/>
  <c r="S336" i="1"/>
  <c r="T334" i="1"/>
  <c r="T332" i="1"/>
  <c r="T320" i="1"/>
  <c r="T318" i="1"/>
  <c r="T302" i="1"/>
  <c r="T192" i="1"/>
  <c r="T153" i="1"/>
  <c r="T101" i="1"/>
  <c r="T336" i="1"/>
  <c r="T324" i="1"/>
  <c r="T316" i="1"/>
  <c r="T314" i="1"/>
  <c r="T312" i="1"/>
  <c r="T310" i="1"/>
  <c r="T308" i="1"/>
  <c r="T306" i="1"/>
  <c r="T176" i="1"/>
  <c r="T174" i="1"/>
  <c r="T322" i="1"/>
  <c r="S321" i="1"/>
  <c r="S319" i="1"/>
  <c r="S305" i="1"/>
  <c r="S335" i="1"/>
  <c r="S333" i="1"/>
  <c r="S325" i="1"/>
  <c r="S323" i="1"/>
  <c r="S317" i="1"/>
  <c r="S315" i="1"/>
  <c r="S313" i="1"/>
  <c r="S311" i="1"/>
  <c r="S309" i="1"/>
  <c r="S307" i="1"/>
  <c r="S303" i="1"/>
  <c r="S193" i="1"/>
  <c r="R192" i="1"/>
  <c r="R176" i="1"/>
  <c r="R174" i="1"/>
  <c r="R153" i="1"/>
  <c r="R101" i="1"/>
  <c r="AJ336" i="1"/>
  <c r="AK336" i="1"/>
  <c r="BC336" i="1"/>
  <c r="AJ334" i="1"/>
  <c r="AK334" i="1"/>
  <c r="BC334" i="1"/>
  <c r="AJ332" i="1"/>
  <c r="AK332" i="1"/>
  <c r="BC332" i="1"/>
  <c r="AJ324" i="1"/>
  <c r="AK324" i="1"/>
  <c r="BC324" i="1"/>
  <c r="AJ322" i="1"/>
  <c r="AK322" i="1"/>
  <c r="BC322" i="1"/>
  <c r="AJ320" i="1"/>
  <c r="AK320" i="1"/>
  <c r="BC320" i="1"/>
  <c r="AJ318" i="1"/>
  <c r="AK318" i="1"/>
  <c r="BC318" i="1"/>
  <c r="AJ316" i="1"/>
  <c r="AK316" i="1"/>
  <c r="BC316" i="1"/>
  <c r="AJ312" i="1"/>
  <c r="AK312" i="1"/>
  <c r="BC312" i="1"/>
  <c r="AJ310" i="1"/>
  <c r="AK310" i="1"/>
  <c r="BC310" i="1"/>
  <c r="AJ308" i="1"/>
  <c r="AK308" i="1"/>
  <c r="BC308" i="1"/>
  <c r="AJ306" i="1"/>
  <c r="AK306" i="1"/>
  <c r="BC306" i="1"/>
  <c r="AJ302" i="1"/>
  <c r="AK302" i="1"/>
  <c r="BC302" i="1"/>
  <c r="AJ192" i="1"/>
  <c r="AK192" i="1"/>
  <c r="BC192" i="1"/>
  <c r="AJ176" i="1"/>
  <c r="AK176" i="1"/>
  <c r="BC176" i="1"/>
  <c r="AJ174" i="1"/>
  <c r="AK174" i="1"/>
  <c r="BC174" i="1"/>
  <c r="AJ153" i="1"/>
  <c r="AK153" i="1"/>
  <c r="BC153" i="1"/>
  <c r="R102" i="1"/>
  <c r="S102" i="1" s="1"/>
  <c r="T375" i="1"/>
  <c r="T374" i="1"/>
  <c r="T371" i="1"/>
  <c r="T370" i="1"/>
  <c r="S388" i="1"/>
  <c r="S386" i="1"/>
  <c r="S385" i="1"/>
  <c r="S375" i="1"/>
  <c r="S374" i="1"/>
  <c r="S373" i="1"/>
  <c r="S372" i="1"/>
  <c r="S371" i="1"/>
  <c r="S370" i="1"/>
  <c r="S207" i="1"/>
  <c r="S205" i="1"/>
  <c r="R203" i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P115" i="1"/>
  <c r="E115" i="1" s="1"/>
  <c r="F115" i="1" s="1"/>
  <c r="BC147" i="1"/>
  <c r="AP147" i="1"/>
  <c r="E147" i="1" s="1"/>
  <c r="F147" i="1" s="1"/>
  <c r="AO147" i="1"/>
  <c r="AK147" i="1"/>
  <c r="AJ147" i="1"/>
  <c r="BC146" i="1"/>
  <c r="AP146" i="1"/>
  <c r="AO146" i="1"/>
  <c r="AK146" i="1"/>
  <c r="AJ146" i="1"/>
  <c r="BC373" i="1"/>
  <c r="AP373" i="1"/>
  <c r="AK373" i="1"/>
  <c r="AJ373" i="1"/>
  <c r="BC369" i="1"/>
  <c r="AK369" i="1"/>
  <c r="AJ369" i="1"/>
  <c r="BC368" i="1"/>
  <c r="AK368" i="1"/>
  <c r="AJ272" i="1"/>
  <c r="AJ273" i="1"/>
  <c r="AJ274" i="1"/>
  <c r="AJ275" i="1"/>
  <c r="BC275" i="1"/>
  <c r="BC284" i="1"/>
  <c r="AK284" i="1"/>
  <c r="AJ284" i="1"/>
  <c r="AJ277" i="1"/>
  <c r="AK277" i="1"/>
  <c r="BC277" i="1"/>
  <c r="AJ278" i="1"/>
  <c r="AK278" i="1"/>
  <c r="BC278" i="1"/>
  <c r="AJ279" i="1"/>
  <c r="AK279" i="1"/>
  <c r="BC279" i="1"/>
  <c r="AJ280" i="1"/>
  <c r="AK280" i="1"/>
  <c r="BC280" i="1"/>
  <c r="AJ281" i="1"/>
  <c r="AK281" i="1"/>
  <c r="BC281" i="1"/>
  <c r="AJ282" i="1"/>
  <c r="AK282" i="1"/>
  <c r="BC282" i="1"/>
  <c r="AJ283" i="1"/>
  <c r="AK283" i="1"/>
  <c r="BC283" i="1"/>
  <c r="BC344" i="1"/>
  <c r="AO344" i="1"/>
  <c r="AK344" i="1"/>
  <c r="AJ344" i="1"/>
  <c r="BC343" i="1"/>
  <c r="AO343" i="1"/>
  <c r="AK343" i="1"/>
  <c r="AJ343" i="1"/>
  <c r="AO428" i="1"/>
  <c r="AO342" i="1"/>
  <c r="AO340" i="1"/>
  <c r="AO339" i="1"/>
  <c r="AO338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3" i="1"/>
  <c r="AO172" i="1"/>
  <c r="AO167" i="1"/>
  <c r="AO166" i="1"/>
  <c r="AO162" i="1"/>
  <c r="AO161" i="1"/>
  <c r="AO160" i="1"/>
  <c r="AO159" i="1"/>
  <c r="AO158" i="1"/>
  <c r="AO157" i="1"/>
  <c r="AO156" i="1"/>
  <c r="AO155" i="1"/>
  <c r="AO152" i="1"/>
  <c r="AO151" i="1"/>
  <c r="AO150" i="1"/>
  <c r="AO149" i="1"/>
  <c r="AO148" i="1"/>
  <c r="AO141" i="1"/>
  <c r="AO140" i="1"/>
  <c r="AO139" i="1"/>
  <c r="AO138" i="1"/>
  <c r="AO137" i="1"/>
  <c r="AO136" i="1"/>
  <c r="AO134" i="1"/>
  <c r="AO133" i="1"/>
  <c r="AO132" i="1"/>
  <c r="AO131" i="1"/>
  <c r="AO130" i="1"/>
  <c r="AO129" i="1"/>
  <c r="AO128" i="1"/>
  <c r="AO127" i="1"/>
  <c r="AO126" i="1"/>
  <c r="AO125" i="1"/>
  <c r="AO124" i="1"/>
  <c r="AO120" i="1"/>
  <c r="AO119" i="1"/>
  <c r="AO118" i="1"/>
  <c r="AO117" i="1"/>
  <c r="AO116" i="1"/>
  <c r="AO115" i="1"/>
  <c r="AO114" i="1"/>
  <c r="AO112" i="1"/>
  <c r="AO111" i="1"/>
  <c r="AO110" i="1"/>
  <c r="AO109" i="1"/>
  <c r="BC342" i="1"/>
  <c r="AK342" i="1"/>
  <c r="AJ342" i="1"/>
  <c r="AP114" i="1"/>
  <c r="BC96" i="1"/>
  <c r="AK96" i="1"/>
  <c r="AJ96" i="1"/>
  <c r="BC95" i="1"/>
  <c r="AK95" i="1"/>
  <c r="AJ95" i="1"/>
  <c r="BC94" i="1"/>
  <c r="AK94" i="1"/>
  <c r="AJ94" i="1"/>
  <c r="AJ93" i="1"/>
  <c r="AK93" i="1"/>
  <c r="BC93" i="1"/>
  <c r="AJ391" i="1"/>
  <c r="AK391" i="1"/>
  <c r="BC391" i="1"/>
  <c r="AJ396" i="1"/>
  <c r="AK396" i="1"/>
  <c r="BC396" i="1"/>
  <c r="BC293" i="1"/>
  <c r="AK293" i="1"/>
  <c r="AJ293" i="1"/>
  <c r="BC191" i="1"/>
  <c r="AK191" i="1"/>
  <c r="AJ191" i="1"/>
  <c r="BC203" i="1"/>
  <c r="AP203" i="1"/>
  <c r="AK203" i="1"/>
  <c r="AJ203" i="1"/>
  <c r="J203" i="1"/>
  <c r="BC193" i="1"/>
  <c r="AT193" i="1"/>
  <c r="AP193" i="1" s="1"/>
  <c r="AK193" i="1"/>
  <c r="AJ193" i="1"/>
  <c r="BC89" i="1"/>
  <c r="AK89" i="1"/>
  <c r="AJ89" i="1"/>
  <c r="BC390" i="1"/>
  <c r="AK390" i="1"/>
  <c r="AJ390" i="1"/>
  <c r="AJ395" i="1"/>
  <c r="AK395" i="1"/>
  <c r="BC395" i="1"/>
  <c r="BC289" i="1"/>
  <c r="AK289" i="1"/>
  <c r="AJ289" i="1"/>
  <c r="AJ290" i="1"/>
  <c r="AK290" i="1"/>
  <c r="BC290" i="1"/>
  <c r="BC393" i="1"/>
  <c r="AK393" i="1"/>
  <c r="AJ393" i="1"/>
  <c r="AJ398" i="1"/>
  <c r="AK398" i="1"/>
  <c r="BC398" i="1"/>
  <c r="AJ394" i="1"/>
  <c r="AK394" i="1"/>
  <c r="BC394" i="1"/>
  <c r="AJ399" i="1"/>
  <c r="AK399" i="1"/>
  <c r="BC399" i="1"/>
  <c r="AP372" i="1"/>
  <c r="AK372" i="1"/>
  <c r="AJ372" i="1"/>
  <c r="BC372" i="1"/>
  <c r="BC400" i="1"/>
  <c r="AK400" i="1"/>
  <c r="BC392" i="1"/>
  <c r="AK392" i="1"/>
  <c r="AJ392" i="1"/>
  <c r="BC397" i="1"/>
  <c r="AK397" i="1"/>
  <c r="AJ397" i="1"/>
  <c r="AJ287" i="1"/>
  <c r="AK287" i="1"/>
  <c r="BC287" i="1"/>
  <c r="AJ288" i="1"/>
  <c r="AK288" i="1"/>
  <c r="BC288" i="1"/>
  <c r="BC190" i="1"/>
  <c r="AP190" i="1"/>
  <c r="AK190" i="1"/>
  <c r="AJ190" i="1"/>
  <c r="BC186" i="1"/>
  <c r="AP186" i="1"/>
  <c r="AK186" i="1"/>
  <c r="AJ186" i="1"/>
  <c r="BC185" i="1"/>
  <c r="AP185" i="1"/>
  <c r="AK185" i="1"/>
  <c r="AJ185" i="1"/>
  <c r="BC184" i="1"/>
  <c r="AP184" i="1"/>
  <c r="AK184" i="1"/>
  <c r="AJ184" i="1"/>
  <c r="BC183" i="1"/>
  <c r="AP183" i="1"/>
  <c r="AK183" i="1"/>
  <c r="AJ183" i="1"/>
  <c r="AP338" i="1"/>
  <c r="AP339" i="1"/>
  <c r="AP340" i="1"/>
  <c r="AJ339" i="1"/>
  <c r="AK339" i="1"/>
  <c r="BC339" i="1"/>
  <c r="AJ338" i="1"/>
  <c r="AK338" i="1"/>
  <c r="BC338" i="1"/>
  <c r="BC340" i="1"/>
  <c r="AK340" i="1"/>
  <c r="AJ340" i="1"/>
  <c r="BC414" i="1"/>
  <c r="AK414" i="1"/>
  <c r="AJ414" i="1"/>
  <c r="BC417" i="1"/>
  <c r="AK417" i="1"/>
  <c r="AJ417" i="1"/>
  <c r="AJ107" i="1"/>
  <c r="AK107" i="1"/>
  <c r="BC107" i="1"/>
  <c r="BC425" i="1"/>
  <c r="AK425" i="1"/>
  <c r="AJ425" i="1"/>
  <c r="BC424" i="1"/>
  <c r="AK424" i="1"/>
  <c r="AJ424" i="1"/>
  <c r="BC354" i="1"/>
  <c r="AK354" i="1"/>
  <c r="AJ354" i="1"/>
  <c r="BC382" i="1"/>
  <c r="AK382" i="1"/>
  <c r="BC377" i="1"/>
  <c r="AK377" i="1"/>
  <c r="AJ378" i="1"/>
  <c r="AK378" i="1"/>
  <c r="AP378" i="1"/>
  <c r="BC378" i="1"/>
  <c r="AJ379" i="1"/>
  <c r="AK379" i="1"/>
  <c r="AP379" i="1"/>
  <c r="BC379" i="1"/>
  <c r="AJ383" i="1"/>
  <c r="AK383" i="1"/>
  <c r="AT383" i="1"/>
  <c r="AP383" i="1" s="1"/>
  <c r="BC383" i="1"/>
  <c r="AJ389" i="1"/>
  <c r="AK389" i="1"/>
  <c r="AP389" i="1"/>
  <c r="BC389" i="1"/>
  <c r="AJ374" i="1"/>
  <c r="AK374" i="1"/>
  <c r="AP374" i="1"/>
  <c r="BC374" i="1"/>
  <c r="BC386" i="1"/>
  <c r="AT386" i="1"/>
  <c r="AP386" i="1" s="1"/>
  <c r="AK386" i="1"/>
  <c r="AJ386" i="1"/>
  <c r="BC189" i="1"/>
  <c r="AP189" i="1"/>
  <c r="AK189" i="1"/>
  <c r="AJ189" i="1"/>
  <c r="AO197" i="1" l="1"/>
  <c r="AJ196" i="1"/>
  <c r="AP196" i="1"/>
  <c r="F197" i="1"/>
  <c r="S192" i="1"/>
  <c r="S174" i="1"/>
  <c r="S153" i="1" s="1"/>
  <c r="S101" i="1" s="1"/>
  <c r="S334" i="1"/>
  <c r="S332" i="1" s="1"/>
  <c r="S324" i="1" s="1"/>
  <c r="S322" i="1" s="1"/>
  <c r="S320" i="1" s="1"/>
  <c r="S318" i="1" s="1"/>
  <c r="S316" i="1" s="1"/>
  <c r="S314" i="1" s="1"/>
  <c r="S312" i="1" s="1"/>
  <c r="S310" i="1" s="1"/>
  <c r="S308" i="1" s="1"/>
  <c r="S306" i="1" s="1"/>
  <c r="S304" i="1" s="1"/>
  <c r="S302" i="1" s="1"/>
  <c r="E189" i="1"/>
  <c r="F189" i="1" s="1"/>
  <c r="AP187" i="1"/>
  <c r="AP188" i="1"/>
  <c r="E188" i="1" s="1"/>
  <c r="F188" i="1" s="1"/>
  <c r="AP180" i="1"/>
  <c r="AP181" i="1"/>
  <c r="E181" i="1" s="1"/>
  <c r="F181" i="1" s="1"/>
  <c r="AP182" i="1"/>
  <c r="AK182" i="1"/>
  <c r="AJ182" i="1"/>
  <c r="AK181" i="1"/>
  <c r="AJ181" i="1"/>
  <c r="AK180" i="1"/>
  <c r="AJ180" i="1"/>
  <c r="BC179" i="1"/>
  <c r="AP179" i="1"/>
  <c r="AK179" i="1"/>
  <c r="AJ179" i="1"/>
  <c r="BC178" i="1"/>
  <c r="AP178" i="1"/>
  <c r="AK178" i="1"/>
  <c r="AJ178" i="1"/>
  <c r="BC180" i="1"/>
  <c r="BC181" i="1"/>
  <c r="BC182" i="1"/>
  <c r="AJ187" i="1"/>
  <c r="AK187" i="1"/>
  <c r="BC187" i="1"/>
  <c r="AJ188" i="1"/>
  <c r="AK188" i="1"/>
  <c r="BC188" i="1"/>
  <c r="AT154" i="1"/>
  <c r="AP154" i="1" s="1"/>
  <c r="BC177" i="1"/>
  <c r="AT177" i="1"/>
  <c r="AP177" i="1" s="1"/>
  <c r="AK177" i="1"/>
  <c r="AJ177" i="1"/>
  <c r="BC154" i="1"/>
  <c r="AK154" i="1"/>
  <c r="AJ154" i="1"/>
  <c r="AJ136" i="1"/>
  <c r="AK136" i="1"/>
  <c r="AP136" i="1"/>
  <c r="BC136" i="1"/>
  <c r="BC137" i="1"/>
  <c r="AP137" i="1"/>
  <c r="AK137" i="1"/>
  <c r="AJ137" i="1"/>
  <c r="BC426" i="1"/>
  <c r="AK426" i="1"/>
  <c r="AJ426" i="1"/>
  <c r="BC362" i="1"/>
  <c r="AK362" i="1"/>
  <c r="AJ362" i="1"/>
  <c r="BC347" i="1"/>
  <c r="AK347" i="1"/>
  <c r="AJ347" i="1"/>
  <c r="AJ348" i="1"/>
  <c r="AK348" i="1"/>
  <c r="BC348" i="1"/>
  <c r="AJ349" i="1"/>
  <c r="AK349" i="1"/>
  <c r="BC349" i="1"/>
  <c r="AJ350" i="1"/>
  <c r="AK350" i="1"/>
  <c r="BC350" i="1"/>
  <c r="AJ352" i="1"/>
  <c r="AK352" i="1"/>
  <c r="BC352" i="1"/>
  <c r="AJ353" i="1"/>
  <c r="AK353" i="1"/>
  <c r="BC353" i="1"/>
  <c r="AJ355" i="1"/>
  <c r="AK355" i="1"/>
  <c r="BC355" i="1"/>
  <c r="AJ359" i="1"/>
  <c r="AK359" i="1"/>
  <c r="BC359" i="1"/>
  <c r="AJ360" i="1"/>
  <c r="AK360" i="1"/>
  <c r="BC360" i="1"/>
  <c r="AJ361" i="1"/>
  <c r="AK361" i="1"/>
  <c r="BC361" i="1"/>
  <c r="AJ363" i="1"/>
  <c r="AK363" i="1"/>
  <c r="BC363" i="1"/>
  <c r="AJ365" i="1"/>
  <c r="AK365" i="1"/>
  <c r="BC365" i="1"/>
  <c r="AJ367" i="1"/>
  <c r="AK367" i="1"/>
  <c r="BC367" i="1"/>
  <c r="BC36" i="1"/>
  <c r="AK36" i="1"/>
  <c r="AJ36" i="1"/>
  <c r="AP112" i="1"/>
  <c r="AP111" i="1"/>
  <c r="AP110" i="1"/>
  <c r="E110" i="1" s="1"/>
  <c r="F110" i="1" s="1"/>
  <c r="AP109" i="1"/>
  <c r="AP134" i="1"/>
  <c r="E134" i="1" s="1"/>
  <c r="F134" i="1" s="1"/>
  <c r="AP133" i="1"/>
  <c r="E133" i="1" s="1"/>
  <c r="F133" i="1" s="1"/>
  <c r="AP132" i="1"/>
  <c r="AP131" i="1"/>
  <c r="AP130" i="1"/>
  <c r="AP129" i="1"/>
  <c r="AP128" i="1"/>
  <c r="AP127" i="1"/>
  <c r="AP126" i="1"/>
  <c r="AP125" i="1"/>
  <c r="AP124" i="1"/>
  <c r="AP120" i="1"/>
  <c r="E120" i="1" s="1"/>
  <c r="F120" i="1" s="1"/>
  <c r="AP119" i="1"/>
  <c r="E119" i="1" s="1"/>
  <c r="F119" i="1" s="1"/>
  <c r="AP118" i="1"/>
  <c r="E118" i="1" s="1"/>
  <c r="F118" i="1" s="1"/>
  <c r="AP117" i="1"/>
  <c r="AP116" i="1"/>
  <c r="AP148" i="1"/>
  <c r="AP149" i="1"/>
  <c r="AP150" i="1"/>
  <c r="AP151" i="1"/>
  <c r="AP152" i="1"/>
  <c r="AP155" i="1"/>
  <c r="AP156" i="1"/>
  <c r="E156" i="1" s="1"/>
  <c r="F156" i="1" s="1"/>
  <c r="AP157" i="1"/>
  <c r="AP158" i="1"/>
  <c r="E158" i="1" s="1"/>
  <c r="F158" i="1" s="1"/>
  <c r="AP159" i="1"/>
  <c r="AP160" i="1"/>
  <c r="AP161" i="1"/>
  <c r="AP162" i="1"/>
  <c r="AP166" i="1"/>
  <c r="AP167" i="1"/>
  <c r="AP172" i="1"/>
  <c r="AP173" i="1"/>
  <c r="AP139" i="1"/>
  <c r="AP140" i="1"/>
  <c r="E140" i="1" s="1"/>
  <c r="F140" i="1" s="1"/>
  <c r="AP141" i="1"/>
  <c r="E141" i="1" s="1"/>
  <c r="F141" i="1" s="1"/>
  <c r="AP138" i="1"/>
  <c r="AJ428" i="1"/>
  <c r="AK428" i="1"/>
  <c r="BC428" i="1"/>
  <c r="AP6" i="1"/>
  <c r="AP8" i="1"/>
  <c r="AV24" i="1"/>
  <c r="AV22" i="1"/>
  <c r="AP22" i="1" s="1"/>
  <c r="AV20" i="1"/>
  <c r="AV18" i="1"/>
  <c r="AV16" i="1"/>
  <c r="AP16" i="1" s="1"/>
  <c r="AV14" i="1"/>
  <c r="AP14" i="1" s="1"/>
  <c r="AV12" i="1"/>
  <c r="AP12" i="1" s="1"/>
  <c r="AJ26" i="1"/>
  <c r="AK26" i="1"/>
  <c r="BC26" i="1"/>
  <c r="AJ24" i="1"/>
  <c r="AK24" i="1"/>
  <c r="BC24" i="1"/>
  <c r="AJ22" i="1"/>
  <c r="AK22" i="1"/>
  <c r="BC22" i="1"/>
  <c r="AJ20" i="1"/>
  <c r="AK20" i="1"/>
  <c r="BC20" i="1"/>
  <c r="AJ18" i="1"/>
  <c r="AK18" i="1"/>
  <c r="BC18" i="1"/>
  <c r="AJ16" i="1"/>
  <c r="AK16" i="1"/>
  <c r="BC16" i="1"/>
  <c r="AJ14" i="1"/>
  <c r="AK14" i="1"/>
  <c r="BC14" i="1"/>
  <c r="AJ12" i="1"/>
  <c r="AK12" i="1"/>
  <c r="BC12" i="1"/>
  <c r="AJ8" i="1"/>
  <c r="AK8" i="1"/>
  <c r="BC8" i="1"/>
  <c r="AJ6" i="1"/>
  <c r="AK6" i="1"/>
  <c r="BC6" i="1"/>
  <c r="BC4" i="1"/>
  <c r="AK4" i="1"/>
  <c r="AJ4" i="1"/>
  <c r="F4" i="1"/>
  <c r="AV66" i="1"/>
  <c r="AP66" i="1" s="1"/>
  <c r="AV65" i="1"/>
  <c r="AP65" i="1" s="1"/>
  <c r="AV64" i="1"/>
  <c r="AP64" i="1" s="1"/>
  <c r="AV63" i="1"/>
  <c r="AP63" i="1" s="1"/>
  <c r="AV62" i="1"/>
  <c r="AP62" i="1" s="1"/>
  <c r="AV61" i="1"/>
  <c r="AP61" i="1" s="1"/>
  <c r="AV59" i="1"/>
  <c r="AP59" i="1" s="1"/>
  <c r="AV58" i="1"/>
  <c r="AV57" i="1"/>
  <c r="AV56" i="1"/>
  <c r="AP56" i="1" s="1"/>
  <c r="AV55" i="1"/>
  <c r="AV54" i="1"/>
  <c r="AP54" i="1" s="1"/>
  <c r="AV53" i="1"/>
  <c r="AP53" i="1" s="1"/>
  <c r="AV52" i="1"/>
  <c r="AP52" i="1" s="1"/>
  <c r="AV51" i="1"/>
  <c r="AP51" i="1" s="1"/>
  <c r="AV48" i="1"/>
  <c r="AV47" i="1"/>
  <c r="AP47" i="1" s="1"/>
  <c r="AV46" i="1"/>
  <c r="AV45" i="1"/>
  <c r="AV44" i="1"/>
  <c r="AP44" i="1" s="1"/>
  <c r="AV43" i="1"/>
  <c r="AP43" i="1" s="1"/>
  <c r="AV42" i="1"/>
  <c r="AP42" i="1" s="1"/>
  <c r="AV41" i="1"/>
  <c r="AV40" i="1"/>
  <c r="AP40" i="1" s="1"/>
  <c r="AV39" i="1"/>
  <c r="AP39" i="1" s="1"/>
  <c r="AV25" i="1"/>
  <c r="AV23" i="1"/>
  <c r="AP23" i="1" s="1"/>
  <c r="AV21" i="1"/>
  <c r="AV19" i="1"/>
  <c r="AV17" i="1"/>
  <c r="AP17" i="1" s="1"/>
  <c r="AV15" i="1"/>
  <c r="AP15" i="1" s="1"/>
  <c r="AV13" i="1"/>
  <c r="AP13" i="1" s="1"/>
  <c r="AV11" i="1"/>
  <c r="AV10" i="1"/>
  <c r="AK10" i="1"/>
  <c r="AJ10" i="1"/>
  <c r="BC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5" i="1"/>
  <c r="AK156" i="1"/>
  <c r="AK157" i="1"/>
  <c r="AK158" i="1"/>
  <c r="AK159" i="1"/>
  <c r="AK160" i="1"/>
  <c r="AK161" i="1"/>
  <c r="AK162" i="1"/>
  <c r="AK166" i="1"/>
  <c r="AK167" i="1"/>
  <c r="AK172" i="1"/>
  <c r="AK173" i="1"/>
  <c r="AK175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1" i="1"/>
  <c r="AK232" i="1"/>
  <c r="AK233" i="1"/>
  <c r="AK234" i="1"/>
  <c r="AK237" i="1"/>
  <c r="AK236" i="1"/>
  <c r="AK235" i="1"/>
  <c r="AK238" i="1"/>
  <c r="AK239" i="1"/>
  <c r="AK245" i="1"/>
  <c r="AK246" i="1"/>
  <c r="AK247" i="1"/>
  <c r="AK248" i="1"/>
  <c r="AK249" i="1"/>
  <c r="AK250" i="1"/>
  <c r="AK251" i="1"/>
  <c r="AK257" i="1"/>
  <c r="AK252" i="1"/>
  <c r="AK253" i="1"/>
  <c r="AK254" i="1"/>
  <c r="AK255" i="1"/>
  <c r="AK256" i="1"/>
  <c r="AK258" i="1"/>
  <c r="AK259" i="1"/>
  <c r="AK260" i="1"/>
  <c r="AK261" i="1"/>
  <c r="AK263" i="1"/>
  <c r="AK262" i="1"/>
  <c r="AK264" i="1"/>
  <c r="AK267" i="1"/>
  <c r="AK266" i="1"/>
  <c r="AK265" i="1"/>
  <c r="AK270" i="1"/>
  <c r="AK269" i="1"/>
  <c r="AK268" i="1"/>
  <c r="AK271" i="1"/>
  <c r="AK286" i="1"/>
  <c r="AK303" i="1"/>
  <c r="AK305" i="1"/>
  <c r="AK307" i="1"/>
  <c r="AK309" i="1"/>
  <c r="AK311" i="1"/>
  <c r="AK313" i="1"/>
  <c r="AK315" i="1"/>
  <c r="AK317" i="1"/>
  <c r="AK319" i="1"/>
  <c r="AK321" i="1"/>
  <c r="AK323" i="1"/>
  <c r="AK325" i="1"/>
  <c r="AK333" i="1"/>
  <c r="AK335" i="1"/>
  <c r="AK337" i="1"/>
  <c r="AK345" i="1"/>
  <c r="AK294" i="1"/>
  <c r="AK295" i="1"/>
  <c r="AK296" i="1"/>
  <c r="AK297" i="1"/>
  <c r="AK291" i="1"/>
  <c r="AK298" i="1"/>
  <c r="AK299" i="1"/>
  <c r="AK300" i="1"/>
  <c r="AK370" i="1"/>
  <c r="AK371" i="1"/>
  <c r="AK375" i="1"/>
  <c r="AK381" i="1"/>
  <c r="AK388" i="1"/>
  <c r="AK385" i="1"/>
  <c r="AK402" i="1"/>
  <c r="AK401" i="1"/>
  <c r="AK403" i="1"/>
  <c r="AK405" i="1"/>
  <c r="AK404" i="1"/>
  <c r="AK406" i="1"/>
  <c r="AK407" i="1"/>
  <c r="AK408" i="1"/>
  <c r="AK409" i="1"/>
  <c r="AK410" i="1"/>
  <c r="AK411" i="1"/>
  <c r="AK412" i="1"/>
  <c r="AK413" i="1"/>
  <c r="AK415" i="1"/>
  <c r="AK416" i="1"/>
  <c r="AK418" i="1"/>
  <c r="AK419" i="1"/>
  <c r="AK420" i="1"/>
  <c r="AK421" i="1"/>
  <c r="AK422" i="1"/>
  <c r="AK423" i="1"/>
  <c r="AK427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J291" i="1"/>
  <c r="BC291" i="1"/>
  <c r="AJ60" i="1"/>
  <c r="BC60" i="1"/>
  <c r="AJ35" i="1"/>
  <c r="BC35" i="1"/>
  <c r="AJ85" i="1"/>
  <c r="BC85" i="1"/>
  <c r="AJ80" i="1"/>
  <c r="BC80" i="1"/>
  <c r="AJ238" i="1"/>
  <c r="BC238" i="1"/>
  <c r="AJ211" i="1"/>
  <c r="BC211" i="1"/>
  <c r="AJ90" i="1"/>
  <c r="BC90" i="1"/>
  <c r="BC423" i="1"/>
  <c r="AJ420" i="1"/>
  <c r="BC420" i="1"/>
  <c r="AJ421" i="1"/>
  <c r="BC421" i="1"/>
  <c r="BC271" i="1"/>
  <c r="BC9" i="1"/>
  <c r="BC5" i="1"/>
  <c r="BC7" i="1"/>
  <c r="BC13" i="1"/>
  <c r="BC15" i="1"/>
  <c r="BC17" i="1"/>
  <c r="BC19" i="1"/>
  <c r="BC11" i="1"/>
  <c r="BC21" i="1"/>
  <c r="BC23" i="1"/>
  <c r="BC25" i="1"/>
  <c r="BC27" i="1"/>
  <c r="BC28" i="1"/>
  <c r="BC29" i="1"/>
  <c r="BC30" i="1"/>
  <c r="BC31" i="1"/>
  <c r="BC32" i="1"/>
  <c r="BC33" i="1"/>
  <c r="BC34" i="1"/>
  <c r="BC38" i="1"/>
  <c r="BC39" i="1"/>
  <c r="BC40" i="1"/>
  <c r="BC42" i="1"/>
  <c r="BC43" i="1"/>
  <c r="BC44" i="1"/>
  <c r="BC45" i="1"/>
  <c r="BC41" i="1"/>
  <c r="BC46" i="1"/>
  <c r="BC47" i="1"/>
  <c r="BC48" i="1"/>
  <c r="BC49" i="1"/>
  <c r="BC50" i="1"/>
  <c r="BC51" i="1"/>
  <c r="BC52" i="1"/>
  <c r="BC53" i="1"/>
  <c r="BC54" i="1"/>
  <c r="BC56" i="1"/>
  <c r="BC57" i="1"/>
  <c r="BC55" i="1"/>
  <c r="BC58" i="1"/>
  <c r="BC59" i="1"/>
  <c r="BC37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1" i="1"/>
  <c r="BC82" i="1"/>
  <c r="BC83" i="1"/>
  <c r="BC84" i="1"/>
  <c r="BC86" i="1"/>
  <c r="BC87" i="1"/>
  <c r="BC88" i="1"/>
  <c r="BC91" i="1"/>
  <c r="BC92" i="1"/>
  <c r="BC97" i="1"/>
  <c r="BC413" i="1"/>
  <c r="BC415" i="1"/>
  <c r="BC416" i="1"/>
  <c r="BC419" i="1"/>
  <c r="BC104" i="1"/>
  <c r="BC422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8" i="1"/>
  <c r="BC139" i="1"/>
  <c r="BC140" i="1"/>
  <c r="BC141" i="1"/>
  <c r="BC148" i="1"/>
  <c r="BC149" i="1"/>
  <c r="BC150" i="1"/>
  <c r="BC151" i="1"/>
  <c r="BC152" i="1"/>
  <c r="BC155" i="1"/>
  <c r="BC156" i="1"/>
  <c r="BC157" i="1"/>
  <c r="BC158" i="1"/>
  <c r="BC159" i="1"/>
  <c r="BC160" i="1"/>
  <c r="BC161" i="1"/>
  <c r="BC162" i="1"/>
  <c r="BC166" i="1"/>
  <c r="BC167" i="1"/>
  <c r="BC172" i="1"/>
  <c r="BC173" i="1"/>
  <c r="BC210" i="1"/>
  <c r="BC209" i="1"/>
  <c r="BC208" i="1"/>
  <c r="BC212" i="1"/>
  <c r="BC218" i="1"/>
  <c r="BC219" i="1"/>
  <c r="BC220" i="1"/>
  <c r="BC221" i="1"/>
  <c r="BC222" i="1"/>
  <c r="BC223" i="1"/>
  <c r="BC224" i="1"/>
  <c r="BC228" i="1"/>
  <c r="BC225" i="1"/>
  <c r="BC226" i="1"/>
  <c r="BC227" i="1"/>
  <c r="BC229" i="1"/>
  <c r="BC230" i="1"/>
  <c r="BC231" i="1"/>
  <c r="BC232" i="1"/>
  <c r="BC233" i="1"/>
  <c r="BC234" i="1"/>
  <c r="BC237" i="1"/>
  <c r="BC236" i="1"/>
  <c r="BC235" i="1"/>
  <c r="BC239" i="1"/>
  <c r="BC245" i="1"/>
  <c r="BC246" i="1"/>
  <c r="BC247" i="1"/>
  <c r="BC248" i="1"/>
  <c r="BC249" i="1"/>
  <c r="BC250" i="1"/>
  <c r="BC251" i="1"/>
  <c r="BC257" i="1"/>
  <c r="BC252" i="1"/>
  <c r="BC253" i="1"/>
  <c r="BC254" i="1"/>
  <c r="BC255" i="1"/>
  <c r="BC256" i="1"/>
  <c r="BC258" i="1"/>
  <c r="BC259" i="1"/>
  <c r="BC260" i="1"/>
  <c r="BC261" i="1"/>
  <c r="BC263" i="1"/>
  <c r="BC262" i="1"/>
  <c r="BC267" i="1"/>
  <c r="BC266" i="1"/>
  <c r="BC265" i="1"/>
  <c r="BC270" i="1"/>
  <c r="BC269" i="1"/>
  <c r="BC268" i="1"/>
  <c r="BC272" i="1"/>
  <c r="BC273" i="1"/>
  <c r="BC274" i="1"/>
  <c r="BC276" i="1"/>
  <c r="BC286" i="1"/>
  <c r="BC388" i="1"/>
  <c r="BC385" i="1"/>
  <c r="BC370" i="1"/>
  <c r="BC371" i="1"/>
  <c r="BC375" i="1"/>
  <c r="BC381" i="1"/>
  <c r="BC418" i="1"/>
  <c r="BC427" i="1"/>
  <c r="BC402" i="1"/>
  <c r="BC405" i="1"/>
  <c r="BC98" i="1"/>
  <c r="BC345" i="1"/>
  <c r="BC294" i="1"/>
  <c r="BC295" i="1"/>
  <c r="BC296" i="1"/>
  <c r="BC297" i="1"/>
  <c r="BC298" i="1"/>
  <c r="BC299" i="1"/>
  <c r="BC300" i="1"/>
  <c r="BC99" i="1"/>
  <c r="BC100" i="1"/>
  <c r="BC103" i="1"/>
  <c r="BC105" i="1"/>
  <c r="BC106" i="1"/>
  <c r="BC305" i="1"/>
  <c r="BC323" i="1"/>
  <c r="BC325" i="1"/>
  <c r="BC311" i="1"/>
  <c r="BC313" i="1"/>
  <c r="BC315" i="1"/>
  <c r="BC401" i="1"/>
  <c r="BC403" i="1"/>
  <c r="BC317" i="1"/>
  <c r="BC404" i="1"/>
  <c r="BC406" i="1"/>
  <c r="BC407" i="1"/>
  <c r="BC408" i="1"/>
  <c r="BC409" i="1"/>
  <c r="BC410" i="1"/>
  <c r="BC411" i="1"/>
  <c r="BC412" i="1"/>
  <c r="BC319" i="1"/>
  <c r="BC321" i="1"/>
  <c r="BC175" i="1"/>
  <c r="BC303" i="1"/>
  <c r="BC307" i="1"/>
  <c r="BC309" i="1"/>
  <c r="BC335" i="1"/>
  <c r="BC337" i="1"/>
  <c r="BC333" i="1"/>
  <c r="BC102" i="1"/>
  <c r="BC264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AP9" i="1"/>
  <c r="AP7" i="1"/>
  <c r="AJ104" i="1"/>
  <c r="AJ112" i="1"/>
  <c r="AJ111" i="1"/>
  <c r="AJ413" i="1"/>
  <c r="AJ415" i="1"/>
  <c r="AJ416" i="1"/>
  <c r="AP371" i="1"/>
  <c r="AP375" i="1"/>
  <c r="AP381" i="1"/>
  <c r="AP370" i="1"/>
  <c r="AJ418" i="1"/>
  <c r="AT325" i="1"/>
  <c r="AP325" i="1" s="1"/>
  <c r="AT323" i="1"/>
  <c r="AP323" i="1" s="1"/>
  <c r="AT319" i="1"/>
  <c r="AP319" i="1" s="1"/>
  <c r="AT317" i="1"/>
  <c r="AP317" i="1" s="1"/>
  <c r="AT315" i="1"/>
  <c r="AP315" i="1" s="1"/>
  <c r="AT105" i="1"/>
  <c r="AP105" i="1" s="1"/>
  <c r="AT106" i="1"/>
  <c r="AP106" i="1" s="1"/>
  <c r="AT103" i="1"/>
  <c r="AP103" i="1" s="1"/>
  <c r="AT100" i="1"/>
  <c r="AP100" i="1" s="1"/>
  <c r="AT99" i="1"/>
  <c r="AP99" i="1" s="1"/>
  <c r="AT98" i="1"/>
  <c r="AP98" i="1" s="1"/>
  <c r="AT385" i="1"/>
  <c r="AP385" i="1" s="1"/>
  <c r="AT388" i="1"/>
  <c r="AP388" i="1" s="1"/>
  <c r="AJ255" i="1"/>
  <c r="AJ256" i="1"/>
  <c r="AJ259" i="1"/>
  <c r="AJ260" i="1"/>
  <c r="AT102" i="1"/>
  <c r="AP102" i="1" s="1"/>
  <c r="AJ233" i="1"/>
  <c r="AT333" i="1"/>
  <c r="AP333" i="1" s="1"/>
  <c r="AT337" i="1"/>
  <c r="AP337" i="1" s="1"/>
  <c r="AT335" i="1"/>
  <c r="AP335" i="1" s="1"/>
  <c r="AT309" i="1"/>
  <c r="AP309" i="1" s="1"/>
  <c r="AT307" i="1"/>
  <c r="AP307" i="1" s="1"/>
  <c r="AT303" i="1"/>
  <c r="AP303" i="1" s="1"/>
  <c r="AT175" i="1"/>
  <c r="AP175" i="1" s="1"/>
  <c r="AT321" i="1"/>
  <c r="AP321" i="1" s="1"/>
  <c r="AT305" i="1"/>
  <c r="AP305" i="1" s="1"/>
  <c r="AJ234" i="1"/>
  <c r="AJ231" i="1"/>
  <c r="AJ232" i="1"/>
  <c r="AJ404" i="1"/>
  <c r="AJ401" i="1"/>
  <c r="AJ388" i="1"/>
  <c r="AJ430" i="1"/>
  <c r="AJ429" i="1"/>
  <c r="AJ427" i="1"/>
  <c r="AJ423" i="1"/>
  <c r="AJ422" i="1"/>
  <c r="AJ419" i="1"/>
  <c r="AJ239" i="1"/>
  <c r="AJ236" i="1"/>
  <c r="AJ210" i="1"/>
  <c r="AJ209" i="1"/>
  <c r="AJ245" i="1"/>
  <c r="AJ246" i="1"/>
  <c r="AJ432" i="1"/>
  <c r="AJ434" i="1"/>
  <c r="AJ435" i="1"/>
  <c r="AJ436" i="1"/>
  <c r="AJ433" i="1"/>
  <c r="AJ431" i="1"/>
  <c r="AJ218" i="1"/>
  <c r="AJ219" i="1"/>
  <c r="AJ309" i="1"/>
  <c r="AJ307" i="1"/>
  <c r="AJ305" i="1"/>
  <c r="AJ135" i="1"/>
  <c r="AJ92" i="1"/>
  <c r="AJ91" i="1"/>
  <c r="AJ110" i="1"/>
  <c r="AJ115" i="1"/>
  <c r="AJ114" i="1"/>
  <c r="AJ109" i="1"/>
  <c r="AJ437" i="1"/>
  <c r="AJ438" i="1"/>
  <c r="AJ439" i="1"/>
  <c r="AJ440" i="1"/>
  <c r="AJ441" i="1"/>
  <c r="AJ442" i="1"/>
  <c r="AJ276" i="1"/>
  <c r="AJ469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8" i="1"/>
  <c r="AJ459" i="1"/>
  <c r="AJ460" i="1"/>
  <c r="AJ461" i="1"/>
  <c r="AJ462" i="1"/>
  <c r="AJ463" i="1"/>
  <c r="AJ464" i="1"/>
  <c r="AJ465" i="1"/>
  <c r="AJ466" i="1"/>
  <c r="AJ467" i="1"/>
  <c r="AJ468" i="1"/>
  <c r="AJ457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12" i="1"/>
  <c r="AJ411" i="1"/>
  <c r="AJ410" i="1"/>
  <c r="AJ409" i="1"/>
  <c r="AJ408" i="1"/>
  <c r="AJ407" i="1"/>
  <c r="AJ405" i="1"/>
  <c r="AJ402" i="1"/>
  <c r="AJ385" i="1"/>
  <c r="AJ381" i="1"/>
  <c r="AJ375" i="1"/>
  <c r="AJ371" i="1"/>
  <c r="AJ370" i="1"/>
  <c r="AJ299" i="1"/>
  <c r="AJ298" i="1"/>
  <c r="AJ297" i="1"/>
  <c r="AJ296" i="1"/>
  <c r="AJ295" i="1"/>
  <c r="AJ294" i="1"/>
  <c r="AJ271" i="1"/>
  <c r="AJ269" i="1"/>
  <c r="AJ270" i="1"/>
  <c r="AJ268" i="1"/>
  <c r="AJ266" i="1"/>
  <c r="AJ267" i="1"/>
  <c r="AJ265" i="1"/>
  <c r="AJ263" i="1"/>
  <c r="AJ264" i="1"/>
  <c r="AJ262" i="1"/>
  <c r="AJ258" i="1"/>
  <c r="AJ254" i="1"/>
  <c r="AJ253" i="1"/>
  <c r="AJ252" i="1"/>
  <c r="AJ257" i="1"/>
  <c r="AJ251" i="1"/>
  <c r="AJ250" i="1"/>
  <c r="AJ249" i="1"/>
  <c r="AJ248" i="1"/>
  <c r="AJ247" i="1"/>
  <c r="AJ235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37" i="1"/>
  <c r="AJ335" i="1"/>
  <c r="AJ333" i="1"/>
  <c r="AJ303" i="1"/>
  <c r="AJ325" i="1"/>
  <c r="AJ323" i="1"/>
  <c r="AJ175" i="1"/>
  <c r="AJ321" i="1"/>
  <c r="AJ319" i="1"/>
  <c r="AJ317" i="1"/>
  <c r="AJ315" i="1"/>
  <c r="AJ313" i="1"/>
  <c r="AJ311" i="1"/>
  <c r="AJ173" i="1"/>
  <c r="AJ172" i="1"/>
  <c r="AJ167" i="1"/>
  <c r="AJ166" i="1"/>
  <c r="AJ162" i="1"/>
  <c r="AJ161" i="1"/>
  <c r="AJ160" i="1"/>
  <c r="AJ159" i="1"/>
  <c r="AJ158" i="1"/>
  <c r="AJ157" i="1"/>
  <c r="AJ156" i="1"/>
  <c r="AJ155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T311" i="1"/>
  <c r="AP311" i="1" s="1"/>
  <c r="AT313" i="1"/>
  <c r="AP313" i="1" s="1"/>
</calcChain>
</file>

<file path=xl/sharedStrings.xml><?xml version="1.0" encoding="utf-8"?>
<sst xmlns="http://schemas.openxmlformats.org/spreadsheetml/2006/main" count="6256" uniqueCount="1306">
  <si>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</si>
  <si>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</si>
  <si>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</si>
  <si>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</si>
  <si>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</si>
  <si>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</si>
  <si>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</si>
  <si>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</si>
  <si>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</si>
  <si>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</si>
  <si>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</si>
  <si>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</si>
  <si>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</si>
  <si>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</si>
  <si>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</si>
  <si>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</si>
  <si>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</si>
  <si>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</si>
  <si>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</si>
  <si>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</si>
  <si>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</si>
  <si>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</si>
  <si>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</si>
  <si>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</si>
  <si>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</si>
  <si>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</si>
  <si>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</si>
  <si>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</si>
  <si>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</si>
  <si>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</si>
  <si>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</si>
  <si>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</si>
  <si>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</si>
  <si>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</si>
  <si>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</si>
  <si>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</si>
  <si>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</si>
  <si>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</si>
  <si>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</si>
  <si>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</si>
  <si>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</si>
  <si>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</si>
  <si>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</si>
  <si>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</si>
  <si>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</si>
  <si>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</si>
  <si>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</si>
  <si>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</si>
  <si>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</si>
  <si>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</si>
  <si>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</si>
  <si>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</si>
  <si>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</si>
  <si>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</si>
  <si>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</si>
  <si>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</si>
  <si>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</si>
  <si>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</si>
  <si>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</si>
  <si>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</si>
  <si>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</si>
  <si>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</si>
  <si>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</si>
  <si>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</si>
  <si>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</si>
  <si>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</si>
  <si>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</si>
  <si>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</si>
  <si>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</si>
  <si>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</si>
  <si>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</si>
  <si>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</si>
  <si>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</si>
  <si>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</si>
  <si>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</si>
  <si>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</si>
  <si>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</si>
  <si>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</si>
  <si>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</si>
  <si>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</si>
  <si>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</si>
  <si>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</si>
  <si>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</si>
  <si>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</si>
  <si>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</si>
  <si>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</si>
  <si>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</si>
  <si>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</si>
  <si>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</si>
  <si>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</si>
  <si>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</si>
  <si>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</si>
  <si>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</si>
  <si>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</si>
  <si>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</si>
  <si>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</si>
  <si>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</si>
  <si>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</si>
  <si>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</si>
  <si>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</si>
  <si>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</si>
  <si>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</si>
  <si>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</si>
  <si>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</si>
  <si>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</si>
  <si>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</si>
  <si>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</si>
  <si>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</si>
  <si>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</si>
  <si>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</si>
  <si>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</si>
  <si>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</si>
  <si>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</si>
  <si>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</si>
  <si>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</si>
  <si>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</si>
  <si>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</si>
  <si>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</si>
  <si>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</si>
  <si>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</si>
  <si>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</si>
  <si>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</si>
  <si>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</si>
  <si>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</si>
  <si>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</si>
  <si>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</si>
  <si>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</si>
  <si>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</si>
  <si>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</si>
  <si>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</si>
  <si>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</si>
  <si>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</si>
  <si>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</si>
  <si>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</si>
  <si>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</si>
  <si>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</si>
  <si>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</si>
  <si>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</si>
  <si>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</si>
  <si>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</si>
  <si>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</si>
  <si>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</si>
  <si>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</si>
  <si>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</si>
  <si>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</si>
  <si>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</si>
  <si>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</si>
  <si>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</si>
  <si>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</si>
  <si>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</si>
  <si>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</si>
  <si>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</si>
  <si>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</si>
  <si>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</si>
  <si>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</si>
  <si>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</si>
  <si>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</si>
  <si>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</si>
  <si>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</si>
  <si>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</si>
  <si>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</si>
  <si>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</si>
  <si>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</si>
  <si>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</si>
  <si>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</si>
  <si>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</si>
  <si>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</si>
  <si>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</si>
  <si>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</si>
  <si>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</si>
  <si>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</si>
  <si>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</si>
  <si>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</si>
  <si>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</si>
  <si>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</si>
  <si>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</si>
  <si>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</si>
  <si>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</si>
  <si>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</si>
  <si>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</si>
  <si>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</si>
  <si>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</si>
  <si>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</si>
  <si>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</si>
  <si>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</si>
  <si>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</si>
  <si>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</si>
  <si>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</si>
  <si>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</si>
  <si>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</si>
  <si>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</si>
  <si>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</si>
  <si>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</si>
  <si>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</si>
  <si>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</si>
  <si>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</si>
  <si>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</si>
  <si>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</si>
  <si>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</si>
  <si>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</si>
  <si>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</si>
  <si>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</si>
  <si>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</si>
  <si>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</si>
  <si>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</si>
  <si>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</si>
  <si>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</si>
  <si>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</si>
  <si>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</si>
  <si>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</si>
  <si>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</si>
  <si>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</si>
  <si>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</si>
  <si>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</si>
  <si>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</si>
  <si>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</si>
  <si>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</si>
  <si>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</si>
  <si>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</si>
  <si>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</si>
  <si>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</si>
  <si>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</si>
  <si>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</si>
  <si>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</si>
  <si>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</si>
  <si>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</si>
  <si>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</si>
  <si>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</si>
  <si>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</si>
  <si>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</si>
  <si>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</si>
  <si>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</si>
  <si>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</si>
  <si>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</si>
  <si>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</si>
  <si>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</si>
  <si>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</si>
  <si>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</si>
  <si>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</si>
  <si>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</si>
  <si>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</si>
  <si>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</si>
  <si>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</si>
  <si>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</si>
  <si>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</si>
  <si>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</si>
  <si>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</si>
  <si>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</si>
  <si>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</si>
  <si>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</si>
  <si>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</si>
  <si>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</si>
  <si>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</si>
  <si>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</si>
  <si>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</si>
  <si>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</si>
  <si>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</si>
  <si>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</si>
  <si>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</si>
  <si>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</si>
  <si>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</si>
  <si>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</si>
  <si>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</si>
  <si>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</si>
  <si>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</si>
  <si>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</si>
  <si>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</si>
  <si>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</si>
  <si>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</si>
  <si>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</si>
  <si>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</si>
  <si>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</si>
  <si>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</si>
  <si>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</si>
  <si>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</si>
  <si>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</si>
  <si>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</si>
  <si>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</si>
  <si>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</si>
  <si>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</si>
  <si>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</si>
  <si>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</si>
  <si>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</si>
  <si>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</si>
  <si>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</si>
  <si>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</si>
  <si>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</si>
  <si>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</si>
  <si>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</si>
  <si>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</si>
  <si>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</si>
  <si>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</si>
  <si>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</si>
  <si>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</si>
  <si>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</si>
  <si>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</si>
  <si>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</si>
  <si>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</si>
  <si>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</si>
  <si>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</si>
  <si>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</si>
  <si>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</si>
  <si>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</si>
  <si>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</si>
  <si>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</si>
  <si>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</si>
  <si>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</si>
  <si>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</si>
  <si>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</si>
  <si>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</si>
  <si>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</si>
  <si>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</si>
  <si>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</si>
  <si>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</si>
  <si>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</si>
  <si>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</si>
  <si>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</si>
  <si>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</si>
  <si>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</si>
  <si>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</si>
  <si>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</si>
  <si>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</si>
  <si>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</si>
  <si>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</si>
  <si>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</si>
  <si>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</si>
  <si>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</si>
  <si>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</si>
  <si>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</si>
  <si>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</si>
  <si>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</si>
  <si>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</si>
  <si>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</si>
  <si>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</si>
  <si>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</si>
  <si>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</si>
  <si>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</si>
  <si>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</si>
  <si>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</si>
  <si>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</si>
  <si>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</si>
  <si>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</si>
  <si>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</si>
  <si>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</si>
  <si>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</si>
  <si>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</si>
  <si>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</si>
  <si>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</si>
  <si>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</si>
  <si>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</si>
  <si>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</si>
  <si>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</si>
  <si>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</si>
  <si>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</si>
  <si>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</si>
  <si>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</si>
  <si>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</si>
  <si>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</si>
  <si>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</si>
  <si>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</si>
  <si>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</si>
  <si>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</si>
  <si>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</si>
  <si>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</si>
  <si>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</si>
  <si>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</si>
  <si>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</si>
  <si>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</si>
  <si>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</si>
  <si>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</si>
  <si>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</si>
  <si>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</si>
  <si>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</si>
  <si>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</si>
  <si>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</si>
  <si>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</si>
  <si>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</si>
  <si>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</si>
  <si>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</si>
  <si>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</si>
  <si>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</si>
  <si>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</si>
  <si>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</si>
  <si>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</si>
  <si>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</si>
  <si>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</si>
  <si>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</si>
  <si>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</si>
  <si>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</si>
  <si>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</si>
  <si>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</si>
  <si>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</si>
  <si>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</si>
  <si>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</si>
  <si>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</si>
  <si>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</si>
  <si>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</si>
  <si>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</si>
  <si>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</si>
  <si>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</si>
  <si>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</si>
  <si>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</si>
  <si>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</si>
  <si>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</si>
  <si>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</si>
  <si>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</si>
  <si>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</si>
  <si>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</si>
  <si>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</si>
  <si>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</si>
  <si>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</si>
  <si>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</si>
  <si>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</si>
  <si>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</si>
  <si>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</si>
  <si>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</si>
  <si>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</si>
  <si>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</si>
  <si>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</si>
  <si>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</si>
  <si>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</si>
  <si>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</si>
  <si>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</si>
  <si>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</si>
  <si>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</si>
  <si>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</si>
  <si>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</si>
  <si>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</si>
  <si>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</si>
  <si>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</si>
  <si>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</si>
  <si>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</si>
  <si>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</si>
  <si>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</si>
  <si>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</si>
  <si>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</si>
  <si>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</si>
  <si>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</si>
  <si>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</si>
  <si>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</si>
  <si>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</si>
  <si>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</si>
  <si>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</si>
  <si>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</si>
  <si>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</si>
  <si>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</si>
  <si>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</si>
  <si>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</si>
  <si>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</si>
  <si>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</si>
  <si>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</si>
  <si>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</si>
  <si>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</si>
  <si>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</si>
  <si>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</si>
  <si>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</si>
  <si>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</si>
  <si>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</si>
  <si>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</si>
  <si>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</si>
  <si>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</si>
  <si>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</si>
  <si>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</si>
  <si>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</si>
  <si>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</si>
  <si>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</si>
  <si>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</si>
  <si>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</si>
  <si>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</si>
  <si>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</si>
  <si>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</si>
  <si>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</si>
  <si>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</si>
  <si>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</si>
  <si>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</si>
  <si>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</si>
  <si>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</si>
  <si>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</si>
  <si>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</si>
  <si>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</si>
  <si>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</si>
  <si>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</si>
  <si>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</si>
  <si>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</si>
  <si>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</si>
  <si>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</si>
  <si>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</si>
  <si>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</si>
  <si>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</si>
  <si>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</si>
  <si>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</si>
  <si>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</si>
  <si>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</si>
  <si>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</si>
  <si>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</si>
  <si>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</si>
  <si>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</si>
  <si>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</si>
  <si>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</si>
  <si>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</si>
  <si>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</si>
  <si>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</si>
  <si>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</si>
  <si>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</si>
  <si>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</si>
  <si>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</si>
  <si>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</si>
  <si>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</si>
  <si>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</si>
  <si>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</si>
  <si>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</si>
  <si>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</si>
  <si>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</si>
  <si>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</si>
  <si>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</si>
  <si>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</si>
  <si>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</si>
  <si>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</si>
  <si>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</si>
  <si>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</si>
  <si>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</si>
  <si>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</si>
  <si>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</si>
  <si>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</si>
  <si>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</si>
  <si>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</si>
  <si>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</si>
  <si>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</si>
  <si>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</si>
  <si>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</si>
  <si>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</si>
  <si>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</si>
  <si>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</si>
  <si>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</si>
  <si>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</si>
  <si>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</si>
  <si>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</si>
  <si>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</si>
  <si>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</si>
  <si>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</si>
  <si>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</si>
  <si>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</si>
  <si>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</si>
  <si>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</si>
  <si>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</si>
  <si>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</si>
  <si>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</si>
  <si>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</si>
  <si>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</si>
  <si>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</si>
  <si>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</si>
  <si>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</si>
  <si>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</si>
  <si>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</si>
  <si>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</si>
  <si>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</si>
  <si>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</si>
  <si>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</si>
  <si>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</si>
  <si>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</si>
  <si>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</si>
  <si>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</si>
  <si>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</si>
  <si>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</si>
  <si>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</si>
  <si>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</si>
  <si>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</si>
  <si>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</si>
  <si>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</si>
  <si>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</si>
  <si>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</si>
  <si>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</si>
  <si>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</si>
  <si>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</si>
  <si>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</si>
  <si>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</si>
  <si>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</si>
  <si>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</si>
  <si>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</si>
  <si>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</si>
  <si>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</si>
  <si>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</si>
  <si>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</si>
  <si>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</si>
  <si>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</si>
  <si>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</si>
  <si>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</si>
  <si>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</si>
  <si>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</si>
  <si>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</si>
  <si>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</si>
  <si>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</si>
  <si>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</si>
  <si>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</si>
  <si>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</si>
  <si>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</si>
  <si>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</si>
  <si>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</si>
  <si>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</si>
  <si>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</si>
  <si>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</si>
  <si>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</si>
  <si>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</si>
  <si>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</si>
  <si>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</si>
  <si>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</si>
  <si>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</si>
  <si>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</si>
  <si>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</si>
  <si>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</si>
  <si>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</si>
  <si>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</si>
  <si>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</si>
  <si>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</si>
  <si>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</si>
  <si>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</si>
  <si>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</si>
  <si>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</si>
  <si>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</si>
  <si>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</si>
  <si>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</si>
  <si>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</si>
  <si>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</si>
  <si>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</si>
  <si>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</si>
  <si>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</si>
  <si>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</si>
  <si>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</si>
  <si>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</si>
  <si>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</si>
  <si>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</si>
  <si>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</si>
  <si>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</si>
  <si>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</si>
  <si>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</si>
  <si>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</si>
  <si>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</si>
  <si>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</si>
  <si>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</si>
  <si>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</si>
  <si>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</si>
  <si>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</si>
  <si>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</si>
  <si>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</si>
  <si>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</si>
  <si>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</si>
  <si>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</si>
  <si>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</si>
  <si>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</si>
  <si>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</si>
  <si>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</si>
  <si>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</si>
  <si>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</si>
  <si>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</si>
  <si>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</si>
  <si>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</si>
  <si>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</si>
  <si>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</si>
  <si>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</si>
  <si>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</si>
  <si>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</si>
  <si>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</si>
  <si>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</si>
  <si>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</si>
  <si>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</si>
  <si>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</si>
  <si>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</si>
  <si>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</si>
  <si>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</si>
  <si>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</si>
  <si>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</si>
  <si>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</si>
  <si>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</si>
  <si>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</si>
  <si>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</si>
  <si>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</si>
  <si>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</si>
  <si>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</si>
  <si>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</si>
  <si>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</si>
  <si>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</si>
  <si>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</si>
  <si>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</si>
  <si>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</si>
  <si>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</si>
  <si>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</si>
  <si>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</si>
  <si>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</si>
  <si>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</si>
  <si>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</si>
  <si>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</si>
  <si>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</si>
  <si>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</si>
  <si>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</si>
  <si>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</si>
  <si>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</si>
  <si>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</si>
  <si>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</si>
  <si>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</si>
  <si>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</si>
  <si>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</si>
  <si>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</si>
  <si>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</si>
  <si>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</si>
  <si>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</si>
  <si>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</si>
  <si>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</si>
  <si>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</si>
  <si>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</si>
  <si>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</si>
  <si>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</si>
  <si>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</si>
  <si>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</si>
  <si>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</si>
  <si>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</si>
  <si>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</si>
  <si>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</si>
  <si>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</si>
  <si>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</si>
  <si>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</si>
  <si>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</si>
  <si>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</si>
  <si>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</si>
  <si>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</si>
  <si>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</si>
  <si>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</si>
  <si>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</si>
  <si>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</si>
  <si>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</si>
  <si>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</si>
  <si>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</si>
  <si>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</si>
  <si>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</si>
  <si>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</si>
  <si>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</si>
  <si>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</si>
  <si>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</si>
  <si>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</si>
  <si>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</si>
  <si>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</si>
  <si>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</si>
  <si>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</si>
  <si>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</si>
  <si>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</si>
  <si>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</si>
  <si>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</si>
  <si>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</si>
  <si>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</si>
  <si>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</si>
  <si>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</si>
  <si>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</si>
  <si>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</si>
  <si>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</si>
  <si>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</si>
  <si>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</si>
  <si>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</si>
  <si>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</si>
  <si>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</si>
  <si>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</si>
  <si>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</si>
  <si>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</si>
  <si>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</si>
  <si>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</si>
  <si>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</si>
  <si>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</si>
  <si>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</si>
  <si>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</si>
  <si>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</si>
  <si>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</si>
  <si>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</si>
  <si>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</si>
  <si>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</si>
  <si>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</si>
  <si>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</si>
  <si>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</si>
  <si>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</si>
  <si>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</si>
  <si>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</si>
  <si>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</si>
  <si>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</si>
  <si>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</si>
  <si>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</si>
  <si>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</si>
  <si>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</si>
  <si>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</si>
  <si>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</si>
  <si>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</si>
  <si>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</si>
  <si>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</si>
  <si>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</si>
  <si>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</si>
  <si>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</si>
  <si>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</si>
  <si>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</si>
  <si>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</si>
  <si>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</si>
  <si>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</si>
  <si>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</si>
  <si>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</si>
  <si>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</si>
  <si>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</si>
  <si>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</si>
  <si>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</si>
  <si>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</si>
  <si>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</si>
  <si>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</si>
  <si>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</si>
  <si>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</si>
  <si>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</si>
  <si>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</si>
  <si>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</si>
  <si>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</si>
  <si>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</si>
  <si>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</si>
  <si>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</si>
  <si>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</si>
  <si>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</si>
  <si>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</si>
  <si>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</si>
  <si>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</si>
  <si>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</si>
  <si>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</si>
  <si>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</si>
  <si>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</si>
  <si>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</si>
  <si>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</si>
  <si>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</si>
  <si>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</si>
  <si>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</si>
  <si>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</si>
  <si>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</si>
  <si>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</si>
  <si>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</si>
  <si>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</si>
  <si>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</si>
  <si>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</si>
  <si>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</si>
  <si>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</si>
  <si>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</si>
  <si>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</si>
  <si>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</si>
  <si>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</si>
  <si>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</si>
  <si>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</si>
  <si>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</si>
  <si>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</si>
  <si>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</si>
  <si>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</si>
  <si>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</si>
  <si>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</si>
  <si>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</si>
  <si>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</si>
  <si>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</si>
  <si>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</si>
  <si>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</si>
  <si>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</si>
  <si>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</si>
  <si>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</si>
  <si>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</si>
  <si>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</si>
  <si>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</si>
  <si>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</si>
  <si>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</si>
  <si>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</si>
  <si>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</si>
  <si>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</si>
  <si>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</si>
  <si>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</si>
  <si>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</si>
  <si>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</si>
  <si>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</si>
  <si>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</si>
  <si>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</si>
  <si>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</si>
  <si>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</si>
  <si>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</si>
  <si>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</si>
  <si>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</si>
  <si>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</si>
  <si>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</si>
  <si>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</si>
  <si>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</si>
  <si>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</si>
  <si>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</si>
  <si>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</si>
  <si>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</si>
  <si>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</si>
  <si>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</si>
  <si>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</si>
  <si>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</si>
  <si>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</si>
  <si>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</si>
  <si>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</si>
  <si>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</si>
  <si>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</si>
  <si>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</si>
  <si>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</si>
  <si>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</si>
  <si>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</si>
  <si>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</si>
  <si>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</si>
  <si>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</si>
  <si>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</si>
  <si>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</si>
  <si>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</si>
  <si>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</si>
  <si>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</si>
  <si>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</si>
  <si>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</si>
  <si>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</si>
  <si>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</si>
  <si>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</si>
  <si>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</si>
  <si>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</si>
  <si>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</si>
  <si>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</si>
  <si>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</si>
  <si>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</si>
  <si>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</si>
  <si>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</si>
  <si>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</si>
  <si>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</si>
  <si>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</si>
  <si>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</si>
  <si>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</si>
  <si>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</si>
  <si>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</si>
  <si>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</si>
  <si>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</si>
  <si>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</si>
  <si>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</si>
  <si>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</si>
  <si>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</si>
  <si>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</si>
  <si>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</si>
  <si>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</si>
  <si>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</si>
  <si>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</si>
  <si>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</si>
  <si>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</si>
  <si>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</si>
  <si>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</si>
  <si>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</si>
  <si>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</si>
  <si>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</si>
  <si>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</si>
  <si>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</si>
  <si>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</si>
  <si>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</si>
  <si>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</si>
  <si>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</si>
  <si>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</si>
  <si>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</si>
  <si>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</si>
  <si>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</si>
  <si>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</si>
  <si>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</si>
  <si>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</si>
  <si>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</si>
  <si>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</si>
  <si>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</si>
  <si>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</si>
  <si>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</si>
  <si>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</si>
  <si>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</si>
  <si>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</si>
  <si>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</si>
  <si>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</si>
  <si>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</si>
  <si>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</si>
  <si>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</si>
  <si>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</si>
  <si>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</si>
  <si>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</si>
  <si>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</si>
  <si>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</si>
  <si>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</si>
  <si>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</si>
  <si>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</si>
  <si>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</si>
  <si>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</si>
  <si>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</si>
  <si>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</si>
  <si>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</si>
  <si>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</si>
  <si>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</si>
  <si>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</si>
  <si>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</si>
  <si>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</si>
  <si>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</si>
  <si>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</si>
  <si>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</si>
  <si>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</si>
  <si>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</si>
  <si>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</si>
  <si>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</si>
  <si>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</si>
  <si>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</si>
  <si>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</si>
  <si>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</si>
  <si>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</si>
  <si>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</si>
  <si>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</si>
  <si>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</si>
  <si>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</si>
  <si>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</si>
  <si>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</si>
  <si>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</si>
  <si>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</si>
  <si>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</si>
  <si>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</si>
  <si>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</si>
  <si>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</si>
  <si>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</si>
  <si>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</si>
  <si>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</si>
  <si>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</si>
  <si>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</si>
  <si>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</si>
  <si>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</si>
  <si>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</si>
  <si>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</si>
  <si>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</si>
  <si>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</si>
  <si>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</si>
  <si>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</si>
  <si>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</si>
  <si>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</si>
  <si>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</si>
  <si>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</si>
  <si>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</si>
  <si>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</si>
  <si>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</si>
  <si>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</si>
  <si>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</si>
  <si>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</si>
  <si>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</si>
  <si>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</si>
  <si>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</si>
  <si>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</si>
  <si>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</si>
  <si>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</si>
  <si>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</si>
  <si>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</si>
  <si>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</si>
  <si>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</si>
  <si>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</si>
  <si>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</si>
  <si>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</si>
  <si>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</si>
  <si>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</si>
  <si>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</si>
  <si>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</si>
  <si>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</si>
  <si>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</si>
  <si>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</si>
  <si>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</si>
  <si>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</si>
  <si>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</si>
  <si>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</si>
  <si>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</si>
  <si>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</si>
  <si>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</si>
  <si>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</si>
  <si>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</si>
  <si>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</si>
  <si>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</si>
  <si>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</si>
  <si>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</si>
  <si>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</si>
  <si>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</si>
  <si>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</si>
  <si>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</si>
  <si>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</si>
  <si>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</si>
  <si>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</si>
  <si>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</si>
  <si>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</si>
  <si>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</si>
  <si>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</si>
  <si>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</si>
  <si>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</si>
  <si>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</si>
  <si>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</si>
  <si>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</si>
  <si>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</si>
  <si>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</si>
  <si>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</si>
  <si>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</si>
  <si>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</si>
  <si>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</si>
  <si>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</si>
  <si>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</si>
  <si>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</si>
  <si>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</si>
  <si>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</si>
  <si>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</si>
  <si>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</si>
  <si>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</si>
  <si>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</si>
  <si>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</si>
  <si>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</si>
  <si>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</si>
  <si>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</si>
  <si>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</si>
  <si>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</si>
  <si>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</si>
  <si>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</si>
  <si>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</si>
  <si>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</si>
  <si>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</si>
  <si>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</si>
  <si>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</si>
  <si>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</si>
  <si>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</si>
  <si>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</si>
  <si>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</si>
  <si>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</si>
  <si>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</si>
  <si>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</si>
  <si>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</si>
  <si>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</si>
  <si>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</si>
  <si>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</si>
  <si>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</si>
  <si>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</si>
  <si>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</si>
  <si>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</si>
  <si>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</si>
  <si>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</si>
  <si>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</si>
  <si>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</si>
  <si>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</si>
  <si>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</si>
  <si>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</si>
  <si>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</si>
  <si>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</si>
  <si>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</si>
  <si>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</si>
  <si>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</si>
  <si>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</si>
  <si>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</si>
  <si>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</si>
  <si>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</si>
  <si>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</si>
  <si>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</si>
  <si>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</si>
  <si>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</si>
  <si>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</si>
  <si>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</si>
  <si>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</si>
  <si>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</si>
  <si>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</si>
  <si>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</si>
  <si>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</si>
  <si>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</si>
  <si>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</si>
  <si>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</si>
  <si>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</si>
  <si>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</si>
  <si>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</si>
  <si>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</si>
  <si>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</si>
  <si>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</si>
  <si>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</si>
  <si>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</si>
  <si>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</si>
  <si>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</si>
  <si>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</si>
  <si>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</si>
  <si>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</si>
  <si>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</si>
  <si>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</si>
  <si>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</si>
  <si>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</si>
  <si>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</si>
  <si>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</si>
  <si>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</si>
  <si>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</si>
  <si>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</si>
  <si>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</si>
  <si>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</si>
  <si>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</si>
  <si>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</si>
  <si>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</si>
  <si>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</si>
  <si>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</si>
  <si>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</si>
  <si>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</si>
  <si>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</si>
  <si>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</si>
  <si>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</si>
  <si>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</si>
  <si>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</si>
  <si>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</si>
  <si>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</si>
  <si>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</si>
  <si>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</si>
  <si>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</si>
  <si>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</si>
  <si>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</si>
  <si>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</si>
  <si>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</si>
  <si>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</si>
  <si>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</si>
  <si>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</si>
  <si>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</si>
  <si>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</si>
  <si>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</si>
  <si>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</si>
  <si>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</si>
  <si>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</si>
  <si>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</si>
  <si>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</si>
  <si>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</si>
  <si>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</si>
  <si>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</si>
  <si>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</si>
  <si>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</si>
  <si>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</si>
  <si>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</si>
  <si>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</si>
  <si>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</si>
  <si>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</si>
  <si>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</si>
  <si>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</si>
  <si>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</si>
  <si>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</si>
  <si>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</si>
  <si>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</si>
  <si>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</si>
  <si>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</si>
  <si>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</si>
  <si>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</si>
  <si>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</si>
  <si>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</si>
  <si>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</si>
  <si>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</si>
  <si>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</si>
  <si>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</si>
  <si>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</si>
  <si>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</si>
  <si>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</si>
  <si>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</si>
  <si>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</si>
  <si>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</si>
  <si>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</si>
  <si>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</si>
  <si>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</si>
  <si>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</si>
  <si>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</si>
  <si>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</si>
  <si>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</si>
  <si>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</si>
  <si>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</si>
  <si>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</si>
  <si>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</si>
  <si>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</si>
  <si>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</si>
  <si>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</si>
  <si>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</si>
  <si>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</si>
  <si>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</si>
  <si>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</si>
  <si>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</si>
  <si>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</si>
  <si>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</si>
  <si>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</si>
  <si>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</si>
  <si>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</si>
  <si>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</si>
  <si>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</si>
  <si>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</si>
  <si>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</si>
  <si>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{ "PowerOnState": 0 }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</si>
  <si>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</si>
  <si>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</si>
  <si>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</si>
  <si>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</si>
  <si>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</si>
  <si>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</si>
  <si>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</si>
  <si>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</si>
  <si>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</si>
  <si>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</si>
  <si>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</si>
  <si>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</si>
  <si>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</si>
  <si>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</si>
  <si>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</si>
  <si>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</si>
  <si>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</si>
  <si>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</si>
  <si>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</si>
  <si>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</si>
  <si>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</si>
  <si>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roof_water_heater_booster_plug_energy</t>
  </si>
  <si>
    <t>roof_water_heater_booster_plug_energy_daily</t>
  </si>
  <si>
    <t>roof_water_heater_booster_plug_energy_monthly</t>
  </si>
  <si>
    <t>roof_water_heater_booster_plug_energy_weekly</t>
  </si>
  <si>
    <t>roof_water_heater_booster_plug_energy_yearly</t>
  </si>
  <si>
    <t>Total Energy Daily</t>
  </si>
  <si>
    <t>Total Energy Heptaly</t>
  </si>
  <si>
    <t>Total Energy Monthly</t>
  </si>
  <si>
    <t>Total Energy Yearly</t>
  </si>
  <si>
    <t>Total Energy (Integrated)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</si>
</sst>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/>
    <xf numFmtId="0" fontId="1" fillId="0" borderId="0" xfId="1" applyNumberForma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49" fontId="12" fillId="0" borderId="0" xfId="1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C755" totalsRowShown="0" headerRowDxfId="57" dataDxfId="55" headerRowBorderDxfId="56">
  <autoFilter ref="A3:BC755" xr:uid="{00000000-0009-0000-0100-000002000000}"/>
  <sortState xmlns:xlrd2="http://schemas.microsoft.com/office/spreadsheetml/2017/richdata2" ref="A4:BC755">
    <sortCondition ref="A3:A755"/>
  </sortState>
  <tableColumns count="55">
    <tableColumn id="1" xr3:uid="{00000000-0010-0000-0000-000001000000}" name="index" dataDxfId="54"/>
    <tableColumn id="2" xr3:uid="{00000000-0010-0000-0000-000002000000}" name="entity_status" dataDxfId="53"/>
    <tableColumn id="30" xr3:uid="{9A7EFF98-BFE6-E446-8CFB-C6A8F1F4C72D}" name="device_via_device" dataDxfId="52"/>
    <tableColumn id="3" xr3:uid="{00000000-0010-0000-0000-000003000000}" name="entity_namespace" dataDxfId="51"/>
    <tableColumn id="4" xr3:uid="{00000000-0010-0000-0000-000004000000}" name="unique_id" dataDxfId="50"/>
    <tableColumn id="29" xr3:uid="{C9099E62-9C90-774C-B487-C1E8FC10D09D}" name="name" dataDxfId="3">
      <calculatedColumnFormula>IF(ISBLANK(E4), "", Table2[[#This Row],[unique_id]])</calculatedColumnFormula>
    </tableColumn>
    <tableColumn id="5" xr3:uid="{00000000-0010-0000-0000-000005000000}" name="friendly_name" dataDxfId="49"/>
    <tableColumn id="6" xr3:uid="{00000000-0010-0000-0000-000006000000}" name="entity_domain" dataDxfId="48"/>
    <tableColumn id="7" xr3:uid="{00000000-0010-0000-0000-000007000000}" name="entity_group" dataDxfId="47"/>
    <tableColumn id="27" xr3:uid="{60418A65-0C60-7646-A0ED-ABB0E1A36C63}" name="google_aliases" dataDxfId="46"/>
    <tableColumn id="13" xr3:uid="{B4C4A2D6-C804-F043-B392-3D0AB90153D7}" name="linked_entity" dataDxfId="45"/>
    <tableColumn id="39" xr3:uid="{4CB6C6ED-220F-EA47-A177-F3CF94B4FCB8}" name="linked_service" dataDxfId="44"/>
    <tableColumn id="32" xr3:uid="{9FB83457-10AD-D34A-B0A0-C03B121132D6}" name="haas_display_mode" dataDxfId="43"/>
    <tableColumn id="28" xr3:uid="{0EA9866E-7EBB-1F4E-864B-B4B41A0868C7}" name="haas_display_type" dataDxfId="42"/>
    <tableColumn id="51" xr3:uid="{8DBDF391-07AE-4A4F-903B-5BBD64761C59}" name="powercalc_enable" dataDxfId="41"/>
    <tableColumn id="50" xr3:uid="{07C23DD5-25CE-2A4A-8455-1C159ED44B79}" name="powercalc_group_1" dataDxfId="40"/>
    <tableColumn id="49" xr3:uid="{674D5879-982E-C54E-BB3C-3856904C3F08}" name="powercalc_group_2" dataDxfId="39"/>
    <tableColumn id="48" xr3:uid="{58F1B851-B412-434F-90C1-FC461B06CD87}" name="powercalc_group_3" dataDxfId="38"/>
    <tableColumn id="47" xr3:uid="{B8549644-CEBE-B04C-A925-E1930F8FB34D}" name="powercalc_group_4" dataDxfId="37"/>
    <tableColumn id="46" xr3:uid="{D0327CDA-BCAE-2F44-B16C-849736CDE7F5}" name="powercalc_config" dataDxfId="36"/>
    <tableColumn id="31" xr3:uid="{0D8A1BBE-51B4-E147-A44E-9683CA8C518F}" name="grafana_display_type" dataDxfId="35"/>
    <tableColumn id="14" xr3:uid="{78BFD416-14E2-1346-ABA3-7482F2EF964B}" name="compensation_curve" dataDxfId="34"/>
    <tableColumn id="42" xr3:uid="{89DBF06F-3894-034F-A260-C4F7288ABF85}" name="zigbee_type" dataDxfId="33"/>
    <tableColumn id="43" xr3:uid="{E7D1DC27-417A-B44D-9C67-253D3AEEAC31}" name="zigbee_group" dataDxfId="32"/>
    <tableColumn id="41" xr3:uid="{C2AC9DC2-579C-114D-BD33-47F922A7ECD8}" name="zigbee_config" dataDxfId="31"/>
    <tableColumn id="38" xr3:uid="{26490464-B58E-B747-AFA6-696984DB49F8}" name="zigbee_device_config" dataDxfId="30"/>
    <tableColumn id="53" xr3:uid="{97C0AC03-0E68-C04D-AAB1-394239DA0E93}" name="tasmota_device_config" dataDxfId="2"/>
    <tableColumn id="8" xr3:uid="{00000000-0010-0000-0000-000008000000}" name="state_class" dataDxfId="29"/>
    <tableColumn id="9" xr3:uid="{00000000-0010-0000-0000-000009000000}" name="unit_of_measurement" dataDxfId="28"/>
    <tableColumn id="10" xr3:uid="{00000000-0010-0000-0000-00000A000000}" name="device_class" dataDxfId="27"/>
    <tableColumn id="11" xr3:uid="{00000000-0010-0000-0000-00000B000000}" name="icon" dataDxfId="26"/>
    <tableColumn id="12" xr3:uid="{00000000-0010-0000-0000-00000C000000}" name="sample_period" dataDxfId="25"/>
    <tableColumn id="15" xr3:uid="{00000000-0010-0000-0000-00000F000000}" name="force_update" dataDxfId="24"/>
    <tableColumn id="55" xr3:uid="{A7039A10-DEBB-A944-8FAD-A77F3CF1F429}" name="optimistic" dataDxfId="0"/>
    <tableColumn id="16" xr3:uid="{00000000-0010-0000-0000-000010000000}" name="unique_id_device" dataDxfId="23"/>
    <tableColumn id="17" xr3:uid="{00000000-0010-0000-0000-000011000000}" name="discovery_topic" dataDxfId="22">
      <calculatedColumnFormula>IF(ISBLANK(AI4),  "", _xlfn.CONCAT("haas/entity/sensor/", LOWER(C4), "/", E4, "/config"))</calculatedColumnFormula>
    </tableColumn>
    <tableColumn id="18" xr3:uid="{00000000-0010-0000-0000-000012000000}" name="state_topic" dataDxfId="21">
      <calculatedColumnFormula>IF(ISBLANK(AI4),  "", _xlfn.CONCAT(LOWER(C4), "/", E4))</calculatedColumnFormula>
    </tableColumn>
    <tableColumn id="54" xr3:uid="{07C1F1CD-523C-4A44-98AC-1E70912971C8}" name="command_topic" dataDxfId="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21" xr3:uid="{00000000-0010-0000-0000-000015000000}" name="device_name" dataDxfId="17"/>
    <tableColumn id="22" xr3:uid="{00000000-0010-0000-0000-000016000000}" name="device_sw_version" dataDxfId="16"/>
    <tableColumn id="23" xr3:uid="{00000000-0010-0000-0000-000017000000}" name="device_identifiers" dataDxfId="15"/>
    <tableColumn id="24" xr3:uid="{00000000-0010-0000-0000-000018000000}" name="device_model" dataDxfId="14"/>
    <tableColumn id="25" xr3:uid="{00000000-0010-0000-0000-000019000000}" name="device_manufacturer" dataDxfId="13"/>
    <tableColumn id="52" xr3:uid="{551B15C8-82D0-E340-9F3C-9D58BC0BD213}" name="custom_config" dataDxfId="12"/>
    <tableColumn id="26" xr3:uid="{00000000-0010-0000-0000-00001A000000}" name="device_suggested_area" dataDxfId="11"/>
    <tableColumn id="40" xr3:uid="{344437C2-0BDB-7546-8FAB-6C4F23E06045}" name="device_suggested_area_override" dataDxfId="10"/>
    <tableColumn id="36" xr3:uid="{9BE9D8F1-8323-CD41-9A9F-7BB21381C895}" name="connection_vlan" dataDxfId="9"/>
    <tableColumn id="35" xr3:uid="{083AE619-8F32-3D45-8483-3D0D4C3918AF}" name="connection_mac" dataDxfId="8"/>
    <tableColumn id="34" xr3:uid="{BBD927E3-6295-6C4D-8EC3-6DFFCC064F3B}" name="connection_ip" dataDxfId="7"/>
    <tableColumn id="45" xr3:uid="{D2505BB0-619A-2448-99AC-1B6A79A8476A}" name="connection_alias" dataDxfId="6"/>
    <tableColumn id="44" xr3:uid="{973C04E6-70FB-B842-B649-19B754996AB1}" name="connection_alias_target" dataDxfId="5"/>
    <tableColumn id="33" xr3:uid="{02BC701A-79AC-534B-9960-6F231D2962E3}" name="device_connections" dataDxfId="4">
      <calculatedColumnFormula>IF(AND(ISBLANK(AY4), ISBLANK(AZ4)), "", _xlfn.CONCAT("[", IF(ISBLANK(AY4), "", _xlfn.CONCAT("[""mac"", """, AY4, """]")), IF(ISBLANK(AZ4), "", _xlfn.CONCAT(", [""ip"", """, AZ4,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5"/>
  <sheetViews>
    <sheetView tabSelected="1" topLeftCell="A188" zoomScale="120" zoomScaleNormal="120" workbookViewId="0">
      <selection activeCell="A198" sqref="A198:XFD202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1.83203125" style="27" customWidth="1"/>
    <col min="39" max="39" width="32.33203125" style="27" bestFit="1" customWidth="1"/>
    <col min="40" max="40" width="21.1640625" style="28" bestFit="1" customWidth="1"/>
    <col min="41" max="41" width="63.33203125" style="27" bestFit="1" customWidth="1"/>
    <col min="42" max="42" width="29.1640625" style="28" bestFit="1" customWidth="1"/>
    <col min="43" max="43" width="20.33203125" style="27" bestFit="1" customWidth="1"/>
    <col min="44" max="44" width="20.5" style="27" bestFit="1" customWidth="1"/>
    <col min="45" max="45" width="20.83203125" style="27" bestFit="1" customWidth="1"/>
    <col min="46" max="46" width="31.83203125" style="27" bestFit="1" customWidth="1"/>
    <col min="47" max="47" width="37.6640625" style="27" customWidth="1"/>
    <col min="48" max="48" width="36.6640625" style="27" bestFit="1" customWidth="1"/>
    <col min="49" max="49" width="31.33203125" style="27" bestFit="1" customWidth="1"/>
    <col min="50" max="50" width="30.6640625" style="27" bestFit="1" customWidth="1"/>
    <col min="51" max="51" width="27" style="28" bestFit="1" customWidth="1"/>
    <col min="52" max="52" width="23.5" style="28" bestFit="1" customWidth="1"/>
    <col min="53" max="53" width="25" style="27" bestFit="1" customWidth="1"/>
    <col min="54" max="54" width="37.1640625" style="27" bestFit="1" customWidth="1"/>
    <col min="55" max="55" width="42.83203125" style="27" bestFit="1" customWidth="1"/>
    <col min="56" max="16384" width="10.83203125" style="27"/>
  </cols>
  <sheetData>
    <row r="1" spans="1:55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634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1066</v>
      </c>
      <c r="P1" s="9" t="s">
        <v>1066</v>
      </c>
      <c r="Q1" s="9" t="s">
        <v>1066</v>
      </c>
      <c r="R1" s="9" t="s">
        <v>1066</v>
      </c>
      <c r="S1" s="9" t="s">
        <v>1066</v>
      </c>
      <c r="T1" s="9" t="s">
        <v>1067</v>
      </c>
      <c r="U1" s="9" t="s">
        <v>286</v>
      </c>
      <c r="V1" s="10" t="s">
        <v>286</v>
      </c>
      <c r="W1" s="11" t="s">
        <v>655</v>
      </c>
      <c r="X1" s="11" t="s">
        <v>655</v>
      </c>
      <c r="Y1" s="11" t="s">
        <v>655</v>
      </c>
      <c r="Z1" s="11" t="s">
        <v>735</v>
      </c>
      <c r="AA1" s="11" t="s">
        <v>1280</v>
      </c>
      <c r="AB1" s="11" t="s">
        <v>195</v>
      </c>
      <c r="AC1" s="11" t="s">
        <v>196</v>
      </c>
      <c r="AD1" s="20" t="s">
        <v>197</v>
      </c>
      <c r="AE1" s="20" t="s">
        <v>989</v>
      </c>
      <c r="AF1" s="11" t="s">
        <v>195</v>
      </c>
      <c r="AG1" s="11" t="s">
        <v>195</v>
      </c>
      <c r="AH1" s="11" t="s">
        <v>1281</v>
      </c>
      <c r="AI1" s="11" t="s">
        <v>195</v>
      </c>
      <c r="AJ1" s="11" t="s">
        <v>195</v>
      </c>
      <c r="AK1" s="11" t="s">
        <v>195</v>
      </c>
      <c r="AL1" s="11" t="s">
        <v>1281</v>
      </c>
      <c r="AM1" s="11" t="s">
        <v>195</v>
      </c>
      <c r="AN1" s="11" t="s">
        <v>195</v>
      </c>
      <c r="AO1" s="11" t="s">
        <v>195</v>
      </c>
      <c r="AP1" s="11" t="s">
        <v>608</v>
      </c>
      <c r="AQ1" s="11" t="s">
        <v>608</v>
      </c>
      <c r="AR1" s="11" t="s">
        <v>608</v>
      </c>
      <c r="AS1" s="11" t="s">
        <v>608</v>
      </c>
      <c r="AT1" s="11" t="s">
        <v>608</v>
      </c>
      <c r="AU1" s="11" t="s">
        <v>1143</v>
      </c>
      <c r="AV1" s="11" t="s">
        <v>608</v>
      </c>
      <c r="AW1" s="11" t="s">
        <v>985</v>
      </c>
      <c r="AX1" s="11" t="s">
        <v>608</v>
      </c>
      <c r="AY1" s="11" t="s">
        <v>981</v>
      </c>
      <c r="AZ1" s="11" t="s">
        <v>608</v>
      </c>
      <c r="BA1" s="11" t="s">
        <v>990</v>
      </c>
      <c r="BB1" s="11" t="s">
        <v>990</v>
      </c>
      <c r="BC1" s="11" t="s">
        <v>982</v>
      </c>
    </row>
    <row r="2" spans="1:55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639</v>
      </c>
      <c r="K2" s="7" t="s">
        <v>978</v>
      </c>
      <c r="L2" s="7" t="s">
        <v>979</v>
      </c>
      <c r="M2" s="7" t="s">
        <v>632</v>
      </c>
      <c r="N2" s="7" t="s">
        <v>633</v>
      </c>
      <c r="O2" s="22" t="s">
        <v>1129</v>
      </c>
      <c r="P2" s="8" t="s">
        <v>1135</v>
      </c>
      <c r="Q2" s="8" t="s">
        <v>1068</v>
      </c>
      <c r="R2" s="8" t="s">
        <v>1068</v>
      </c>
      <c r="S2" s="8" t="s">
        <v>1069</v>
      </c>
      <c r="T2" s="8" t="s">
        <v>1070</v>
      </c>
      <c r="U2" s="8" t="s">
        <v>635</v>
      </c>
      <c r="V2" s="12" t="s">
        <v>342</v>
      </c>
      <c r="W2" s="12" t="s">
        <v>665</v>
      </c>
      <c r="X2" s="12" t="s">
        <v>666</v>
      </c>
      <c r="Y2" s="17" t="s">
        <v>656</v>
      </c>
      <c r="Z2" s="12" t="s">
        <v>736</v>
      </c>
      <c r="AA2" s="12" t="s">
        <v>1279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1286</v>
      </c>
      <c r="AI2" s="14" t="s">
        <v>161</v>
      </c>
      <c r="AJ2" s="15" t="s">
        <v>162</v>
      </c>
      <c r="AK2" s="14" t="s">
        <v>163</v>
      </c>
      <c r="AL2" s="14" t="s">
        <v>1282</v>
      </c>
      <c r="AM2" s="13" t="s">
        <v>164</v>
      </c>
      <c r="AN2" s="14" t="s">
        <v>705</v>
      </c>
      <c r="AO2" s="16" t="s">
        <v>170</v>
      </c>
      <c r="AP2" s="14" t="s">
        <v>383</v>
      </c>
      <c r="AQ2" s="16" t="s">
        <v>165</v>
      </c>
      <c r="AR2" s="14" t="s">
        <v>166</v>
      </c>
      <c r="AS2" s="14" t="s">
        <v>167</v>
      </c>
      <c r="AT2" s="14" t="s">
        <v>168</v>
      </c>
      <c r="AU2" s="14" t="s">
        <v>1144</v>
      </c>
      <c r="AV2" s="14" t="s">
        <v>169</v>
      </c>
      <c r="AW2" s="14" t="s">
        <v>986</v>
      </c>
      <c r="AX2" s="14" t="s">
        <v>983</v>
      </c>
      <c r="AY2" s="14" t="s">
        <v>980</v>
      </c>
      <c r="AZ2" s="14" t="s">
        <v>382</v>
      </c>
      <c r="BA2" s="14" t="s">
        <v>993</v>
      </c>
      <c r="BB2" s="16" t="s">
        <v>994</v>
      </c>
      <c r="BC2" s="16" t="s">
        <v>984</v>
      </c>
    </row>
    <row r="3" spans="1:55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636</v>
      </c>
      <c r="K3" s="1" t="s">
        <v>961</v>
      </c>
      <c r="L3" s="1" t="s">
        <v>962</v>
      </c>
      <c r="M3" s="1" t="s">
        <v>629</v>
      </c>
      <c r="N3" s="1" t="s">
        <v>630</v>
      </c>
      <c r="O3" s="23" t="s">
        <v>1128</v>
      </c>
      <c r="P3" s="2" t="s">
        <v>1071</v>
      </c>
      <c r="Q3" s="2" t="s">
        <v>1072</v>
      </c>
      <c r="R3" s="21" t="s">
        <v>1073</v>
      </c>
      <c r="S3" s="21" t="s">
        <v>1074</v>
      </c>
      <c r="T3" s="2" t="s">
        <v>1064</v>
      </c>
      <c r="U3" s="2" t="s">
        <v>631</v>
      </c>
      <c r="V3" s="3" t="s">
        <v>340</v>
      </c>
      <c r="W3" s="3" t="s">
        <v>731</v>
      </c>
      <c r="X3" s="3" t="s">
        <v>732</v>
      </c>
      <c r="Y3" s="3" t="s">
        <v>733</v>
      </c>
      <c r="Z3" s="3" t="s">
        <v>734</v>
      </c>
      <c r="AA3" s="3" t="s">
        <v>1278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1285</v>
      </c>
      <c r="AI3" s="4" t="s">
        <v>13</v>
      </c>
      <c r="AJ3" s="4" t="s">
        <v>14</v>
      </c>
      <c r="AK3" s="4" t="s">
        <v>15</v>
      </c>
      <c r="AL3" s="4" t="s">
        <v>1283</v>
      </c>
      <c r="AM3" s="4" t="s">
        <v>16</v>
      </c>
      <c r="AN3" s="4" t="s">
        <v>17</v>
      </c>
      <c r="AO3" s="5" t="s">
        <v>24</v>
      </c>
      <c r="AP3" s="4" t="s">
        <v>18</v>
      </c>
      <c r="AQ3" s="5" t="s">
        <v>19</v>
      </c>
      <c r="AR3" s="4" t="s">
        <v>20</v>
      </c>
      <c r="AS3" s="4" t="s">
        <v>21</v>
      </c>
      <c r="AT3" s="4" t="s">
        <v>22</v>
      </c>
      <c r="AU3" s="4" t="s">
        <v>1142</v>
      </c>
      <c r="AV3" s="4" t="s">
        <v>23</v>
      </c>
      <c r="AW3" s="4" t="s">
        <v>987</v>
      </c>
      <c r="AX3" s="4" t="s">
        <v>484</v>
      </c>
      <c r="AY3" s="4" t="s">
        <v>380</v>
      </c>
      <c r="AZ3" s="4" t="s">
        <v>381</v>
      </c>
      <c r="BA3" s="4" t="s">
        <v>992</v>
      </c>
      <c r="BB3" s="4" t="s">
        <v>991</v>
      </c>
      <c r="BC3" s="5" t="s">
        <v>420</v>
      </c>
    </row>
    <row r="4" spans="1:55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647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18"/>
      <c r="AP4" s="27" t="s">
        <v>435</v>
      </c>
      <c r="AQ4" s="28">
        <v>3.15</v>
      </c>
      <c r="AR4" s="27" t="s">
        <v>411</v>
      </c>
      <c r="AS4" s="27" t="s">
        <v>36</v>
      </c>
      <c r="AT4" s="27" t="s">
        <v>37</v>
      </c>
      <c r="AU4" s="27"/>
      <c r="AV4" s="27" t="s">
        <v>38</v>
      </c>
      <c r="AW4" s="27"/>
      <c r="AX4" s="27"/>
      <c r="AY4" s="27"/>
      <c r="AZ4" s="27"/>
      <c r="BA4" s="27"/>
      <c r="BB4" s="27"/>
      <c r="BC4" s="27" t="str">
        <f>IF(AND(ISBLANK(AY4), ISBLANK(AZ4)), "", _xlfn.CONCAT("[", IF(ISBLANK(AY4), "", _xlfn.CONCAT("[""mac"", """, AY4, """]")), IF(ISBLANK(AZ4), "", _xlfn.CONCAT(", [""ip"", """, AZ4, """]")), "]"))</f>
        <v/>
      </c>
    </row>
    <row r="5" spans="1:55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M5" s="27" t="s">
        <v>318</v>
      </c>
      <c r="AN5" s="27">
        <v>1</v>
      </c>
      <c r="AO5" s="18"/>
      <c r="AP5" s="27" t="s">
        <v>435</v>
      </c>
      <c r="AQ5" s="28">
        <v>3.15</v>
      </c>
      <c r="AR5" s="27" t="s">
        <v>411</v>
      </c>
      <c r="AS5" s="27" t="s">
        <v>36</v>
      </c>
      <c r="AT5" s="27" t="s">
        <v>37</v>
      </c>
      <c r="AV5" s="27" t="s">
        <v>38</v>
      </c>
      <c r="AY5" s="27"/>
      <c r="AZ5" s="27"/>
      <c r="BC5" s="27" t="str">
        <f>IF(AND(ISBLANK(AY5), ISBLANK(AZ5)), "", _xlfn.CONCAT("[", IF(ISBLANK(AY5), "", _xlfn.CONCAT("[""mac"", """, AY5, """]")), IF(ISBLANK(AZ5), "", _xlfn.CONCAT(", [""ip"", """, AZ5, """]")), "]"))</f>
        <v/>
      </c>
    </row>
    <row r="6" spans="1:55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850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1048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N6" s="27"/>
      <c r="AO6" s="19"/>
      <c r="AP6" s="27" t="str">
        <f>LOWER(_xlfn.CONCAT(Table2[[#This Row],[device_manufacturer]], "-",Table2[[#This Row],[device_suggested_area]]))</f>
        <v>netatmo-ada</v>
      </c>
      <c r="AQ6" s="28" t="s">
        <v>565</v>
      </c>
      <c r="AR6" s="27" t="s">
        <v>567</v>
      </c>
      <c r="AS6" s="27" t="s">
        <v>563</v>
      </c>
      <c r="AT6" s="27" t="s">
        <v>128</v>
      </c>
      <c r="AV6" s="27" t="s">
        <v>130</v>
      </c>
      <c r="AY6" s="27"/>
      <c r="AZ6" s="27"/>
      <c r="BC6" s="27" t="str">
        <f>IF(AND(ISBLANK(AY6), ISBLANK(AZ6)), "", _xlfn.CONCAT("[", IF(ISBLANK(AY6), "", _xlfn.CONCAT("[""mac"", """, AY6, """]")), IF(ISBLANK(AZ6), "", _xlfn.CONCAT(", [""ip"", """, AZ6, """]")), "]"))</f>
        <v/>
      </c>
    </row>
    <row r="7" spans="1:55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851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N7" s="27"/>
      <c r="AO7" s="19"/>
      <c r="AP7" s="27" t="str">
        <f>LOWER(_xlfn.CONCAT(Table2[[#This Row],[device_manufacturer]], "-",Table2[[#This Row],[device_suggested_area]]))</f>
        <v>netatmo-ada</v>
      </c>
      <c r="AQ7" s="28" t="s">
        <v>565</v>
      </c>
      <c r="AR7" s="27" t="s">
        <v>567</v>
      </c>
      <c r="AS7" s="27" t="s">
        <v>563</v>
      </c>
      <c r="AT7" s="27" t="s">
        <v>128</v>
      </c>
      <c r="AV7" s="27" t="s">
        <v>130</v>
      </c>
      <c r="AX7" s="27" t="s">
        <v>492</v>
      </c>
      <c r="AY7" s="34" t="s">
        <v>573</v>
      </c>
      <c r="AZ7" s="27"/>
      <c r="BC7" s="27" t="str">
        <f>IF(AND(ISBLANK(AY7), ISBLANK(AZ7)), "", _xlfn.CONCAT("[", IF(ISBLANK(AY7), "", _xlfn.CONCAT("[""mac"", """, AY7, """]")), IF(ISBLANK(AZ7), "", _xlfn.CONCAT(", [""ip"", """, AZ7, """]")), "]"))</f>
        <v>[["mac", "70:ee:50:25:7f:50"]]</v>
      </c>
    </row>
    <row r="8" spans="1:55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852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1048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N8" s="27"/>
      <c r="AO8" s="19"/>
      <c r="AP8" s="27" t="str">
        <f>LOWER(_xlfn.CONCAT(Table2[[#This Row],[device_manufacturer]], "-",Table2[[#This Row],[device_suggested_area]]))</f>
        <v>netatmo-edwin</v>
      </c>
      <c r="AQ8" s="28" t="s">
        <v>565</v>
      </c>
      <c r="AR8" s="27" t="s">
        <v>567</v>
      </c>
      <c r="AS8" s="27" t="s">
        <v>563</v>
      </c>
      <c r="AT8" s="27" t="s">
        <v>128</v>
      </c>
      <c r="AV8" s="27" t="s">
        <v>127</v>
      </c>
      <c r="AY8" s="27"/>
      <c r="AZ8" s="27"/>
      <c r="BC8" s="27" t="str">
        <f>IF(AND(ISBLANK(AY8), ISBLANK(AZ8)), "", _xlfn.CONCAT("[", IF(ISBLANK(AY8), "", _xlfn.CONCAT("[""mac"", """, AY8, """]")), IF(ISBLANK(AZ8), "", _xlfn.CONCAT(", [""ip"", """, AZ8, """]")), "]"))</f>
        <v/>
      </c>
    </row>
    <row r="9" spans="1:55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853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N9" s="27"/>
      <c r="AO9" s="19"/>
      <c r="AP9" s="27" t="str">
        <f>LOWER(_xlfn.CONCAT(Table2[[#This Row],[device_manufacturer]], "-",Table2[[#This Row],[device_suggested_area]]))</f>
        <v>netatmo-edwin</v>
      </c>
      <c r="AQ9" s="28" t="s">
        <v>565</v>
      </c>
      <c r="AR9" s="27" t="s">
        <v>567</v>
      </c>
      <c r="AS9" s="27" t="s">
        <v>563</v>
      </c>
      <c r="AT9" s="27" t="s">
        <v>128</v>
      </c>
      <c r="AV9" s="27" t="s">
        <v>127</v>
      </c>
      <c r="AX9" s="27" t="s">
        <v>492</v>
      </c>
      <c r="AY9" s="27" t="s">
        <v>572</v>
      </c>
      <c r="AZ9" s="27"/>
      <c r="BC9" s="27" t="str">
        <f>IF(AND(ISBLANK(AY9), ISBLANK(AZ9)), "", _xlfn.CONCAT("[", IF(ISBLANK(AY9), "", _xlfn.CONCAT("[""mac"", """, AY9, """]")), IF(ISBLANK(AZ9), "", _xlfn.CONCAT(", [""ip"", """, AZ9, """]")), "]"))</f>
        <v>[["mac", "70:ee:50:25:93:90"]]</v>
      </c>
    </row>
    <row r="10" spans="1:55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854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N10" s="27"/>
      <c r="AO10" s="19"/>
      <c r="AP10" s="27" t="s">
        <v>643</v>
      </c>
      <c r="AQ10" s="28" t="s">
        <v>566</v>
      </c>
      <c r="AR10" s="27" t="s">
        <v>567</v>
      </c>
      <c r="AS10" s="27" t="s">
        <v>564</v>
      </c>
      <c r="AT10" s="27" t="s">
        <v>128</v>
      </c>
      <c r="AV10" s="27" t="str">
        <f>G10</f>
        <v>Lounge</v>
      </c>
      <c r="AY10" s="27"/>
      <c r="AZ10" s="27"/>
      <c r="BC10" s="27" t="str">
        <f>IF(AND(ISBLANK(AY10), ISBLANK(AZ10)), "", _xlfn.CONCAT("[", IF(ISBLANK(AY10), "", _xlfn.CONCAT("[""mac"", """, AY10, """]")), IF(ISBLANK(AZ10), "", _xlfn.CONCAT(", [""ip"", """, AZ10, """]")), "]"))</f>
        <v/>
      </c>
    </row>
    <row r="11" spans="1:55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855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N11" s="27"/>
      <c r="AO11" s="19"/>
      <c r="AP11" s="27" t="s">
        <v>643</v>
      </c>
      <c r="AQ11" s="28" t="s">
        <v>566</v>
      </c>
      <c r="AR11" s="27" t="s">
        <v>567</v>
      </c>
      <c r="AS11" s="27" t="s">
        <v>564</v>
      </c>
      <c r="AT11" s="27" t="s">
        <v>128</v>
      </c>
      <c r="AV11" s="27" t="str">
        <f>G11</f>
        <v>Lounge</v>
      </c>
      <c r="AY11" s="27"/>
      <c r="AZ11" s="27"/>
      <c r="BC11" s="27" t="str">
        <f>IF(AND(ISBLANK(AY11), ISBLANK(AZ11)), "", _xlfn.CONCAT("[", IF(ISBLANK(AY11), "", _xlfn.CONCAT("[""mac"", """, AY11, """]")), IF(ISBLANK(AZ11), "", _xlfn.CONCAT(", [""ip"", """, AZ11, """]")), "]"))</f>
        <v/>
      </c>
    </row>
    <row r="12" spans="1:55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856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N12" s="27"/>
      <c r="AO12" s="19"/>
      <c r="AP12" s="27" t="str">
        <f>LOWER(_xlfn.CONCAT(Table2[[#This Row],[device_manufacturer]], "-",Table2[[#This Row],[device_suggested_area]]))</f>
        <v>netatmo-parents</v>
      </c>
      <c r="AQ12" s="28" t="s">
        <v>565</v>
      </c>
      <c r="AR12" s="27" t="s">
        <v>567</v>
      </c>
      <c r="AS12" s="27" t="s">
        <v>563</v>
      </c>
      <c r="AT12" s="27" t="s">
        <v>128</v>
      </c>
      <c r="AV12" s="27" t="str">
        <f>G12</f>
        <v>Parents</v>
      </c>
      <c r="AY12" s="27"/>
      <c r="AZ12" s="27"/>
      <c r="BC12" s="27" t="str">
        <f>IF(AND(ISBLANK(AY12), ISBLANK(AZ12)), "", _xlfn.CONCAT("[", IF(ISBLANK(AY12), "", _xlfn.CONCAT("[""mac"", """, AY12, """]")), IF(ISBLANK(AZ12), "", _xlfn.CONCAT(", [""ip"", """, AZ12, """]")), "]"))</f>
        <v/>
      </c>
    </row>
    <row r="13" spans="1:55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857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N13" s="27"/>
      <c r="AO13" s="19"/>
      <c r="AP13" s="27" t="str">
        <f>LOWER(_xlfn.CONCAT(Table2[[#This Row],[device_manufacturer]], "-",Table2[[#This Row],[device_suggested_area]]))</f>
        <v>netatmo-parents</v>
      </c>
      <c r="AQ13" s="28" t="s">
        <v>565</v>
      </c>
      <c r="AR13" s="27" t="s">
        <v>567</v>
      </c>
      <c r="AS13" s="27" t="s">
        <v>563</v>
      </c>
      <c r="AT13" s="27" t="s">
        <v>128</v>
      </c>
      <c r="AV13" s="27" t="str">
        <f>G13</f>
        <v>Parents</v>
      </c>
      <c r="AX13" s="27" t="s">
        <v>492</v>
      </c>
      <c r="AY13" s="27" t="s">
        <v>568</v>
      </c>
      <c r="AZ13" s="27"/>
      <c r="BC13" s="27" t="str">
        <f>IF(AND(ISBLANK(AY13), ISBLANK(AZ13)), "", _xlfn.CONCAT("[", IF(ISBLANK(AY13), "", _xlfn.CONCAT("[""mac"", """, AY13, """]")), IF(ISBLANK(AZ13), "", _xlfn.CONCAT(", [""ip"", """, AZ13, """]")), "]"))</f>
        <v>[["mac", "70:ee:50:25:9c:68"]]</v>
      </c>
    </row>
    <row r="14" spans="1:55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809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N14" s="27"/>
      <c r="AO14" s="19"/>
      <c r="AP14" s="27" t="str">
        <f>LOWER(_xlfn.CONCAT(Table2[[#This Row],[device_manufacturer]], "-",Table2[[#This Row],[device_suggested_area]]))</f>
        <v>netatmo-office</v>
      </c>
      <c r="AQ14" s="28" t="s">
        <v>566</v>
      </c>
      <c r="AR14" s="27" t="s">
        <v>567</v>
      </c>
      <c r="AS14" s="27" t="s">
        <v>564</v>
      </c>
      <c r="AT14" s="27" t="s">
        <v>128</v>
      </c>
      <c r="AV14" s="27" t="str">
        <f>G14</f>
        <v>Office</v>
      </c>
      <c r="AY14" s="27"/>
      <c r="AZ14" s="27"/>
      <c r="BC14" s="27" t="str">
        <f>IF(AND(ISBLANK(AY14), ISBLANK(AZ14)), "", _xlfn.CONCAT("[", IF(ISBLANK(AY14), "", _xlfn.CONCAT("[""mac"", """, AY14, """]")), IF(ISBLANK(AZ14), "", _xlfn.CONCAT(", [""ip"", """, AZ14, """]")), "]"))</f>
        <v/>
      </c>
    </row>
    <row r="15" spans="1:55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810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N15" s="27"/>
      <c r="AO15" s="19"/>
      <c r="AP15" s="27" t="str">
        <f>LOWER(_xlfn.CONCAT(Table2[[#This Row],[device_manufacturer]], "-",Table2[[#This Row],[device_suggested_area]]))</f>
        <v>netatmo-office</v>
      </c>
      <c r="AQ15" s="28" t="s">
        <v>566</v>
      </c>
      <c r="AR15" s="27" t="s">
        <v>567</v>
      </c>
      <c r="AS15" s="27" t="s">
        <v>564</v>
      </c>
      <c r="AT15" s="27" t="s">
        <v>128</v>
      </c>
      <c r="AV15" s="27" t="str">
        <f>G15</f>
        <v>Office</v>
      </c>
      <c r="AX15" s="27" t="s">
        <v>492</v>
      </c>
      <c r="AY15" s="27" t="s">
        <v>569</v>
      </c>
      <c r="AZ15" s="27"/>
      <c r="BC15" s="27" t="str">
        <f>IF(AND(ISBLANK(AY15), ISBLANK(AZ15)), "", _xlfn.CONCAT("[", IF(ISBLANK(AY15), "", _xlfn.CONCAT("[""mac"", """, AY15, """]")), IF(ISBLANK(AZ15), "", _xlfn.CONCAT(", [""ip"", """, AZ15, """]")), "]"))</f>
        <v>[["mac", "70:ee:50:2b:6a:2c"]]</v>
      </c>
    </row>
    <row r="16" spans="1:55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811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N16" s="27"/>
      <c r="AO16" s="19"/>
      <c r="AP16" s="27" t="str">
        <f>LOWER(_xlfn.CONCAT(Table2[[#This Row],[device_manufacturer]], "-",Table2[[#This Row],[device_suggested_area]]))</f>
        <v>netatmo-kitchen</v>
      </c>
      <c r="AQ16" s="28" t="s">
        <v>566</v>
      </c>
      <c r="AR16" s="27" t="s">
        <v>567</v>
      </c>
      <c r="AS16" s="27" t="s">
        <v>564</v>
      </c>
      <c r="AT16" s="27" t="s">
        <v>128</v>
      </c>
      <c r="AV16" s="27" t="str">
        <f>G16</f>
        <v>Kitchen</v>
      </c>
      <c r="AY16" s="27"/>
      <c r="AZ16" s="27"/>
      <c r="BC16" s="27" t="str">
        <f>IF(AND(ISBLANK(AY16), ISBLANK(AZ16)), "", _xlfn.CONCAT("[", IF(ISBLANK(AY16), "", _xlfn.CONCAT("[""mac"", """, AY16, """]")), IF(ISBLANK(AZ16), "", _xlfn.CONCAT(", [""ip"", """, AZ16, """]")), "]"))</f>
        <v/>
      </c>
    </row>
    <row r="17" spans="1:55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812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N17" s="27"/>
      <c r="AO17" s="19"/>
      <c r="AP17" s="27" t="str">
        <f>LOWER(_xlfn.CONCAT(Table2[[#This Row],[device_manufacturer]], "-",Table2[[#This Row],[device_suggested_area]]))</f>
        <v>netatmo-kitchen</v>
      </c>
      <c r="AQ17" s="28" t="s">
        <v>566</v>
      </c>
      <c r="AR17" s="27" t="s">
        <v>567</v>
      </c>
      <c r="AS17" s="27" t="s">
        <v>564</v>
      </c>
      <c r="AT17" s="27" t="s">
        <v>128</v>
      </c>
      <c r="AV17" s="27" t="str">
        <f>G17</f>
        <v>Kitchen</v>
      </c>
      <c r="AX17" s="27" t="s">
        <v>492</v>
      </c>
      <c r="AY17" s="27" t="s">
        <v>571</v>
      </c>
      <c r="AZ17" s="27"/>
      <c r="BC17" s="27" t="str">
        <f>IF(AND(ISBLANK(AY17), ISBLANK(AZ17)), "", _xlfn.CONCAT("[", IF(ISBLANK(AY17), "", _xlfn.CONCAT("[""mac"", """, AY17, """]")), IF(ISBLANK(AZ17), "", _xlfn.CONCAT(", [""ip"", """, AZ17, """]")), "]"))</f>
        <v>[["mac", "70:ee:50:2c:8d:28"]]</v>
      </c>
    </row>
    <row r="18" spans="1:55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813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N18" s="27"/>
      <c r="AO18" s="19"/>
      <c r="AP18" s="27" t="s">
        <v>644</v>
      </c>
      <c r="AQ18" s="28" t="s">
        <v>566</v>
      </c>
      <c r="AR18" s="27" t="s">
        <v>567</v>
      </c>
      <c r="AS18" s="27" t="s">
        <v>564</v>
      </c>
      <c r="AT18" s="27" t="s">
        <v>128</v>
      </c>
      <c r="AV18" s="27" t="str">
        <f>G18</f>
        <v>Pantry</v>
      </c>
      <c r="AY18" s="27"/>
      <c r="AZ18" s="27"/>
      <c r="BC18" s="27" t="str">
        <f>IF(AND(ISBLANK(AY18), ISBLANK(AZ18)), "", _xlfn.CONCAT("[", IF(ISBLANK(AY18), "", _xlfn.CONCAT("[""mac"", """, AY18, """]")), IF(ISBLANK(AZ18), "", _xlfn.CONCAT(", [""ip"", """, AZ18, """]")), "]"))</f>
        <v/>
      </c>
    </row>
    <row r="19" spans="1:55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814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N19" s="27"/>
      <c r="AO19" s="19"/>
      <c r="AP19" s="27" t="s">
        <v>644</v>
      </c>
      <c r="AQ19" s="28" t="s">
        <v>566</v>
      </c>
      <c r="AR19" s="27" t="s">
        <v>567</v>
      </c>
      <c r="AS19" s="27" t="s">
        <v>564</v>
      </c>
      <c r="AT19" s="27" t="s">
        <v>128</v>
      </c>
      <c r="AV19" s="27" t="str">
        <f>G19</f>
        <v>Pantry</v>
      </c>
      <c r="AY19" s="27"/>
      <c r="AZ19" s="27"/>
      <c r="BC19" s="27" t="str">
        <f>IF(AND(ISBLANK(AY19), ISBLANK(AZ19)), "", _xlfn.CONCAT("[", IF(ISBLANK(AY19), "", _xlfn.CONCAT("[""mac"", """, AY19, """]")), IF(ISBLANK(AZ19), "", _xlfn.CONCAT(", [""ip"", """, AZ19, """]")), "]"))</f>
        <v/>
      </c>
    </row>
    <row r="20" spans="1:55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815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N20" s="27"/>
      <c r="AO20" s="19"/>
      <c r="AP20" s="27" t="s">
        <v>645</v>
      </c>
      <c r="AQ20" s="28" t="s">
        <v>566</v>
      </c>
      <c r="AR20" s="27" t="s">
        <v>567</v>
      </c>
      <c r="AS20" s="27" t="s">
        <v>564</v>
      </c>
      <c r="AT20" s="27" t="s">
        <v>128</v>
      </c>
      <c r="AV20" s="27" t="str">
        <f>G20</f>
        <v>Dining</v>
      </c>
      <c r="AY20" s="27"/>
      <c r="AZ20" s="27"/>
      <c r="BC20" s="27" t="str">
        <f>IF(AND(ISBLANK(AY20), ISBLANK(AZ20)), "", _xlfn.CONCAT("[", IF(ISBLANK(AY20), "", _xlfn.CONCAT("[""mac"", """, AY20, """]")), IF(ISBLANK(AZ20), "", _xlfn.CONCAT(", [""ip"", """, AZ20, """]")), "]"))</f>
        <v/>
      </c>
    </row>
    <row r="21" spans="1:55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816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N21" s="27"/>
      <c r="AO21" s="19"/>
      <c r="AP21" s="27" t="s">
        <v>645</v>
      </c>
      <c r="AQ21" s="28" t="s">
        <v>566</v>
      </c>
      <c r="AR21" s="27" t="s">
        <v>567</v>
      </c>
      <c r="AS21" s="27" t="s">
        <v>564</v>
      </c>
      <c r="AT21" s="27" t="s">
        <v>128</v>
      </c>
      <c r="AV21" s="27" t="str">
        <f>G21</f>
        <v>Dining</v>
      </c>
      <c r="AY21" s="27"/>
      <c r="AZ21" s="27"/>
      <c r="BC21" s="27" t="str">
        <f>IF(AND(ISBLANK(AY21), ISBLANK(AZ21)), "", _xlfn.CONCAT("[", IF(ISBLANK(AY21), "", _xlfn.CONCAT("[""mac"", """, AY21, """]")), IF(ISBLANK(AZ21), "", _xlfn.CONCAT(", [""ip"", """, AZ21, """]")), "]"))</f>
        <v/>
      </c>
    </row>
    <row r="22" spans="1:55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817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N22" s="27"/>
      <c r="AO22" s="19"/>
      <c r="AP22" s="27" t="str">
        <f>LOWER(_xlfn.CONCAT(Table2[[#This Row],[device_manufacturer]], "-",Table2[[#This Row],[device_suggested_area]]))</f>
        <v>netatmo-laundry</v>
      </c>
      <c r="AQ22" s="28" t="s">
        <v>565</v>
      </c>
      <c r="AR22" s="27" t="s">
        <v>567</v>
      </c>
      <c r="AS22" s="27" t="s">
        <v>563</v>
      </c>
      <c r="AT22" s="27" t="s">
        <v>128</v>
      </c>
      <c r="AV22" s="27" t="str">
        <f>G22</f>
        <v>Laundry</v>
      </c>
      <c r="AY22" s="27"/>
      <c r="AZ22" s="27"/>
      <c r="BC22" s="27" t="str">
        <f>IF(AND(ISBLANK(AY22), ISBLANK(AZ22)), "", _xlfn.CONCAT("[", IF(ISBLANK(AY22), "", _xlfn.CONCAT("[""mac"", """, AY22, """]")), IF(ISBLANK(AZ22), "", _xlfn.CONCAT(", [""ip"", """, AZ22, """]")), "]"))</f>
        <v/>
      </c>
    </row>
    <row r="23" spans="1:55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818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N23" s="27"/>
      <c r="AO23" s="19"/>
      <c r="AP23" s="27" t="str">
        <f>LOWER(_xlfn.CONCAT(Table2[[#This Row],[device_manufacturer]], "-",Table2[[#This Row],[device_suggested_area]]))</f>
        <v>netatmo-laundry</v>
      </c>
      <c r="AQ23" s="28" t="s">
        <v>565</v>
      </c>
      <c r="AR23" s="27" t="s">
        <v>567</v>
      </c>
      <c r="AS23" s="27" t="s">
        <v>563</v>
      </c>
      <c r="AT23" s="27" t="s">
        <v>128</v>
      </c>
      <c r="AV23" s="27" t="str">
        <f>G23</f>
        <v>Laundry</v>
      </c>
      <c r="AX23" s="27" t="s">
        <v>492</v>
      </c>
      <c r="AY23" s="34" t="s">
        <v>570</v>
      </c>
      <c r="AZ23" s="27"/>
      <c r="BC23" s="27" t="str">
        <f>IF(AND(ISBLANK(AY23), ISBLANK(AZ23)), "", _xlfn.CONCAT("[", IF(ISBLANK(AY23), "", _xlfn.CONCAT("[""mac"", """, AY23, """]")), IF(ISBLANK(AZ23), "", _xlfn.CONCAT(", [""ip"", """, AZ23, """]")), "]"))</f>
        <v>[["mac", "70:ee:50:25:9d:90"]]</v>
      </c>
    </row>
    <row r="24" spans="1:55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819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N24" s="27"/>
      <c r="AO24" s="19"/>
      <c r="AP24" s="27" t="s">
        <v>646</v>
      </c>
      <c r="AQ24" s="28" t="s">
        <v>566</v>
      </c>
      <c r="AR24" s="27" t="s">
        <v>567</v>
      </c>
      <c r="AS24" s="27" t="s">
        <v>564</v>
      </c>
      <c r="AT24" s="27" t="s">
        <v>128</v>
      </c>
      <c r="AV24" s="27" t="str">
        <f>G24</f>
        <v>Basement</v>
      </c>
      <c r="AY24" s="27"/>
      <c r="AZ24" s="27"/>
      <c r="BC24" s="27" t="str">
        <f>IF(AND(ISBLANK(AY24), ISBLANK(AZ24)), "", _xlfn.CONCAT("[", IF(ISBLANK(AY24), "", _xlfn.CONCAT("[""mac"", """, AY24, """]")), IF(ISBLANK(AZ24), "", _xlfn.CONCAT(", [""ip"", """, AZ24, """]")), "]"))</f>
        <v/>
      </c>
    </row>
    <row r="25" spans="1:55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820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N25" s="27"/>
      <c r="AO25" s="19"/>
      <c r="AP25" s="27" t="s">
        <v>646</v>
      </c>
      <c r="AQ25" s="28" t="s">
        <v>566</v>
      </c>
      <c r="AR25" s="27" t="s">
        <v>567</v>
      </c>
      <c r="AS25" s="27" t="s">
        <v>564</v>
      </c>
      <c r="AT25" s="27" t="s">
        <v>128</v>
      </c>
      <c r="AV25" s="27" t="str">
        <f>G25</f>
        <v>Basement</v>
      </c>
      <c r="AY25" s="27"/>
      <c r="AZ25" s="27"/>
      <c r="BC25" s="27" t="str">
        <f>IF(AND(ISBLANK(AY25), ISBLANK(AZ25)), "", _xlfn.CONCAT("[", IF(ISBLANK(AY25), "", _xlfn.CONCAT("[""mac"", """, AY25, """]")), IF(ISBLANK(AZ25), "", _xlfn.CONCAT(", [""ip"", """, AZ25, """]")), "]"))</f>
        <v/>
      </c>
    </row>
    <row r="26" spans="1:55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648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N26" s="27"/>
      <c r="AO26" s="18"/>
      <c r="AP26" s="27" t="s">
        <v>435</v>
      </c>
      <c r="AQ26" s="28">
        <v>3.15</v>
      </c>
      <c r="AR26" s="27" t="s">
        <v>411</v>
      </c>
      <c r="AS26" s="27" t="s">
        <v>36</v>
      </c>
      <c r="AT26" s="27" t="s">
        <v>37</v>
      </c>
      <c r="AV26" s="27" t="s">
        <v>28</v>
      </c>
      <c r="AY26" s="27"/>
      <c r="AZ26" s="27"/>
      <c r="BC26" s="27" t="str">
        <f>IF(AND(ISBLANK(AY26), ISBLANK(AZ26)), "", _xlfn.CONCAT("[", IF(ISBLANK(AY26), "", _xlfn.CONCAT("[""mac"", """, AY26, """]")), IF(ISBLANK(AZ26), "", _xlfn.CONCAT(", [""ip"", """, AZ26, """]")), "]"))</f>
        <v/>
      </c>
    </row>
    <row r="27" spans="1:55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M27" s="27" t="s">
        <v>318</v>
      </c>
      <c r="AN27" s="27">
        <v>1</v>
      </c>
      <c r="AO27" s="18"/>
      <c r="AP27" s="27" t="s">
        <v>435</v>
      </c>
      <c r="AQ27" s="28">
        <v>3.15</v>
      </c>
      <c r="AR27" s="27" t="s">
        <v>411</v>
      </c>
      <c r="AS27" s="27" t="s">
        <v>36</v>
      </c>
      <c r="AT27" s="27" t="s">
        <v>37</v>
      </c>
      <c r="AV27" s="27" t="s">
        <v>28</v>
      </c>
      <c r="AY27" s="27"/>
      <c r="AZ27" s="27"/>
      <c r="BC27" s="27" t="str">
        <f>IF(AND(ISBLANK(AY27), ISBLANK(AZ27)), "", _xlfn.CONCAT("[", IF(ISBLANK(AY27), "", _xlfn.CONCAT("[""mac"", """, AY27, """]")), IF(ISBLANK(AZ27), "", _xlfn.CONCAT(", [""ip"", """, AZ27, """]")), "]"))</f>
        <v/>
      </c>
    </row>
    <row r="28" spans="1:55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M28" s="27" t="s">
        <v>318</v>
      </c>
      <c r="AN28" s="27">
        <v>1</v>
      </c>
      <c r="AO28" s="18"/>
      <c r="AP28" s="27" t="s">
        <v>435</v>
      </c>
      <c r="AQ28" s="28">
        <v>3.15</v>
      </c>
      <c r="AR28" s="27" t="s">
        <v>411</v>
      </c>
      <c r="AS28" s="27" t="s">
        <v>36</v>
      </c>
      <c r="AT28" s="27" t="s">
        <v>37</v>
      </c>
      <c r="AV28" s="27" t="s">
        <v>38</v>
      </c>
      <c r="AY28" s="27"/>
      <c r="AZ28" s="27"/>
      <c r="BC28" s="27" t="str">
        <f>IF(AND(ISBLANK(AY28), ISBLANK(AZ28)), "", _xlfn.CONCAT("[", IF(ISBLANK(AY28), "", _xlfn.CONCAT("[""mac"", """, AY28, """]")), IF(ISBLANK(AZ28), "", _xlfn.CONCAT(", [""ip"", """, AZ28, """]")), "]"))</f>
        <v/>
      </c>
    </row>
    <row r="29" spans="1:55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M29" s="27" t="s">
        <v>318</v>
      </c>
      <c r="AN29" s="27">
        <v>1</v>
      </c>
      <c r="AO29" s="18"/>
      <c r="AP29" s="27" t="s">
        <v>435</v>
      </c>
      <c r="AQ29" s="28">
        <v>3.15</v>
      </c>
      <c r="AR29" s="27" t="s">
        <v>411</v>
      </c>
      <c r="AS29" s="27" t="s">
        <v>36</v>
      </c>
      <c r="AT29" s="27" t="s">
        <v>37</v>
      </c>
      <c r="AV29" s="27" t="s">
        <v>38</v>
      </c>
      <c r="AY29" s="27"/>
      <c r="AZ29" s="27"/>
      <c r="BC29" s="27" t="str">
        <f>IF(AND(ISBLANK(AY29), ISBLANK(AZ29)), "", _xlfn.CONCAT("[", IF(ISBLANK(AY29), "", _xlfn.CONCAT("[""mac"", """, AY29, """]")), IF(ISBLANK(AZ29), "", _xlfn.CONCAT(", [""ip"", """, AZ29, """]")), "]"))</f>
        <v/>
      </c>
    </row>
    <row r="30" spans="1:55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M30" s="27" t="s">
        <v>318</v>
      </c>
      <c r="AN30" s="27">
        <v>1</v>
      </c>
      <c r="AO30" s="18"/>
      <c r="AP30" s="27" t="s">
        <v>435</v>
      </c>
      <c r="AQ30" s="28">
        <v>3.15</v>
      </c>
      <c r="AR30" s="27" t="s">
        <v>411</v>
      </c>
      <c r="AS30" s="27" t="s">
        <v>36</v>
      </c>
      <c r="AT30" s="27" t="s">
        <v>37</v>
      </c>
      <c r="AV30" s="27" t="s">
        <v>38</v>
      </c>
      <c r="AY30" s="27"/>
      <c r="AZ30" s="27"/>
      <c r="BC30" s="27" t="str">
        <f>IF(AND(ISBLANK(AY30), ISBLANK(AZ30)), "", _xlfn.CONCAT("[", IF(ISBLANK(AY30), "", _xlfn.CONCAT("[""mac"", """, AY30, """]")), IF(ISBLANK(AZ30), "", _xlfn.CONCAT(", [""ip"", """, AZ30, """]")), "]"))</f>
        <v/>
      </c>
    </row>
    <row r="31" spans="1:55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M31" s="27" t="s">
        <v>318</v>
      </c>
      <c r="AN31" s="27">
        <v>1</v>
      </c>
      <c r="AO31" s="18"/>
      <c r="AP31" s="27" t="s">
        <v>435</v>
      </c>
      <c r="AQ31" s="28">
        <v>3.15</v>
      </c>
      <c r="AR31" s="27" t="s">
        <v>411</v>
      </c>
      <c r="AS31" s="27" t="s">
        <v>36</v>
      </c>
      <c r="AT31" s="27" t="s">
        <v>37</v>
      </c>
      <c r="AV31" s="27" t="s">
        <v>38</v>
      </c>
      <c r="AY31" s="27"/>
      <c r="AZ31" s="27"/>
      <c r="BC31" s="27" t="str">
        <f>IF(AND(ISBLANK(AY31), ISBLANK(AZ31)), "", _xlfn.CONCAT("[", IF(ISBLANK(AY31), "", _xlfn.CONCAT("[""mac"", """, AY31, """]")), IF(ISBLANK(AZ31), "", _xlfn.CONCAT(", [""ip"", """, AZ31, """]")), "]"))</f>
        <v/>
      </c>
    </row>
    <row r="32" spans="1:55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M32" s="27" t="s">
        <v>318</v>
      </c>
      <c r="AN32" s="27">
        <v>1</v>
      </c>
      <c r="AO32" s="18"/>
      <c r="AP32" s="27" t="s">
        <v>435</v>
      </c>
      <c r="AQ32" s="28">
        <v>3.15</v>
      </c>
      <c r="AR32" s="27" t="s">
        <v>411</v>
      </c>
      <c r="AS32" s="27" t="s">
        <v>36</v>
      </c>
      <c r="AT32" s="27" t="s">
        <v>37</v>
      </c>
      <c r="AV32" s="27" t="s">
        <v>28</v>
      </c>
      <c r="AY32" s="27"/>
      <c r="AZ32" s="27"/>
      <c r="BC32" s="27" t="str">
        <f>IF(AND(ISBLANK(AY32), ISBLANK(AZ32)), "", _xlfn.CONCAT("[", IF(ISBLANK(AY32), "", _xlfn.CONCAT("[""mac"", """, AY32, """]")), IF(ISBLANK(AZ32), "", _xlfn.CONCAT(", [""ip"", """, AZ32, """]")), "]"))</f>
        <v/>
      </c>
    </row>
    <row r="33" spans="1:55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M33" s="27" t="s">
        <v>318</v>
      </c>
      <c r="AN33" s="27">
        <v>1</v>
      </c>
      <c r="AO33" s="18"/>
      <c r="AP33" s="27" t="s">
        <v>435</v>
      </c>
      <c r="AQ33" s="28">
        <v>3.15</v>
      </c>
      <c r="AR33" s="27" t="s">
        <v>411</v>
      </c>
      <c r="AS33" s="27" t="s">
        <v>36</v>
      </c>
      <c r="AT33" s="27" t="s">
        <v>37</v>
      </c>
      <c r="AV33" s="27" t="s">
        <v>38</v>
      </c>
      <c r="AY33" s="27"/>
      <c r="AZ33" s="27"/>
      <c r="BC33" s="27" t="str">
        <f>IF(AND(ISBLANK(AY33), ISBLANK(AZ33)), "", _xlfn.CONCAT("[", IF(ISBLANK(AY33), "", _xlfn.CONCAT("[""mac"", """, AY33, """]")), IF(ISBLANK(AZ33), "", _xlfn.CONCAT(", [""ip"", """, AZ33, """]")), "]"))</f>
        <v/>
      </c>
    </row>
    <row r="34" spans="1:55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N34" s="27"/>
      <c r="AO34" s="19"/>
      <c r="AP34" s="27"/>
      <c r="AQ34" s="28"/>
      <c r="AY34" s="27"/>
      <c r="AZ34" s="27"/>
      <c r="BC34" s="27" t="str">
        <f>IF(AND(ISBLANK(AY34), ISBLANK(AZ34)), "", _xlfn.CONCAT("[", IF(ISBLANK(AY34), "", _xlfn.CONCAT("[""mac"", """, AY34, """]")), IF(ISBLANK(AZ34), "", _xlfn.CONCAT(", [""ip"", """, AZ34, """]")), "]"))</f>
        <v/>
      </c>
    </row>
    <row r="35" spans="1:55" ht="16" customHeight="1">
      <c r="A35" s="27">
        <v>1040</v>
      </c>
      <c r="B35" s="27" t="s">
        <v>26</v>
      </c>
      <c r="C35" s="27" t="s">
        <v>609</v>
      </c>
      <c r="D35" s="27" t="s">
        <v>27</v>
      </c>
      <c r="E35" s="27" t="s">
        <v>613</v>
      </c>
      <c r="F35" s="31" t="str">
        <f>IF(ISBLANK(E35), "", Table2[[#This Row],[unique_id]])</f>
        <v>lounge_air_purifier_pm25</v>
      </c>
      <c r="G35" s="27" t="s">
        <v>203</v>
      </c>
      <c r="H35" s="27" t="s">
        <v>612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615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N35" s="27"/>
      <c r="AO35" s="29"/>
      <c r="AP35" s="27"/>
      <c r="AQ35" s="28"/>
      <c r="AY35" s="27"/>
      <c r="AZ35" s="27"/>
      <c r="BC35" s="27" t="str">
        <f>IF(AND(ISBLANK(AY35), ISBLANK(AZ35)), "", _xlfn.CONCAT("[", IF(ISBLANK(AY35), "", _xlfn.CONCAT("[""mac"", """, AY35, """]")), IF(ISBLANK(AZ35), "", _xlfn.CONCAT(", [""ip"", """, AZ35, """]")), "]"))</f>
        <v/>
      </c>
    </row>
    <row r="36" spans="1:55" ht="16" customHeight="1">
      <c r="A36" s="27">
        <v>1041</v>
      </c>
      <c r="B36" s="27" t="s">
        <v>26</v>
      </c>
      <c r="C36" s="27" t="s">
        <v>609</v>
      </c>
      <c r="D36" s="27" t="s">
        <v>27</v>
      </c>
      <c r="E36" s="27" t="s">
        <v>714</v>
      </c>
      <c r="F36" s="31" t="str">
        <f>IF(ISBLANK(E36), "", Table2[[#This Row],[unique_id]])</f>
        <v>dining_air_purifier_pm25</v>
      </c>
      <c r="G36" s="27" t="s">
        <v>202</v>
      </c>
      <c r="H36" s="27" t="s">
        <v>612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615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N36" s="27"/>
      <c r="AO36" s="29"/>
      <c r="AP36" s="27"/>
      <c r="AQ36" s="28"/>
      <c r="AY36" s="27"/>
      <c r="AZ36" s="27"/>
      <c r="BC36" s="27" t="str">
        <f>IF(AND(ISBLANK(AY36), ISBLANK(AZ36)), "", _xlfn.CONCAT("[", IF(ISBLANK(AY36), "", _xlfn.CONCAT("[""mac"", """, AY36, """]")), IF(ISBLANK(AZ36), "", _xlfn.CONCAT(", [""ip"", """, AZ36, """]")), "]"))</f>
        <v/>
      </c>
    </row>
    <row r="37" spans="1:55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612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615</v>
      </c>
      <c r="AK37" s="27" t="str">
        <f>IF(ISBLANK(AI37),  "", _xlfn.CONCAT(LOWER(C37), "/", E37))</f>
        <v/>
      </c>
      <c r="AN37" s="27"/>
      <c r="AO37" s="29"/>
      <c r="AP37" s="27"/>
      <c r="AQ37" s="28"/>
      <c r="AY37" s="27"/>
      <c r="AZ37" s="27"/>
      <c r="BC37" s="27" t="str">
        <f>IF(AND(ISBLANK(AY37), ISBLANK(AZ37)), "", _xlfn.CONCAT("[", IF(ISBLANK(AY37), "", _xlfn.CONCAT("[""mac"", """, AY37, """]")), IF(ISBLANK(AZ37), "", _xlfn.CONCAT(", [""ip"", """, AZ37, """]")), "]"))</f>
        <v/>
      </c>
    </row>
    <row r="38" spans="1:55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M38" s="27" t="s">
        <v>319</v>
      </c>
      <c r="AN38" s="27">
        <v>1</v>
      </c>
      <c r="AO38" s="18"/>
      <c r="AP38" s="27" t="s">
        <v>435</v>
      </c>
      <c r="AQ38" s="28">
        <v>3.15</v>
      </c>
      <c r="AR38" s="27" t="s">
        <v>411</v>
      </c>
      <c r="AS38" s="27" t="s">
        <v>36</v>
      </c>
      <c r="AT38" s="27" t="s">
        <v>37</v>
      </c>
      <c r="AV38" s="27" t="s">
        <v>38</v>
      </c>
      <c r="AY38" s="27"/>
      <c r="AZ38" s="27"/>
      <c r="BC38" s="27" t="str">
        <f>IF(AND(ISBLANK(AY38), ISBLANK(AZ38)), "", _xlfn.CONCAT("[", IF(ISBLANK(AY38), "", _xlfn.CONCAT("[""mac"", """, AY38, """]")), IF(ISBLANK(AZ38), "", _xlfn.CONCAT(", [""ip"", """, AZ38, """]")), "]"))</f>
        <v/>
      </c>
    </row>
    <row r="39" spans="1:55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821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N39" s="27"/>
      <c r="AO39" s="19"/>
      <c r="AP39" s="27" t="str">
        <f>LOWER(_xlfn.CONCAT(Table2[[#This Row],[device_manufacturer]], "-",Table2[[#This Row],[device_suggested_area]]))</f>
        <v>netatmo-ada</v>
      </c>
      <c r="AQ39" s="28" t="s">
        <v>565</v>
      </c>
      <c r="AR39" s="27" t="s">
        <v>567</v>
      </c>
      <c r="AS39" s="27" t="s">
        <v>563</v>
      </c>
      <c r="AT39" s="27" t="s">
        <v>128</v>
      </c>
      <c r="AV39" s="27" t="str">
        <f>G39</f>
        <v>Ada</v>
      </c>
      <c r="AY39" s="27"/>
      <c r="AZ39" s="27"/>
      <c r="BC39" s="27" t="str">
        <f>IF(AND(ISBLANK(AY39), ISBLANK(AZ39)), "", _xlfn.CONCAT("[", IF(ISBLANK(AY39), "", _xlfn.CONCAT("[""mac"", """, AY39, """]")), IF(ISBLANK(AZ39), "", _xlfn.CONCAT(", [""ip"", """, AZ39, """]")), "]"))</f>
        <v/>
      </c>
    </row>
    <row r="40" spans="1:55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822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N40" s="27"/>
      <c r="AO40" s="19"/>
      <c r="AP40" s="27" t="str">
        <f>LOWER(_xlfn.CONCAT(Table2[[#This Row],[device_manufacturer]], "-",Table2[[#This Row],[device_suggested_area]]))</f>
        <v>netatmo-edwin</v>
      </c>
      <c r="AQ40" s="28" t="s">
        <v>565</v>
      </c>
      <c r="AR40" s="27" t="s">
        <v>567</v>
      </c>
      <c r="AS40" s="27" t="s">
        <v>563</v>
      </c>
      <c r="AT40" s="27" t="s">
        <v>128</v>
      </c>
      <c r="AV40" s="27" t="str">
        <f>G40</f>
        <v>Edwin</v>
      </c>
      <c r="AY40" s="27"/>
      <c r="AZ40" s="27"/>
      <c r="BC40" s="27" t="str">
        <f>IF(AND(ISBLANK(AY40), ISBLANK(AZ40)), "", _xlfn.CONCAT("[", IF(ISBLANK(AY40), "", _xlfn.CONCAT("[""mac"", """, AY40, """]")), IF(ISBLANK(AZ40), "", _xlfn.CONCAT(", [""ip"", """, AZ40, """]")), "]"))</f>
        <v/>
      </c>
    </row>
    <row r="41" spans="1:55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823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N41" s="27"/>
      <c r="AO41" s="19"/>
      <c r="AP41" s="27" t="s">
        <v>643</v>
      </c>
      <c r="AQ41" s="28" t="s">
        <v>566</v>
      </c>
      <c r="AR41" s="27" t="s">
        <v>567</v>
      </c>
      <c r="AS41" s="27" t="s">
        <v>564</v>
      </c>
      <c r="AT41" s="27" t="s">
        <v>128</v>
      </c>
      <c r="AV41" s="27" t="str">
        <f>G41</f>
        <v>Lounge</v>
      </c>
      <c r="AY41" s="27"/>
      <c r="AZ41" s="27"/>
      <c r="BC41" s="27" t="str">
        <f>IF(AND(ISBLANK(AY41), ISBLANK(AZ41)), "", _xlfn.CONCAT("[", IF(ISBLANK(AY41), "", _xlfn.CONCAT("[""mac"", """, AY41, """]")), IF(ISBLANK(AZ41), "", _xlfn.CONCAT(", [""ip"", """, AZ41, """]")), "]"))</f>
        <v/>
      </c>
    </row>
    <row r="42" spans="1:55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824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N42" s="27"/>
      <c r="AO42" s="19"/>
      <c r="AP42" s="27" t="str">
        <f>LOWER(_xlfn.CONCAT(Table2[[#This Row],[device_manufacturer]], "-",Table2[[#This Row],[device_suggested_area]]))</f>
        <v>netatmo-parents</v>
      </c>
      <c r="AQ42" s="28" t="s">
        <v>565</v>
      </c>
      <c r="AR42" s="27" t="s">
        <v>567</v>
      </c>
      <c r="AS42" s="27" t="s">
        <v>563</v>
      </c>
      <c r="AT42" s="27" t="s">
        <v>128</v>
      </c>
      <c r="AV42" s="27" t="str">
        <f>G42</f>
        <v>Parents</v>
      </c>
      <c r="AY42" s="27"/>
      <c r="AZ42" s="27"/>
      <c r="BC42" s="27" t="str">
        <f>IF(AND(ISBLANK(AY42), ISBLANK(AZ42)), "", _xlfn.CONCAT("[", IF(ISBLANK(AY42), "", _xlfn.CONCAT("[""mac"", """, AY42, """]")), IF(ISBLANK(AZ42), "", _xlfn.CONCAT(", [""ip"", """, AZ42, """]")), "]"))</f>
        <v/>
      </c>
    </row>
    <row r="43" spans="1:55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825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N43" s="27"/>
      <c r="AO43" s="19"/>
      <c r="AP43" s="27" t="str">
        <f>LOWER(_xlfn.CONCAT(Table2[[#This Row],[device_manufacturer]], "-",Table2[[#This Row],[device_suggested_area]]))</f>
        <v>netatmo-office</v>
      </c>
      <c r="AQ43" s="28" t="s">
        <v>566</v>
      </c>
      <c r="AR43" s="27" t="s">
        <v>567</v>
      </c>
      <c r="AS43" s="27" t="s">
        <v>564</v>
      </c>
      <c r="AT43" s="27" t="s">
        <v>128</v>
      </c>
      <c r="AV43" s="27" t="str">
        <f>G43</f>
        <v>Office</v>
      </c>
      <c r="AY43" s="27"/>
      <c r="AZ43" s="27"/>
      <c r="BC43" s="27" t="str">
        <f>IF(AND(ISBLANK(AY43), ISBLANK(AZ43)), "", _xlfn.CONCAT("[", IF(ISBLANK(AY43), "", _xlfn.CONCAT("[""mac"", """, AY43, """]")), IF(ISBLANK(AZ43), "", _xlfn.CONCAT(", [""ip"", """, AZ43, """]")), "]"))</f>
        <v/>
      </c>
    </row>
    <row r="44" spans="1:55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826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N44" s="27"/>
      <c r="AO44" s="19"/>
      <c r="AP44" s="27" t="str">
        <f>LOWER(_xlfn.CONCAT(Table2[[#This Row],[device_manufacturer]], "-",Table2[[#This Row],[device_suggested_area]]))</f>
        <v>netatmo-kitchen</v>
      </c>
      <c r="AQ44" s="28" t="s">
        <v>566</v>
      </c>
      <c r="AR44" s="27" t="s">
        <v>567</v>
      </c>
      <c r="AS44" s="27" t="s">
        <v>564</v>
      </c>
      <c r="AT44" s="27" t="s">
        <v>128</v>
      </c>
      <c r="AV44" s="27" t="str">
        <f>G44</f>
        <v>Kitchen</v>
      </c>
      <c r="AY44" s="27"/>
      <c r="AZ44" s="27"/>
      <c r="BC44" s="27" t="str">
        <f>IF(AND(ISBLANK(AY44), ISBLANK(AZ44)), "", _xlfn.CONCAT("[", IF(ISBLANK(AY44), "", _xlfn.CONCAT("[""mac"", """, AY44, """]")), IF(ISBLANK(AZ44), "", _xlfn.CONCAT(", [""ip"", """, AZ44, """]")), "]"))</f>
        <v/>
      </c>
    </row>
    <row r="45" spans="1:55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827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N45" s="27"/>
      <c r="AO45" s="19"/>
      <c r="AP45" s="27" t="s">
        <v>644</v>
      </c>
      <c r="AQ45" s="28" t="s">
        <v>566</v>
      </c>
      <c r="AR45" s="27" t="s">
        <v>567</v>
      </c>
      <c r="AS45" s="27" t="s">
        <v>564</v>
      </c>
      <c r="AT45" s="27" t="s">
        <v>128</v>
      </c>
      <c r="AV45" s="27" t="str">
        <f>G45</f>
        <v>Pantry</v>
      </c>
      <c r="AY45" s="27"/>
      <c r="AZ45" s="27"/>
      <c r="BC45" s="27" t="str">
        <f>IF(AND(ISBLANK(AY45), ISBLANK(AZ45)), "", _xlfn.CONCAT("[", IF(ISBLANK(AY45), "", _xlfn.CONCAT("[""mac"", """, AY45, """]")), IF(ISBLANK(AZ45), "", _xlfn.CONCAT(", [""ip"", """, AZ45, """]")), "]"))</f>
        <v/>
      </c>
    </row>
    <row r="46" spans="1:55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828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N46" s="27"/>
      <c r="AO46" s="19"/>
      <c r="AP46" s="27" t="s">
        <v>645</v>
      </c>
      <c r="AQ46" s="28" t="s">
        <v>566</v>
      </c>
      <c r="AR46" s="27" t="s">
        <v>567</v>
      </c>
      <c r="AS46" s="27" t="s">
        <v>564</v>
      </c>
      <c r="AT46" s="27" t="s">
        <v>128</v>
      </c>
      <c r="AV46" s="27" t="str">
        <f>G46</f>
        <v>Dining</v>
      </c>
      <c r="AY46" s="27"/>
      <c r="AZ46" s="27"/>
      <c r="BC46" s="27" t="str">
        <f>IF(AND(ISBLANK(AY46), ISBLANK(AZ46)), "", _xlfn.CONCAT("[", IF(ISBLANK(AY46), "", _xlfn.CONCAT("[""mac"", """, AY46, """]")), IF(ISBLANK(AZ46), "", _xlfn.CONCAT(", [""ip"", """, AZ46, """]")), "]"))</f>
        <v/>
      </c>
    </row>
    <row r="47" spans="1:55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829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N47" s="27"/>
      <c r="AO47" s="19"/>
      <c r="AP47" s="27" t="str">
        <f>LOWER(_xlfn.CONCAT(Table2[[#This Row],[device_manufacturer]], "-",Table2[[#This Row],[device_suggested_area]]))</f>
        <v>netatmo-laundry</v>
      </c>
      <c r="AQ47" s="28" t="s">
        <v>565</v>
      </c>
      <c r="AR47" s="27" t="s">
        <v>567</v>
      </c>
      <c r="AS47" s="27" t="s">
        <v>563</v>
      </c>
      <c r="AT47" s="27" t="s">
        <v>128</v>
      </c>
      <c r="AV47" s="27" t="str">
        <f>G47</f>
        <v>Laundry</v>
      </c>
      <c r="AY47" s="27"/>
      <c r="AZ47" s="27"/>
      <c r="BC47" s="27" t="str">
        <f>IF(AND(ISBLANK(AY47), ISBLANK(AZ47)), "", _xlfn.CONCAT("[", IF(ISBLANK(AY47), "", _xlfn.CONCAT("[""mac"", """, AY47, """]")), IF(ISBLANK(AZ47), "", _xlfn.CONCAT(", [""ip"", """, AZ47, """]")), "]"))</f>
        <v/>
      </c>
    </row>
    <row r="48" spans="1:55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830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N48" s="27"/>
      <c r="AO48" s="19"/>
      <c r="AP48" s="27" t="s">
        <v>646</v>
      </c>
      <c r="AQ48" s="28" t="s">
        <v>566</v>
      </c>
      <c r="AR48" s="27" t="s">
        <v>567</v>
      </c>
      <c r="AS48" s="27" t="s">
        <v>564</v>
      </c>
      <c r="AT48" s="27" t="s">
        <v>128</v>
      </c>
      <c r="AV48" s="27" t="str">
        <f>G48</f>
        <v>Basement</v>
      </c>
      <c r="AY48" s="27"/>
      <c r="AZ48" s="27"/>
      <c r="BC48" s="27" t="str">
        <f>IF(AND(ISBLANK(AY48), ISBLANK(AZ48)), "", _xlfn.CONCAT("[", IF(ISBLANK(AY48), "", _xlfn.CONCAT("[""mac"", """, AY48, """]")), IF(ISBLANK(AZ48), "", _xlfn.CONCAT(", [""ip"", """, AZ48, """]")), "]"))</f>
        <v/>
      </c>
    </row>
    <row r="49" spans="1:55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M49" s="27" t="s">
        <v>319</v>
      </c>
      <c r="AN49" s="27">
        <v>1</v>
      </c>
      <c r="AO49" s="18"/>
      <c r="AP49" s="27" t="s">
        <v>435</v>
      </c>
      <c r="AQ49" s="28">
        <v>3.15</v>
      </c>
      <c r="AR49" s="27" t="s">
        <v>411</v>
      </c>
      <c r="AS49" s="27" t="s">
        <v>36</v>
      </c>
      <c r="AT49" s="27" t="s">
        <v>37</v>
      </c>
      <c r="AV49" s="27" t="s">
        <v>28</v>
      </c>
      <c r="AY49" s="27"/>
      <c r="AZ49" s="27"/>
      <c r="BC49" s="27" t="str">
        <f>IF(AND(ISBLANK(AY49), ISBLANK(AZ49)), "", _xlfn.CONCAT("[", IF(ISBLANK(AY49), "", _xlfn.CONCAT("[""mac"", """, AY49, """]")), IF(ISBLANK(AZ49), "", _xlfn.CONCAT(", [""ip"", """, AZ49, """]")), "]"))</f>
        <v/>
      </c>
    </row>
    <row r="50" spans="1:55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N50" s="27"/>
      <c r="AO50" s="19"/>
      <c r="AP50" s="27"/>
      <c r="AQ50" s="28"/>
      <c r="AY50" s="27"/>
      <c r="AZ50" s="27"/>
      <c r="BC50" s="27" t="str">
        <f>IF(AND(ISBLANK(AY50), ISBLANK(AZ50)), "", _xlfn.CONCAT("[", IF(ISBLANK(AY50), "", _xlfn.CONCAT("[""mac"", """, AY50, """]")), IF(ISBLANK(AZ50), "", _xlfn.CONCAT(", [""ip"", """, AZ50, """]")), "]"))</f>
        <v/>
      </c>
    </row>
    <row r="51" spans="1:55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831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N51" s="27"/>
      <c r="AO51" s="19"/>
      <c r="AP51" s="27" t="str">
        <f>LOWER(_xlfn.CONCAT(Table2[[#This Row],[device_manufacturer]], "-",Table2[[#This Row],[device_suggested_area]]))</f>
        <v>netatmo-ada</v>
      </c>
      <c r="AQ51" s="28" t="s">
        <v>565</v>
      </c>
      <c r="AR51" s="27" t="s">
        <v>567</v>
      </c>
      <c r="AS51" s="27" t="s">
        <v>563</v>
      </c>
      <c r="AT51" s="27" t="s">
        <v>128</v>
      </c>
      <c r="AV51" s="27" t="str">
        <f>G51</f>
        <v>Ada</v>
      </c>
      <c r="AY51" s="27"/>
      <c r="AZ51" s="27"/>
      <c r="BC51" s="27" t="str">
        <f>IF(AND(ISBLANK(AY51), ISBLANK(AZ51)), "", _xlfn.CONCAT("[", IF(ISBLANK(AY51), "", _xlfn.CONCAT("[""mac"", """, AY51, """]")), IF(ISBLANK(AZ51), "", _xlfn.CONCAT(", [""ip"", """, AZ51, """]")), "]"))</f>
        <v/>
      </c>
    </row>
    <row r="52" spans="1:55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832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N52" s="27"/>
      <c r="AO52" s="29"/>
      <c r="AP52" s="27" t="str">
        <f>LOWER(_xlfn.CONCAT(Table2[[#This Row],[device_manufacturer]], "-",Table2[[#This Row],[device_suggested_area]]))</f>
        <v>netatmo-edwin</v>
      </c>
      <c r="AQ52" s="28" t="s">
        <v>565</v>
      </c>
      <c r="AR52" s="27" t="s">
        <v>567</v>
      </c>
      <c r="AS52" s="27" t="s">
        <v>563</v>
      </c>
      <c r="AT52" s="27" t="s">
        <v>128</v>
      </c>
      <c r="AV52" s="27" t="str">
        <f>G52</f>
        <v>Edwin</v>
      </c>
      <c r="AY52" s="27"/>
      <c r="AZ52" s="27"/>
      <c r="BC52" s="27" t="str">
        <f>IF(AND(ISBLANK(AY52), ISBLANK(AZ52)), "", _xlfn.CONCAT("[", IF(ISBLANK(AY52), "", _xlfn.CONCAT("[""mac"", """, AY52, """]")), IF(ISBLANK(AZ52), "", _xlfn.CONCAT(", [""ip"", """, AZ52, """]")), "]"))</f>
        <v/>
      </c>
    </row>
    <row r="53" spans="1:55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833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N53" s="27"/>
      <c r="AO53" s="29"/>
      <c r="AP53" s="27" t="str">
        <f>LOWER(_xlfn.CONCAT(Table2[[#This Row],[device_manufacturer]], "-",Table2[[#This Row],[device_suggested_area]]))</f>
        <v>netatmo-parents</v>
      </c>
      <c r="AQ53" s="28" t="s">
        <v>565</v>
      </c>
      <c r="AR53" s="27" t="s">
        <v>567</v>
      </c>
      <c r="AS53" s="27" t="s">
        <v>563</v>
      </c>
      <c r="AT53" s="27" t="s">
        <v>128</v>
      </c>
      <c r="AV53" s="27" t="str">
        <f>G53</f>
        <v>Parents</v>
      </c>
      <c r="AY53" s="27"/>
      <c r="AZ53" s="27"/>
      <c r="BC53" s="27" t="str">
        <f>IF(AND(ISBLANK(AY53), ISBLANK(AZ53)), "", _xlfn.CONCAT("[", IF(ISBLANK(AY53), "", _xlfn.CONCAT("[""mac"", """, AY53, """]")), IF(ISBLANK(AZ53), "", _xlfn.CONCAT(", [""ip"", """, AZ53, """]")), "]"))</f>
        <v/>
      </c>
    </row>
    <row r="54" spans="1:55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834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N54" s="27"/>
      <c r="AO54" s="29"/>
      <c r="AP54" s="27" t="str">
        <f>LOWER(_xlfn.CONCAT(Table2[[#This Row],[device_manufacturer]], "-",Table2[[#This Row],[device_suggested_area]]))</f>
        <v>netatmo-office</v>
      </c>
      <c r="AQ54" s="28" t="s">
        <v>566</v>
      </c>
      <c r="AR54" s="27" t="s">
        <v>567</v>
      </c>
      <c r="AS54" s="27" t="s">
        <v>564</v>
      </c>
      <c r="AT54" s="27" t="s">
        <v>128</v>
      </c>
      <c r="AV54" s="27" t="str">
        <f>G54</f>
        <v>Office</v>
      </c>
      <c r="AY54" s="27"/>
      <c r="AZ54" s="27"/>
      <c r="BC54" s="27" t="str">
        <f>IF(AND(ISBLANK(AY54), ISBLANK(AZ54)), "", _xlfn.CONCAT("[", IF(ISBLANK(AY54), "", _xlfn.CONCAT("[""mac"", """, AY54, """]")), IF(ISBLANK(AZ54), "", _xlfn.CONCAT(", [""ip"", """, AZ54, """]")), "]"))</f>
        <v/>
      </c>
    </row>
    <row r="55" spans="1:55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835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N55" s="27"/>
      <c r="AO55" s="29"/>
      <c r="AP55" s="27" t="s">
        <v>643</v>
      </c>
      <c r="AQ55" s="28" t="s">
        <v>566</v>
      </c>
      <c r="AR55" s="27" t="s">
        <v>567</v>
      </c>
      <c r="AS55" s="27" t="s">
        <v>564</v>
      </c>
      <c r="AT55" s="27" t="s">
        <v>128</v>
      </c>
      <c r="AV55" s="27" t="str">
        <f>G55</f>
        <v>Lounge</v>
      </c>
      <c r="AY55" s="27"/>
      <c r="AZ55" s="27"/>
      <c r="BC55" s="27" t="str">
        <f>IF(AND(ISBLANK(AY55), ISBLANK(AZ55)), "", _xlfn.CONCAT("[", IF(ISBLANK(AY55), "", _xlfn.CONCAT("[""mac"", """, AY55, """]")), IF(ISBLANK(AZ55), "", _xlfn.CONCAT(", [""ip"", """, AZ55, """]")), "]"))</f>
        <v/>
      </c>
    </row>
    <row r="56" spans="1:55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836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N56" s="27"/>
      <c r="AO56" s="29"/>
      <c r="AP56" s="27" t="str">
        <f>LOWER(_xlfn.CONCAT(Table2[[#This Row],[device_manufacturer]], "-",Table2[[#This Row],[device_suggested_area]]))</f>
        <v>netatmo-kitchen</v>
      </c>
      <c r="AQ56" s="28" t="s">
        <v>566</v>
      </c>
      <c r="AR56" s="27" t="s">
        <v>567</v>
      </c>
      <c r="AS56" s="27" t="s">
        <v>564</v>
      </c>
      <c r="AT56" s="27" t="s">
        <v>128</v>
      </c>
      <c r="AV56" s="27" t="str">
        <f>G56</f>
        <v>Kitchen</v>
      </c>
      <c r="AY56" s="27"/>
      <c r="AZ56" s="27"/>
      <c r="BC56" s="27" t="str">
        <f>IF(AND(ISBLANK(AY56), ISBLANK(AZ56)), "", _xlfn.CONCAT("[", IF(ISBLANK(AY56), "", _xlfn.CONCAT("[""mac"", """, AY56, """]")), IF(ISBLANK(AZ56), "", _xlfn.CONCAT(", [""ip"", """, AZ56, """]")), "]"))</f>
        <v/>
      </c>
    </row>
    <row r="57" spans="1:55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837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N57" s="27"/>
      <c r="AO57" s="29"/>
      <c r="AP57" s="27" t="s">
        <v>644</v>
      </c>
      <c r="AQ57" s="28" t="s">
        <v>566</v>
      </c>
      <c r="AR57" s="27" t="s">
        <v>567</v>
      </c>
      <c r="AS57" s="27" t="s">
        <v>564</v>
      </c>
      <c r="AT57" s="27" t="s">
        <v>128</v>
      </c>
      <c r="AV57" s="27" t="str">
        <f>G57</f>
        <v>Pantry</v>
      </c>
      <c r="AY57" s="27"/>
      <c r="AZ57" s="27"/>
      <c r="BC57" s="27" t="str">
        <f>IF(AND(ISBLANK(AY57), ISBLANK(AZ57)), "", _xlfn.CONCAT("[", IF(ISBLANK(AY57), "", _xlfn.CONCAT("[""mac"", """, AY57, """]")), IF(ISBLANK(AZ57), "", _xlfn.CONCAT(", [""ip"", """, AZ57, """]")), "]"))</f>
        <v/>
      </c>
    </row>
    <row r="58" spans="1:55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838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N58" s="27"/>
      <c r="AO58" s="29"/>
      <c r="AP58" s="27" t="s">
        <v>645</v>
      </c>
      <c r="AQ58" s="28" t="s">
        <v>566</v>
      </c>
      <c r="AR58" s="27" t="s">
        <v>567</v>
      </c>
      <c r="AS58" s="27" t="s">
        <v>564</v>
      </c>
      <c r="AT58" s="27" t="s">
        <v>128</v>
      </c>
      <c r="AV58" s="27" t="str">
        <f>G58</f>
        <v>Dining</v>
      </c>
      <c r="AY58" s="27"/>
      <c r="AZ58" s="27"/>
      <c r="BC58" s="27" t="str">
        <f>IF(AND(ISBLANK(AY58), ISBLANK(AZ58)), "", _xlfn.CONCAT("[", IF(ISBLANK(AY58), "", _xlfn.CONCAT("[""mac"", """, AY58, """]")), IF(ISBLANK(AZ58), "", _xlfn.CONCAT(", [""ip"", """, AZ58, """]")), "]"))</f>
        <v/>
      </c>
    </row>
    <row r="59" spans="1:55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839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N59" s="27"/>
      <c r="AO59" s="29"/>
      <c r="AP59" s="27" t="str">
        <f>LOWER(_xlfn.CONCAT(Table2[[#This Row],[device_manufacturer]], "-",Table2[[#This Row],[device_suggested_area]]))</f>
        <v>netatmo-laundry</v>
      </c>
      <c r="AQ59" s="28" t="s">
        <v>565</v>
      </c>
      <c r="AR59" s="27" t="s">
        <v>567</v>
      </c>
      <c r="AS59" s="27" t="s">
        <v>563</v>
      </c>
      <c r="AT59" s="27" t="s">
        <v>128</v>
      </c>
      <c r="AV59" s="27" t="str">
        <f>G59</f>
        <v>Laundry</v>
      </c>
      <c r="AY59" s="27"/>
      <c r="AZ59" s="27"/>
      <c r="BC59" s="27" t="str">
        <f>IF(AND(ISBLANK(AY59), ISBLANK(AZ59)), "", _xlfn.CONCAT("[", IF(ISBLANK(AY59), "", _xlfn.CONCAT("[""mac"", """, AY59, """]")), IF(ISBLANK(AZ59), "", _xlfn.CONCAT(", [""ip"", """, AZ59, """]")), "]"))</f>
        <v/>
      </c>
    </row>
    <row r="60" spans="1:55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N60" s="27"/>
      <c r="AO60" s="29"/>
      <c r="AP60" s="27"/>
      <c r="AQ60" s="28"/>
      <c r="AY60" s="27"/>
      <c r="AZ60" s="27"/>
      <c r="BC60" s="27" t="str">
        <f>IF(AND(ISBLANK(AY60), ISBLANK(AZ60)), "", _xlfn.CONCAT("[", IF(ISBLANK(AY60), "", _xlfn.CONCAT("[""mac"", """, AY60, """]")), IF(ISBLANK(AZ60), "", _xlfn.CONCAT(", [""ip"", """, AZ60, """]")), "]"))</f>
        <v/>
      </c>
    </row>
    <row r="61" spans="1:55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840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N61" s="27"/>
      <c r="AO61" s="29"/>
      <c r="AP61" s="27" t="str">
        <f>LOWER(_xlfn.CONCAT(Table2[[#This Row],[device_manufacturer]], "-",Table2[[#This Row],[device_suggested_area]]))</f>
        <v>netatmo-ada</v>
      </c>
      <c r="AQ61" s="28" t="s">
        <v>565</v>
      </c>
      <c r="AR61" s="27" t="s">
        <v>567</v>
      </c>
      <c r="AS61" s="27" t="s">
        <v>563</v>
      </c>
      <c r="AT61" s="27" t="s">
        <v>128</v>
      </c>
      <c r="AV61" s="27" t="str">
        <f>G61</f>
        <v>Ada</v>
      </c>
      <c r="AY61" s="27"/>
      <c r="AZ61" s="27"/>
      <c r="BC61" s="27" t="str">
        <f>IF(AND(ISBLANK(AY61), ISBLANK(AZ61)), "", _xlfn.CONCAT("[", IF(ISBLANK(AY61), "", _xlfn.CONCAT("[""mac"", """, AY61, """]")), IF(ISBLANK(AZ61), "", _xlfn.CONCAT(", [""ip"", """, AZ61, """]")), "]"))</f>
        <v/>
      </c>
    </row>
    <row r="62" spans="1:55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841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N62" s="27"/>
      <c r="AO62" s="29"/>
      <c r="AP62" s="27" t="str">
        <f>LOWER(_xlfn.CONCAT(Table2[[#This Row],[device_manufacturer]], "-",Table2[[#This Row],[device_suggested_area]]))</f>
        <v>netatmo-edwin</v>
      </c>
      <c r="AQ62" s="28" t="s">
        <v>565</v>
      </c>
      <c r="AR62" s="27" t="s">
        <v>567</v>
      </c>
      <c r="AS62" s="27" t="s">
        <v>563</v>
      </c>
      <c r="AT62" s="27" t="s">
        <v>128</v>
      </c>
      <c r="AV62" s="27" t="str">
        <f>G62</f>
        <v>Edwin</v>
      </c>
      <c r="AY62" s="27"/>
      <c r="AZ62" s="27"/>
      <c r="BC62" s="27" t="str">
        <f>IF(AND(ISBLANK(AY62), ISBLANK(AZ62)), "", _xlfn.CONCAT("[", IF(ISBLANK(AY62), "", _xlfn.CONCAT("[""mac"", """, AY62, """]")), IF(ISBLANK(AZ62), "", _xlfn.CONCAT(", [""ip"", """, AZ62, """]")), "]"))</f>
        <v/>
      </c>
    </row>
    <row r="63" spans="1:55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842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N63" s="27"/>
      <c r="AO63" s="29"/>
      <c r="AP63" s="27" t="str">
        <f>LOWER(_xlfn.CONCAT(Table2[[#This Row],[device_manufacturer]], "-",Table2[[#This Row],[device_suggested_area]]))</f>
        <v>netatmo-parents</v>
      </c>
      <c r="AQ63" s="28" t="s">
        <v>565</v>
      </c>
      <c r="AR63" s="27" t="s">
        <v>567</v>
      </c>
      <c r="AS63" s="27" t="s">
        <v>563</v>
      </c>
      <c r="AT63" s="27" t="s">
        <v>128</v>
      </c>
      <c r="AV63" s="27" t="str">
        <f>G63</f>
        <v>Parents</v>
      </c>
      <c r="AY63" s="27"/>
      <c r="AZ63" s="27"/>
      <c r="BC63" s="27" t="str">
        <f>IF(AND(ISBLANK(AY63), ISBLANK(AZ63)), "", _xlfn.CONCAT("[", IF(ISBLANK(AY63), "", _xlfn.CONCAT("[""mac"", """, AY63, """]")), IF(ISBLANK(AZ63), "", _xlfn.CONCAT(", [""ip"", """, AZ63, """]")), "]"))</f>
        <v/>
      </c>
    </row>
    <row r="64" spans="1:55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843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N64" s="27"/>
      <c r="AO64" s="29"/>
      <c r="AP64" s="27" t="str">
        <f>LOWER(_xlfn.CONCAT(Table2[[#This Row],[device_manufacturer]], "-",Table2[[#This Row],[device_suggested_area]]))</f>
        <v>netatmo-office</v>
      </c>
      <c r="AQ64" s="28" t="s">
        <v>566</v>
      </c>
      <c r="AR64" s="27" t="s">
        <v>567</v>
      </c>
      <c r="AS64" s="27" t="s">
        <v>564</v>
      </c>
      <c r="AT64" s="27" t="s">
        <v>128</v>
      </c>
      <c r="AV64" s="27" t="str">
        <f>G64</f>
        <v>Office</v>
      </c>
      <c r="AY64" s="27"/>
      <c r="AZ64" s="27"/>
      <c r="BC64" s="27" t="str">
        <f>IF(AND(ISBLANK(AY64), ISBLANK(AZ64)), "", _xlfn.CONCAT("[", IF(ISBLANK(AY64), "", _xlfn.CONCAT("[""mac"", """, AY64, """]")), IF(ISBLANK(AZ64), "", _xlfn.CONCAT(", [""ip"", """, AZ64, """]")), "]"))</f>
        <v/>
      </c>
    </row>
    <row r="65" spans="1:55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844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N65" s="27"/>
      <c r="AO65" s="29"/>
      <c r="AP65" s="27" t="str">
        <f>LOWER(_xlfn.CONCAT(Table2[[#This Row],[device_manufacturer]], "-",Table2[[#This Row],[device_suggested_area]]))</f>
        <v>netatmo-kitchen</v>
      </c>
      <c r="AQ65" s="28" t="s">
        <v>566</v>
      </c>
      <c r="AR65" s="27" t="s">
        <v>567</v>
      </c>
      <c r="AS65" s="27" t="s">
        <v>564</v>
      </c>
      <c r="AT65" s="27" t="s">
        <v>128</v>
      </c>
      <c r="AV65" s="27" t="str">
        <f>G65</f>
        <v>Kitchen</v>
      </c>
      <c r="AY65" s="27"/>
      <c r="AZ65" s="27"/>
      <c r="BC65" s="27" t="str">
        <f>IF(AND(ISBLANK(AY65), ISBLANK(AZ65)), "", _xlfn.CONCAT("[", IF(ISBLANK(AY65), "", _xlfn.CONCAT("[""mac"", """, AY65, """]")), IF(ISBLANK(AZ65), "", _xlfn.CONCAT(", [""ip"", """, AZ65, """]")), "]"))</f>
        <v/>
      </c>
    </row>
    <row r="66" spans="1:55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845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N66" s="27"/>
      <c r="AO66" s="29"/>
      <c r="AP66" s="27" t="str">
        <f>LOWER(_xlfn.CONCAT(Table2[[#This Row],[device_manufacturer]], "-",Table2[[#This Row],[device_suggested_area]]))</f>
        <v>netatmo-laundry</v>
      </c>
      <c r="AQ66" s="28" t="s">
        <v>565</v>
      </c>
      <c r="AR66" s="27" t="s">
        <v>567</v>
      </c>
      <c r="AS66" s="27" t="s">
        <v>563</v>
      </c>
      <c r="AT66" s="27" t="s">
        <v>128</v>
      </c>
      <c r="AV66" s="27" t="str">
        <f>G66</f>
        <v>Laundry</v>
      </c>
      <c r="AY66" s="27"/>
      <c r="AZ66" s="27"/>
      <c r="BC66" s="27" t="str">
        <f>IF(AND(ISBLANK(AY66), ISBLANK(AZ66)), "", _xlfn.CONCAT("[", IF(ISBLANK(AY66), "", _xlfn.CONCAT("[""mac"", """, AY66, """]")), IF(ISBLANK(AZ66), "", _xlfn.CONCAT(", [""ip"", """, AZ66, """]")), "]"))</f>
        <v/>
      </c>
    </row>
    <row r="67" spans="1:55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M67" s="27" t="s">
        <v>319</v>
      </c>
      <c r="AN67" s="27">
        <v>1</v>
      </c>
      <c r="AO67" s="18"/>
      <c r="AP67" s="27" t="s">
        <v>435</v>
      </c>
      <c r="AQ67" s="28">
        <v>3.15</v>
      </c>
      <c r="AR67" s="27" t="s">
        <v>411</v>
      </c>
      <c r="AS67" s="27" t="s">
        <v>36</v>
      </c>
      <c r="AT67" s="27" t="s">
        <v>37</v>
      </c>
      <c r="AV67" s="27" t="s">
        <v>38</v>
      </c>
      <c r="AY67" s="27"/>
      <c r="AZ67" s="27"/>
      <c r="BC67" s="27" t="str">
        <f>IF(AND(ISBLANK(AY67), ISBLANK(AZ67)), "", _xlfn.CONCAT("[", IF(ISBLANK(AY67), "", _xlfn.CONCAT("[""mac"", """, AY67, """]")), IF(ISBLANK(AZ67), "", _xlfn.CONCAT(", [""ip"", """, AZ67, """]")), "]"))</f>
        <v/>
      </c>
    </row>
    <row r="68" spans="1:55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M68" s="27" t="s">
        <v>319</v>
      </c>
      <c r="AN68" s="27">
        <v>1</v>
      </c>
      <c r="AO68" s="18"/>
      <c r="AP68" s="27" t="s">
        <v>435</v>
      </c>
      <c r="AQ68" s="28">
        <v>3.15</v>
      </c>
      <c r="AR68" s="27" t="s">
        <v>411</v>
      </c>
      <c r="AS68" s="27" t="s">
        <v>36</v>
      </c>
      <c r="AT68" s="27" t="s">
        <v>37</v>
      </c>
      <c r="AV68" s="27" t="s">
        <v>38</v>
      </c>
      <c r="AY68" s="27"/>
      <c r="AZ68" s="27"/>
      <c r="BC68" s="27" t="str">
        <f>IF(AND(ISBLANK(AY68), ISBLANK(AZ68)), "", _xlfn.CONCAT("[", IF(ISBLANK(AY68), "", _xlfn.CONCAT("[""mac"", """, AY68, """]")), IF(ISBLANK(AZ68), "", _xlfn.CONCAT(", [""ip"", """, AZ68, """]")), "]"))</f>
        <v/>
      </c>
    </row>
    <row r="69" spans="1:55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M69" s="27" t="s">
        <v>319</v>
      </c>
      <c r="AN69" s="27">
        <v>1</v>
      </c>
      <c r="AO69" s="18"/>
      <c r="AP69" s="27" t="s">
        <v>435</v>
      </c>
      <c r="AQ69" s="28">
        <v>3.15</v>
      </c>
      <c r="AR69" s="27" t="s">
        <v>411</v>
      </c>
      <c r="AS69" s="27" t="s">
        <v>36</v>
      </c>
      <c r="AT69" s="27" t="s">
        <v>37</v>
      </c>
      <c r="AV69" s="27" t="s">
        <v>38</v>
      </c>
      <c r="AY69" s="27"/>
      <c r="AZ69" s="27"/>
      <c r="BC69" s="27" t="str">
        <f>IF(AND(ISBLANK(AY69), ISBLANK(AZ69)), "", _xlfn.CONCAT("[", IF(ISBLANK(AY69), "", _xlfn.CONCAT("[""mac"", """, AY69, """]")), IF(ISBLANK(AZ69), "", _xlfn.CONCAT(", [""ip"", """, AZ69, """]")), "]"))</f>
        <v/>
      </c>
    </row>
    <row r="70" spans="1:55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M70" s="27" t="s">
        <v>319</v>
      </c>
      <c r="AN70" s="27">
        <v>1</v>
      </c>
      <c r="AO70" s="18"/>
      <c r="AP70" s="27" t="s">
        <v>435</v>
      </c>
      <c r="AQ70" s="28">
        <v>3.15</v>
      </c>
      <c r="AR70" s="27" t="s">
        <v>411</v>
      </c>
      <c r="AS70" s="27" t="s">
        <v>36</v>
      </c>
      <c r="AT70" s="27" t="s">
        <v>37</v>
      </c>
      <c r="AV70" s="27" t="s">
        <v>38</v>
      </c>
      <c r="AY70" s="27"/>
      <c r="AZ70" s="27"/>
      <c r="BC70" s="27" t="str">
        <f>IF(AND(ISBLANK(AY70), ISBLANK(AZ70)), "", _xlfn.CONCAT("[", IF(ISBLANK(AY70), "", _xlfn.CONCAT("[""mac"", """, AY70, """]")), IF(ISBLANK(AZ70), "", _xlfn.CONCAT(", [""ip"", """, AZ70, """]")), "]"))</f>
        <v/>
      </c>
    </row>
    <row r="71" spans="1:55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M71" s="27" t="s">
        <v>319</v>
      </c>
      <c r="AN71" s="27">
        <v>1</v>
      </c>
      <c r="AO71" s="18"/>
      <c r="AP71" s="27" t="s">
        <v>435</v>
      </c>
      <c r="AQ71" s="28">
        <v>3.15</v>
      </c>
      <c r="AR71" s="27" t="s">
        <v>411</v>
      </c>
      <c r="AS71" s="27" t="s">
        <v>36</v>
      </c>
      <c r="AT71" s="27" t="s">
        <v>37</v>
      </c>
      <c r="AV71" s="27" t="s">
        <v>38</v>
      </c>
      <c r="AY71" s="27"/>
      <c r="AZ71" s="27"/>
      <c r="BC71" s="27" t="str">
        <f>IF(AND(ISBLANK(AY71), ISBLANK(AZ71)), "", _xlfn.CONCAT("[", IF(ISBLANK(AY71), "", _xlfn.CONCAT("[""mac"", """, AY71, """]")), IF(ISBLANK(AZ71), "", _xlfn.CONCAT(", [""ip"", """, AZ71, """]")), "]"))</f>
        <v/>
      </c>
    </row>
    <row r="72" spans="1:55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M72" s="27" t="s">
        <v>319</v>
      </c>
      <c r="AN72" s="27">
        <v>1</v>
      </c>
      <c r="AO72" s="18"/>
      <c r="AP72" s="27" t="s">
        <v>435</v>
      </c>
      <c r="AQ72" s="28">
        <v>3.15</v>
      </c>
      <c r="AR72" s="27" t="s">
        <v>411</v>
      </c>
      <c r="AS72" s="27" t="s">
        <v>36</v>
      </c>
      <c r="AT72" s="27" t="s">
        <v>37</v>
      </c>
      <c r="AV72" s="27" t="s">
        <v>38</v>
      </c>
      <c r="AY72" s="27"/>
      <c r="AZ72" s="27"/>
      <c r="BC72" s="27" t="str">
        <f>IF(AND(ISBLANK(AY72), ISBLANK(AZ72)), "", _xlfn.CONCAT("[", IF(ISBLANK(AY72), "", _xlfn.CONCAT("[""mac"", """, AY72, """]")), IF(ISBLANK(AZ72), "", _xlfn.CONCAT(", [""ip"", """, AZ72, """]")), "]"))</f>
        <v/>
      </c>
    </row>
    <row r="73" spans="1:55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M73" s="27" t="s">
        <v>318</v>
      </c>
      <c r="AN73" s="27">
        <v>1</v>
      </c>
      <c r="AO73" s="18"/>
      <c r="AP73" s="27" t="s">
        <v>435</v>
      </c>
      <c r="AQ73" s="28">
        <v>3.15</v>
      </c>
      <c r="AR73" s="27" t="s">
        <v>411</v>
      </c>
      <c r="AS73" s="27" t="s">
        <v>36</v>
      </c>
      <c r="AT73" s="27" t="s">
        <v>37</v>
      </c>
      <c r="AV73" s="27" t="s">
        <v>38</v>
      </c>
      <c r="AY73" s="27"/>
      <c r="AZ73" s="27"/>
      <c r="BC73" s="27" t="str">
        <f>IF(AND(ISBLANK(AY73), ISBLANK(AZ73)), "", _xlfn.CONCAT("[", IF(ISBLANK(AY73), "", _xlfn.CONCAT("[""mac"", """, AY73, """]")), IF(ISBLANK(AZ73), "", _xlfn.CONCAT(", [""ip"", """, AZ73, """]")), "]"))</f>
        <v/>
      </c>
    </row>
    <row r="74" spans="1:55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M74" s="27" t="s">
        <v>318</v>
      </c>
      <c r="AN74" s="27">
        <v>1</v>
      </c>
      <c r="AO74" s="18"/>
      <c r="AP74" s="27" t="s">
        <v>435</v>
      </c>
      <c r="AQ74" s="28">
        <v>3.15</v>
      </c>
      <c r="AR74" s="27" t="s">
        <v>411</v>
      </c>
      <c r="AS74" s="27" t="s">
        <v>36</v>
      </c>
      <c r="AT74" s="27" t="s">
        <v>37</v>
      </c>
      <c r="AV74" s="27" t="s">
        <v>38</v>
      </c>
      <c r="AY74" s="27"/>
      <c r="AZ74" s="27"/>
      <c r="BC74" s="27" t="str">
        <f>IF(AND(ISBLANK(AY74), ISBLANK(AZ74)), "", _xlfn.CONCAT("[", IF(ISBLANK(AY74), "", _xlfn.CONCAT("[""mac"", """, AY74, """]")), IF(ISBLANK(AZ74), "", _xlfn.CONCAT(", [""ip"", """, AZ74, """]")), "]"))</f>
        <v/>
      </c>
    </row>
    <row r="75" spans="1:55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M75" s="27" t="s">
        <v>320</v>
      </c>
      <c r="AN75" s="27">
        <v>1</v>
      </c>
      <c r="AO75" s="18"/>
      <c r="AP75" s="27" t="s">
        <v>435</v>
      </c>
      <c r="AQ75" s="28">
        <v>3.15</v>
      </c>
      <c r="AR75" s="27" t="s">
        <v>411</v>
      </c>
      <c r="AS75" s="27" t="s">
        <v>36</v>
      </c>
      <c r="AT75" s="27" t="s">
        <v>37</v>
      </c>
      <c r="AV75" s="27" t="s">
        <v>38</v>
      </c>
      <c r="AY75" s="27"/>
      <c r="AZ75" s="27"/>
      <c r="BC75" s="27" t="str">
        <f>IF(AND(ISBLANK(AY75), ISBLANK(AZ75)), "", _xlfn.CONCAT("[", IF(ISBLANK(AY75), "", _xlfn.CONCAT("[""mac"", """, AY75, """]")), IF(ISBLANK(AZ75), "", _xlfn.CONCAT(", [""ip"", """, AZ75, """]")), "]"))</f>
        <v/>
      </c>
    </row>
    <row r="76" spans="1:55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M76" s="27" t="s">
        <v>318</v>
      </c>
      <c r="AN76" s="27">
        <v>1</v>
      </c>
      <c r="AO76" s="18"/>
      <c r="AP76" s="27" t="s">
        <v>435</v>
      </c>
      <c r="AQ76" s="28">
        <v>3.15</v>
      </c>
      <c r="AR76" s="27" t="s">
        <v>411</v>
      </c>
      <c r="AS76" s="27" t="s">
        <v>36</v>
      </c>
      <c r="AT76" s="27" t="s">
        <v>37</v>
      </c>
      <c r="AV76" s="27" t="s">
        <v>38</v>
      </c>
      <c r="AY76" s="27"/>
      <c r="AZ76" s="27"/>
      <c r="BC76" s="27" t="str">
        <f>IF(AND(ISBLANK(AY76), ISBLANK(AZ76)), "", _xlfn.CONCAT("[", IF(ISBLANK(AY76), "", _xlfn.CONCAT("[""mac"", """, AY76, """]")), IF(ISBLANK(AZ76), "", _xlfn.CONCAT(", [""ip"", """, AZ76, """]")), "]"))</f>
        <v/>
      </c>
    </row>
    <row r="77" spans="1:55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M77" s="27" t="s">
        <v>318</v>
      </c>
      <c r="AN77" s="27">
        <v>1</v>
      </c>
      <c r="AO77" s="18"/>
      <c r="AP77" s="27" t="s">
        <v>435</v>
      </c>
      <c r="AQ77" s="28">
        <v>3.15</v>
      </c>
      <c r="AR77" s="27" t="s">
        <v>411</v>
      </c>
      <c r="AS77" s="27" t="s">
        <v>36</v>
      </c>
      <c r="AT77" s="27" t="s">
        <v>37</v>
      </c>
      <c r="AV77" s="27" t="s">
        <v>38</v>
      </c>
      <c r="AY77" s="27"/>
      <c r="AZ77" s="27"/>
      <c r="BC77" s="27" t="str">
        <f>IF(AND(ISBLANK(AY77), ISBLANK(AZ77)), "", _xlfn.CONCAT("[", IF(ISBLANK(AY77), "", _xlfn.CONCAT("[""mac"", """, AY77, """]")), IF(ISBLANK(AZ77), "", _xlfn.CONCAT(", [""ip"", """, AZ77, """]")), "]"))</f>
        <v/>
      </c>
    </row>
    <row r="78" spans="1:55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M78" s="27" t="s">
        <v>586</v>
      </c>
      <c r="AN78" s="27">
        <v>1</v>
      </c>
      <c r="AO78" s="18"/>
      <c r="AP78" s="27" t="s">
        <v>435</v>
      </c>
      <c r="AQ78" s="28">
        <v>3.15</v>
      </c>
      <c r="AR78" s="27" t="s">
        <v>411</v>
      </c>
      <c r="AS78" s="27" t="s">
        <v>36</v>
      </c>
      <c r="AT78" s="27" t="s">
        <v>37</v>
      </c>
      <c r="AV78" s="27" t="s">
        <v>38</v>
      </c>
      <c r="AY78" s="27"/>
      <c r="AZ78" s="27"/>
      <c r="BC78" s="27" t="str">
        <f>IF(AND(ISBLANK(AY78), ISBLANK(AZ78)), "", _xlfn.CONCAT("[", IF(ISBLANK(AY78), "", _xlfn.CONCAT("[""mac"", """, AY78, """]")), IF(ISBLANK(AZ78), "", _xlfn.CONCAT(", [""ip"", """, AZ78, """]")), "]"))</f>
        <v/>
      </c>
    </row>
    <row r="79" spans="1:55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M79" s="27" t="s">
        <v>586</v>
      </c>
      <c r="AN79" s="27">
        <v>1</v>
      </c>
      <c r="AO79" s="18"/>
      <c r="AP79" s="27" t="s">
        <v>435</v>
      </c>
      <c r="AQ79" s="28">
        <v>3.15</v>
      </c>
      <c r="AR79" s="27" t="s">
        <v>411</v>
      </c>
      <c r="AS79" s="27" t="s">
        <v>36</v>
      </c>
      <c r="AT79" s="27" t="s">
        <v>37</v>
      </c>
      <c r="AV79" s="27" t="s">
        <v>38</v>
      </c>
      <c r="AY79" s="27"/>
      <c r="AZ79" s="27"/>
      <c r="BC79" s="27" t="str">
        <f>IF(AND(ISBLANK(AY79), ISBLANK(AZ79)), "", _xlfn.CONCAT("[", IF(ISBLANK(AY79), "", _xlfn.CONCAT("[""mac"", """, AY79, """]")), IF(ISBLANK(AZ79), "", _xlfn.CONCAT(", [""ip"", """, AZ79, """]")), "]"))</f>
        <v/>
      </c>
    </row>
    <row r="80" spans="1:55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N80" s="27"/>
      <c r="AO80" s="19"/>
      <c r="AP80" s="27"/>
      <c r="AQ80" s="28"/>
      <c r="AY80" s="27"/>
      <c r="AZ80" s="27"/>
      <c r="BC80" s="27" t="str">
        <f>IF(AND(ISBLANK(AY80), ISBLANK(AZ80)), "", _xlfn.CONCAT("[", IF(ISBLANK(AY80), "", _xlfn.CONCAT("[""mac"", """, AY80, """]")), IF(ISBLANK(AZ80), "", _xlfn.CONCAT(", [""ip"", """, AZ80, """]")), "]"))</f>
        <v/>
      </c>
    </row>
    <row r="81" spans="1:55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M81" s="27" t="s">
        <v>586</v>
      </c>
      <c r="AN81" s="27">
        <v>1</v>
      </c>
      <c r="AO81" s="18"/>
      <c r="AP81" s="27" t="s">
        <v>435</v>
      </c>
      <c r="AQ81" s="28">
        <v>3.15</v>
      </c>
      <c r="AR81" s="27" t="s">
        <v>411</v>
      </c>
      <c r="AS81" s="27" t="s">
        <v>36</v>
      </c>
      <c r="AT81" s="27" t="s">
        <v>37</v>
      </c>
      <c r="AV81" s="27" t="s">
        <v>38</v>
      </c>
      <c r="AY81" s="27"/>
      <c r="AZ81" s="27"/>
      <c r="BC81" s="27" t="str">
        <f>IF(AND(ISBLANK(AY81), ISBLANK(AZ81)), "", _xlfn.CONCAT("[", IF(ISBLANK(AY81), "", _xlfn.CONCAT("[""mac"", """, AY81, """]")), IF(ISBLANK(AZ81), "", _xlfn.CONCAT(", [""ip"", """, AZ81, """]")), "]"))</f>
        <v/>
      </c>
    </row>
    <row r="82" spans="1:55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M82" s="27" t="s">
        <v>586</v>
      </c>
      <c r="AN82" s="27">
        <v>1</v>
      </c>
      <c r="AO82" s="18"/>
      <c r="AP82" s="27" t="s">
        <v>435</v>
      </c>
      <c r="AQ82" s="28">
        <v>3.15</v>
      </c>
      <c r="AR82" s="27" t="s">
        <v>411</v>
      </c>
      <c r="AS82" s="27" t="s">
        <v>36</v>
      </c>
      <c r="AT82" s="27" t="s">
        <v>37</v>
      </c>
      <c r="AV82" s="27" t="s">
        <v>38</v>
      </c>
      <c r="AY82" s="27"/>
      <c r="AZ82" s="27"/>
      <c r="BC82" s="27" t="str">
        <f>IF(AND(ISBLANK(AY82), ISBLANK(AZ82)), "", _xlfn.CONCAT("[", IF(ISBLANK(AY82), "", _xlfn.CONCAT("[""mac"", """, AY82, """]")), IF(ISBLANK(AZ82), "", _xlfn.CONCAT(", [""ip"", """, AZ82, """]")), "]"))</f>
        <v/>
      </c>
    </row>
    <row r="83" spans="1:55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N83" s="27"/>
      <c r="AO83" s="19"/>
      <c r="AP83" s="27"/>
      <c r="AQ83" s="28"/>
      <c r="AY83" s="27"/>
      <c r="AZ83" s="27"/>
      <c r="BC83" s="27" t="str">
        <f>IF(AND(ISBLANK(AY83), ISBLANK(AZ83)), "", _xlfn.CONCAT("[", IF(ISBLANK(AY83), "", _xlfn.CONCAT("[""mac"", """, AY83, """]")), IF(ISBLANK(AZ83), "", _xlfn.CONCAT(", [""ip"", """, AZ83, """]")), "]"))</f>
        <v/>
      </c>
    </row>
    <row r="84" spans="1:55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M84" s="27" t="s">
        <v>321</v>
      </c>
      <c r="AN84" s="27">
        <v>1</v>
      </c>
      <c r="AO84" s="18"/>
      <c r="AP84" s="27" t="s">
        <v>435</v>
      </c>
      <c r="AQ84" s="28">
        <v>3.15</v>
      </c>
      <c r="AR84" s="27" t="s">
        <v>411</v>
      </c>
      <c r="AS84" s="27" t="s">
        <v>36</v>
      </c>
      <c r="AT84" s="27" t="s">
        <v>37</v>
      </c>
      <c r="AV84" s="27" t="s">
        <v>38</v>
      </c>
      <c r="AY84" s="27"/>
      <c r="AZ84" s="27"/>
      <c r="BC84" s="27" t="str">
        <f>IF(AND(ISBLANK(AY84), ISBLANK(AZ84)), "", _xlfn.CONCAT("[", IF(ISBLANK(AY84), "", _xlfn.CONCAT("[""mac"", """, AY84, """]")), IF(ISBLANK(AZ84), "", _xlfn.CONCAT(", [""ip"", """, AZ84, """]")), "]"))</f>
        <v/>
      </c>
    </row>
    <row r="85" spans="1:55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N85" s="27"/>
      <c r="AO85" s="19"/>
      <c r="AP85" s="27"/>
      <c r="AQ85" s="28"/>
      <c r="AY85" s="27"/>
      <c r="AZ85" s="27"/>
      <c r="BC85" s="27" t="str">
        <f>IF(AND(ISBLANK(AY85), ISBLANK(AZ85)), "", _xlfn.CONCAT("[", IF(ISBLANK(AY85), "", _xlfn.CONCAT("[""mac"", """, AY85, """]")), IF(ISBLANK(AZ85), "", _xlfn.CONCAT(", [""ip"", """, AZ85, """]")), "]"))</f>
        <v/>
      </c>
    </row>
    <row r="86" spans="1:55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M86" s="27" t="s">
        <v>321</v>
      </c>
      <c r="AN86" s="27">
        <v>1</v>
      </c>
      <c r="AO86" s="18"/>
      <c r="AP86" s="27" t="s">
        <v>435</v>
      </c>
      <c r="AQ86" s="28">
        <v>3.15</v>
      </c>
      <c r="AR86" s="27" t="s">
        <v>411</v>
      </c>
      <c r="AS86" s="27" t="s">
        <v>36</v>
      </c>
      <c r="AT86" s="27" t="s">
        <v>37</v>
      </c>
      <c r="AV86" s="27" t="s">
        <v>38</v>
      </c>
      <c r="AY86" s="27"/>
      <c r="AZ86" s="27"/>
      <c r="BC86" s="27" t="str">
        <f>IF(AND(ISBLANK(AY86), ISBLANK(AZ86)), "", _xlfn.CONCAT("[", IF(ISBLANK(AY86), "", _xlfn.CONCAT("[""mac"", """, AY86, """]")), IF(ISBLANK(AZ86), "", _xlfn.CONCAT(", [""ip"", """, AZ86, """]")), "]"))</f>
        <v/>
      </c>
    </row>
    <row r="87" spans="1:55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M87" s="27" t="s">
        <v>321</v>
      </c>
      <c r="AN87" s="27">
        <v>1</v>
      </c>
      <c r="AO87" s="18"/>
      <c r="AP87" s="27" t="s">
        <v>435</v>
      </c>
      <c r="AQ87" s="28">
        <v>3.15</v>
      </c>
      <c r="AR87" s="27" t="s">
        <v>411</v>
      </c>
      <c r="AS87" s="27" t="s">
        <v>36</v>
      </c>
      <c r="AT87" s="27" t="s">
        <v>37</v>
      </c>
      <c r="AV87" s="27" t="s">
        <v>38</v>
      </c>
      <c r="AY87" s="27"/>
      <c r="AZ87" s="27"/>
      <c r="BC87" s="27" t="str">
        <f>IF(AND(ISBLANK(AY87), ISBLANK(AZ87)), "", _xlfn.CONCAT("[", IF(ISBLANK(AY87), "", _xlfn.CONCAT("[""mac"", """, AY87, """]")), IF(ISBLANK(AZ87), "", _xlfn.CONCAT(", [""ip"", """, AZ87, """]")), "]"))</f>
        <v/>
      </c>
    </row>
    <row r="88" spans="1:55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M88" s="27" t="s">
        <v>321</v>
      </c>
      <c r="AN88" s="27">
        <v>1</v>
      </c>
      <c r="AO88" s="18"/>
      <c r="AP88" s="27" t="s">
        <v>435</v>
      </c>
      <c r="AQ88" s="28">
        <v>3.15</v>
      </c>
      <c r="AR88" s="27" t="s">
        <v>411</v>
      </c>
      <c r="AS88" s="27" t="s">
        <v>36</v>
      </c>
      <c r="AT88" s="27" t="s">
        <v>37</v>
      </c>
      <c r="AV88" s="27" t="s">
        <v>38</v>
      </c>
      <c r="AY88" s="27"/>
      <c r="AZ88" s="27"/>
      <c r="BC88" s="27" t="str">
        <f>IF(AND(ISBLANK(AY88), ISBLANK(AZ88)), "", _xlfn.CONCAT("[", IF(ISBLANK(AY88), "", _xlfn.CONCAT("[""mac"", """, AY88, """]")), IF(ISBLANK(AZ88), "", _xlfn.CONCAT(", [""ip"", """, AZ88, """]")), "]"))</f>
        <v/>
      </c>
    </row>
    <row r="89" spans="1:55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939</v>
      </c>
      <c r="F89" s="31" t="str">
        <f>IF(ISBLANK(E89), "", Table2[[#This Row],[unique_id]])</f>
        <v>home_security</v>
      </c>
      <c r="G89" s="27" t="s">
        <v>937</v>
      </c>
      <c r="H89" s="27" t="s">
        <v>338</v>
      </c>
      <c r="I89" s="27" t="s">
        <v>132</v>
      </c>
      <c r="J89" s="27" t="s">
        <v>938</v>
      </c>
      <c r="M89" s="27" t="s">
        <v>275</v>
      </c>
      <c r="T89" s="27"/>
      <c r="V89" s="28"/>
      <c r="W89" s="28"/>
      <c r="X89" s="28"/>
      <c r="Y89" s="28"/>
      <c r="AE89" s="27" t="s">
        <v>952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N89" s="27"/>
      <c r="AO89" s="29"/>
      <c r="AP89" s="27"/>
      <c r="AQ89" s="28"/>
      <c r="AV89" s="27" t="s">
        <v>172</v>
      </c>
      <c r="AW89" s="27" t="s">
        <v>988</v>
      </c>
      <c r="AY89" s="36"/>
      <c r="AZ89" s="30"/>
      <c r="BA89" s="30"/>
      <c r="BB89" s="30"/>
      <c r="BC89" s="27" t="str">
        <f>IF(AND(ISBLANK(AY89), ISBLANK(AZ89)), "", _xlfn.CONCAT("[", IF(ISBLANK(AY89), "", _xlfn.CONCAT("[""mac"", """, AY89, """]")), IF(ISBLANK(AZ89), "", _xlfn.CONCAT(", [""ip"", """, AZ89, """]")), "]"))</f>
        <v/>
      </c>
    </row>
    <row r="90" spans="1:55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605</v>
      </c>
      <c r="H90" s="27" t="s">
        <v>338</v>
      </c>
      <c r="I90" s="27" t="s">
        <v>132</v>
      </c>
      <c r="J90" s="27" t="s">
        <v>640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N90" s="27"/>
      <c r="AO90" s="19"/>
      <c r="AP90" s="27"/>
      <c r="AQ90" s="28"/>
      <c r="AV90" s="27" t="s">
        <v>172</v>
      </c>
      <c r="AW90" s="27" t="s">
        <v>988</v>
      </c>
      <c r="AY90" s="27"/>
      <c r="AZ90" s="27"/>
      <c r="BC90" s="27" t="str">
        <f>IF(AND(ISBLANK(AY90), ISBLANK(AZ90)), "", _xlfn.CONCAT("[", IF(ISBLANK(AY90), "", _xlfn.CONCAT("[""mac"", """, AY90, """]")), IF(ISBLANK(AZ90), "", _xlfn.CONCAT(", [""ip"", """, AZ90, """]")), "]"))</f>
        <v/>
      </c>
    </row>
    <row r="91" spans="1:55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642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N91" s="27"/>
      <c r="AO91" s="19"/>
      <c r="AP91" s="27"/>
      <c r="AQ91" s="28"/>
      <c r="AV91" s="27" t="s">
        <v>172</v>
      </c>
      <c r="AW91" s="27" t="s">
        <v>988</v>
      </c>
      <c r="AY91" s="27"/>
      <c r="AZ91" s="27"/>
      <c r="BC91" s="27" t="str">
        <f>IF(AND(ISBLANK(AY91), ISBLANK(AZ91)), "", _xlfn.CONCAT("[", IF(ISBLANK(AY91), "", _xlfn.CONCAT("[""mac"", """, AY91, """]")), IF(ISBLANK(AZ91), "", _xlfn.CONCAT(", [""ip"", """, AZ91, """]")), "]"))</f>
        <v/>
      </c>
    </row>
    <row r="92" spans="1:55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606</v>
      </c>
      <c r="H92" s="27" t="s">
        <v>338</v>
      </c>
      <c r="I92" s="27" t="s">
        <v>132</v>
      </c>
      <c r="J92" s="27" t="s">
        <v>641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N92" s="27"/>
      <c r="AO92" s="19"/>
      <c r="AP92" s="27"/>
      <c r="AQ92" s="28"/>
      <c r="AV92" s="27" t="s">
        <v>172</v>
      </c>
      <c r="AW92" s="27" t="s">
        <v>988</v>
      </c>
      <c r="AY92" s="27"/>
      <c r="AZ92" s="27"/>
      <c r="BC92" s="27" t="str">
        <f>IF(AND(ISBLANK(AY92), ISBLANK(AZ92)), "", _xlfn.CONCAT("[", IF(ISBLANK(AY92), "", _xlfn.CONCAT("[""mac"", """, AY92, """]")), IF(ISBLANK(AZ92), "", _xlfn.CONCAT(", [""ip"", """, AZ92, """]")), "]"))</f>
        <v/>
      </c>
    </row>
    <row r="93" spans="1:55" ht="16" customHeight="1">
      <c r="A93" s="27">
        <v>1404</v>
      </c>
      <c r="B93" s="27" t="s">
        <v>26</v>
      </c>
      <c r="C93" s="27" t="s">
        <v>956</v>
      </c>
      <c r="D93" s="27" t="s">
        <v>957</v>
      </c>
      <c r="E93" s="27" t="s">
        <v>958</v>
      </c>
      <c r="F93" s="31" t="str">
        <f>IF(ISBLANK(E93), "", Table2[[#This Row],[unique_id]])</f>
        <v>home_secure_back_door_off</v>
      </c>
      <c r="G93" s="27" t="s">
        <v>959</v>
      </c>
      <c r="H93" s="27" t="s">
        <v>338</v>
      </c>
      <c r="I93" s="27" t="s">
        <v>132</v>
      </c>
      <c r="K93" s="27" t="s">
        <v>960</v>
      </c>
      <c r="L93" s="27" t="s">
        <v>963</v>
      </c>
      <c r="T93" s="27"/>
      <c r="V93" s="28"/>
      <c r="W93" s="28"/>
      <c r="X93" s="28"/>
      <c r="Y93" s="28"/>
      <c r="AE93" s="27" t="s">
        <v>964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N93" s="27"/>
      <c r="AO93" s="19"/>
      <c r="AP93" s="27"/>
      <c r="AQ93" s="28"/>
      <c r="AY93" s="27"/>
      <c r="AZ93" s="27"/>
      <c r="BC93" s="27" t="str">
        <f>IF(AND(ISBLANK(AY93), ISBLANK(AZ93)), "", _xlfn.CONCAT("[", IF(ISBLANK(AY93), "", _xlfn.CONCAT("[""mac"", """, AY93, """]")), IF(ISBLANK(AZ93), "", _xlfn.CONCAT(", [""ip"", """, AZ93, """]")), "]"))</f>
        <v/>
      </c>
    </row>
    <row r="94" spans="1:55" ht="16" customHeight="1">
      <c r="A94" s="27">
        <v>1405</v>
      </c>
      <c r="B94" s="27" t="s">
        <v>26</v>
      </c>
      <c r="C94" s="27" t="s">
        <v>956</v>
      </c>
      <c r="D94" s="27" t="s">
        <v>957</v>
      </c>
      <c r="E94" s="27" t="s">
        <v>965</v>
      </c>
      <c r="F94" s="31" t="str">
        <f>IF(ISBLANK(E94), "", Table2[[#This Row],[unique_id]])</f>
        <v>home_secure_front_door_off</v>
      </c>
      <c r="G94" s="27" t="s">
        <v>966</v>
      </c>
      <c r="H94" s="27" t="s">
        <v>338</v>
      </c>
      <c r="I94" s="27" t="s">
        <v>132</v>
      </c>
      <c r="K94" s="27" t="s">
        <v>967</v>
      </c>
      <c r="L94" s="27" t="s">
        <v>963</v>
      </c>
      <c r="T94" s="27"/>
      <c r="V94" s="28"/>
      <c r="W94" s="28"/>
      <c r="X94" s="28"/>
      <c r="Y94" s="28"/>
      <c r="AE94" s="27" t="s">
        <v>964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N94" s="27"/>
      <c r="AO94" s="19"/>
      <c r="AP94" s="27"/>
      <c r="AQ94" s="28"/>
      <c r="AY94" s="27"/>
      <c r="AZ94" s="27"/>
      <c r="BC94" s="27" t="str">
        <f>IF(AND(ISBLANK(AY94), ISBLANK(AZ94)), "", _xlfn.CONCAT("[", IF(ISBLANK(AY94), "", _xlfn.CONCAT("[""mac"", """, AY94, """]")), IF(ISBLANK(AZ94), "", _xlfn.CONCAT(", [""ip"", """, AZ94, """]")), "]"))</f>
        <v/>
      </c>
    </row>
    <row r="95" spans="1:55" ht="16" customHeight="1">
      <c r="A95" s="27">
        <v>1406</v>
      </c>
      <c r="B95" s="27" t="s">
        <v>26</v>
      </c>
      <c r="C95" s="27" t="s">
        <v>956</v>
      </c>
      <c r="D95" s="27" t="s">
        <v>957</v>
      </c>
      <c r="E95" s="27" t="s">
        <v>970</v>
      </c>
      <c r="F95" s="31" t="str">
        <f>IF(ISBLANK(E95), "", Table2[[#This Row],[unique_id]])</f>
        <v>home_sleep_on</v>
      </c>
      <c r="G95" s="27" t="s">
        <v>968</v>
      </c>
      <c r="H95" s="27" t="s">
        <v>338</v>
      </c>
      <c r="I95" s="27" t="s">
        <v>132</v>
      </c>
      <c r="K95" s="27" t="s">
        <v>972</v>
      </c>
      <c r="L95" s="27" t="s">
        <v>973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N95" s="27"/>
      <c r="AO95" s="19"/>
      <c r="AP95" s="27"/>
      <c r="AQ95" s="28"/>
      <c r="AY95" s="27"/>
      <c r="AZ95" s="27"/>
      <c r="BC95" s="27" t="str">
        <f>IF(AND(ISBLANK(AY95), ISBLANK(AZ95)), "", _xlfn.CONCAT("[", IF(ISBLANK(AY95), "", _xlfn.CONCAT("[""mac"", """, AY95, """]")), IF(ISBLANK(AZ95), "", _xlfn.CONCAT(", [""ip"", """, AZ95, """]")), "]"))</f>
        <v/>
      </c>
    </row>
    <row r="96" spans="1:55" ht="16" customHeight="1">
      <c r="A96" s="27">
        <v>1407</v>
      </c>
      <c r="B96" s="27" t="s">
        <v>26</v>
      </c>
      <c r="C96" s="27" t="s">
        <v>956</v>
      </c>
      <c r="D96" s="27" t="s">
        <v>957</v>
      </c>
      <c r="E96" s="27" t="s">
        <v>971</v>
      </c>
      <c r="F96" s="31" t="str">
        <f>IF(ISBLANK(E96), "", Table2[[#This Row],[unique_id]])</f>
        <v>home_sleep_off</v>
      </c>
      <c r="G96" s="27" t="s">
        <v>969</v>
      </c>
      <c r="H96" s="27" t="s">
        <v>338</v>
      </c>
      <c r="I96" s="27" t="s">
        <v>132</v>
      </c>
      <c r="K96" s="27" t="s">
        <v>972</v>
      </c>
      <c r="L96" s="27" t="s">
        <v>963</v>
      </c>
      <c r="T96" s="27"/>
      <c r="V96" s="28"/>
      <c r="W96" s="28"/>
      <c r="X96" s="28"/>
      <c r="Y96" s="28"/>
      <c r="AE96" s="27" t="s">
        <v>974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N96" s="27"/>
      <c r="AO96" s="19"/>
      <c r="AP96" s="27"/>
      <c r="AQ96" s="28"/>
      <c r="AY96" s="27"/>
      <c r="AZ96" s="27"/>
      <c r="BC96" s="27" t="str">
        <f>IF(AND(ISBLANK(AY96), ISBLANK(AZ96)), "", _xlfn.CONCAT("[", IF(ISBLANK(AY96), "", _xlfn.CONCAT("[""mac"", """, AY96, """]")), IF(ISBLANK(AZ96), "", _xlfn.CONCAT(", [""ip"", """, AZ96, """]")), "]"))</f>
        <v/>
      </c>
    </row>
    <row r="97" spans="1:55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N97" s="27"/>
      <c r="AO97" s="19"/>
      <c r="AP97" s="27"/>
      <c r="AQ97" s="28"/>
      <c r="AY97" s="27"/>
      <c r="AZ97" s="27"/>
      <c r="BC97" s="27" t="str">
        <f>IF(AND(ISBLANK(AY97), ISBLANK(AZ97)), "", _xlfn.CONCAT("[", IF(ISBLANK(AY97), "", _xlfn.CONCAT("[""mac"", """, AY97, """]")), IF(ISBLANK(AZ97), "", _xlfn.CONCAT(", [""ip"", """, AZ97, """]")), "]"))</f>
        <v/>
      </c>
    </row>
    <row r="98" spans="1:55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1038</v>
      </c>
      <c r="M98" s="27" t="s">
        <v>136</v>
      </c>
      <c r="O98" s="28" t="s">
        <v>1130</v>
      </c>
      <c r="P98" s="27" t="s">
        <v>172</v>
      </c>
      <c r="Q98" s="27" t="s">
        <v>1080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1075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N98" s="27"/>
      <c r="AO98" s="29"/>
      <c r="AP98" s="27" t="str">
        <f>IF(OR(ISBLANK(AY98), ISBLANK(AZ98)), "", LOWER(_xlfn.CONCAT(Table2[[#This Row],[device_manufacturer]], "-",Table2[[#This Row],[device_suggested_area]], "-", Table2[[#This Row],[device_identifiers]])))</f>
        <v>senseme-ada-fan</v>
      </c>
      <c r="AQ98" s="28" t="s">
        <v>427</v>
      </c>
      <c r="AR98" s="27" t="s">
        <v>129</v>
      </c>
      <c r="AS98" s="27" t="s">
        <v>428</v>
      </c>
      <c r="AT98" s="27" t="str">
        <f>IF(OR(ISBLANK(AY98), ISBLANK(AZ98)), "", Table2[[#This Row],[device_via_device]])</f>
        <v>SenseMe</v>
      </c>
      <c r="AV98" s="27" t="s">
        <v>130</v>
      </c>
      <c r="AX98" s="27" t="s">
        <v>534</v>
      </c>
      <c r="AY98" s="27" t="s">
        <v>429</v>
      </c>
      <c r="AZ98" s="27" t="s">
        <v>537</v>
      </c>
      <c r="BC98" s="27" t="str">
        <f>IF(AND(ISBLANK(AY98), ISBLANK(AZ98)), "", _xlfn.CONCAT("[", IF(ISBLANK(AY98), "", _xlfn.CONCAT("[""mac"", """, AY98, """]")), IF(ISBLANK(AZ98), "", _xlfn.CONCAT(", [""ip"", """, AZ98, """]")), "]"))</f>
        <v>[["mac", "20:f8:5e:d7:19:e0"], ["ip", "10.0.6.60"]]</v>
      </c>
    </row>
    <row r="99" spans="1:55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1038</v>
      </c>
      <c r="M99" s="27" t="s">
        <v>136</v>
      </c>
      <c r="O99" s="28" t="s">
        <v>1130</v>
      </c>
      <c r="P99" s="27" t="s">
        <v>172</v>
      </c>
      <c r="Q99" s="27" t="s">
        <v>1080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1075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N99" s="27"/>
      <c r="AO99" s="29"/>
      <c r="AP99" s="27" t="str">
        <f>IF(OR(ISBLANK(AY99), ISBLANK(AZ99)), "", LOWER(_xlfn.CONCAT(Table2[[#This Row],[device_manufacturer]], "-",Table2[[#This Row],[device_suggested_area]], "-", Table2[[#This Row],[device_identifiers]])))</f>
        <v>senseme-edwin-fan</v>
      </c>
      <c r="AQ99" s="28" t="s">
        <v>427</v>
      </c>
      <c r="AR99" s="27" t="s">
        <v>129</v>
      </c>
      <c r="AS99" s="27" t="s">
        <v>428</v>
      </c>
      <c r="AT99" s="27" t="str">
        <f>IF(OR(ISBLANK(AY99), ISBLANK(AZ99)), "", Table2[[#This Row],[device_via_device]])</f>
        <v>SenseMe</v>
      </c>
      <c r="AV99" s="27" t="s">
        <v>127</v>
      </c>
      <c r="AX99" s="27" t="s">
        <v>534</v>
      </c>
      <c r="AY99" s="27" t="s">
        <v>430</v>
      </c>
      <c r="AZ99" s="27" t="s">
        <v>538</v>
      </c>
      <c r="BC99" s="27" t="str">
        <f>IF(AND(ISBLANK(AY99), ISBLANK(AZ99)), "", _xlfn.CONCAT("[", IF(ISBLANK(AY99), "", _xlfn.CONCAT("[""mac"", """, AY99, """]")), IF(ISBLANK(AZ99), "", _xlfn.CONCAT(", [""ip"", """, AZ99, """]")), "]"))</f>
        <v>[["mac", "20:f8:5e:d7:26:1c"], ["ip", "10.0.6.61"]]</v>
      </c>
    </row>
    <row r="100" spans="1:55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638</v>
      </c>
      <c r="M100" s="27" t="s">
        <v>136</v>
      </c>
      <c r="O100" s="28" t="s">
        <v>1130</v>
      </c>
      <c r="P100" s="27" t="s">
        <v>172</v>
      </c>
      <c r="Q100" s="27" t="s">
        <v>1080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1075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N100" s="27"/>
      <c r="AO100" s="29"/>
      <c r="AP100" s="27" t="str">
        <f>IF(OR(ISBLANK(AY100), ISBLANK(AZ100)), "", LOWER(_xlfn.CONCAT(Table2[[#This Row],[device_manufacturer]], "-",Table2[[#This Row],[device_suggested_area]], "-", Table2[[#This Row],[device_identifiers]])))</f>
        <v>senseme-parents-fan</v>
      </c>
      <c r="AQ100" s="28" t="s">
        <v>427</v>
      </c>
      <c r="AR100" s="27" t="s">
        <v>129</v>
      </c>
      <c r="AS100" s="27" t="s">
        <v>428</v>
      </c>
      <c r="AT100" s="27" t="str">
        <f>IF(OR(ISBLANK(AY100), ISBLANK(AZ100)), "", Table2[[#This Row],[device_via_device]])</f>
        <v>SenseMe</v>
      </c>
      <c r="AV100" s="27" t="s">
        <v>201</v>
      </c>
      <c r="AX100" s="27" t="s">
        <v>534</v>
      </c>
      <c r="AY100" s="27" t="s">
        <v>433</v>
      </c>
      <c r="AZ100" s="27" t="s">
        <v>539</v>
      </c>
      <c r="BC100" s="27" t="str">
        <f>IF(AND(ISBLANK(AY100), ISBLANK(AZ100)), "", _xlfn.CONCAT("[", IF(ISBLANK(AY100), "", _xlfn.CONCAT("[""mac"", """, AY100, """]")), IF(ISBLANK(AZ100), "", _xlfn.CONCAT(", [""ip"", """, AZ100, """]")), "]"))</f>
        <v>[["mac", "20:f8:5e:d8:a5:6b"], ["ip", "10.0.6.62"]]</v>
      </c>
    </row>
    <row r="101" spans="1:55" ht="16" customHeight="1">
      <c r="A101" s="27">
        <v>1503</v>
      </c>
      <c r="B101" s="27" t="s">
        <v>26</v>
      </c>
      <c r="C101" s="27" t="s">
        <v>1158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1130</v>
      </c>
      <c r="P101" s="27" t="s">
        <v>172</v>
      </c>
      <c r="Q101" s="27" t="s">
        <v>1080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N101" s="27"/>
      <c r="AO101" s="29"/>
      <c r="AP101" s="27"/>
      <c r="AQ101" s="28"/>
      <c r="AR101" s="27" t="s">
        <v>134</v>
      </c>
      <c r="AS101" s="27" t="s">
        <v>405</v>
      </c>
      <c r="AT101" s="27" t="s">
        <v>244</v>
      </c>
      <c r="AV101" s="27" t="s">
        <v>215</v>
      </c>
      <c r="AY101" s="31"/>
      <c r="AZ101" s="31"/>
      <c r="BA101" s="31"/>
      <c r="BB101" s="31"/>
    </row>
    <row r="102" spans="1:55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1191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638</v>
      </c>
      <c r="M102" s="27" t="s">
        <v>136</v>
      </c>
      <c r="O102" s="28" t="s">
        <v>1130</v>
      </c>
      <c r="P102" s="27" t="s">
        <v>172</v>
      </c>
      <c r="Q102" s="27" t="s">
        <v>1080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>IF(ISBLANK(AI102),  "", _xlfn.CONCAT("haas/entity/sensor/", LOWER(C102), "/", E102, "/config"))</f>
        <v/>
      </c>
      <c r="AK102" s="27" t="str">
        <f>IF(ISBLANK(AI102),  "", _xlfn.CONCAT(LOWER(C102), "/", E102))</f>
        <v/>
      </c>
      <c r="AN102" s="27"/>
      <c r="AO102" s="29"/>
      <c r="AP102" s="27" t="str">
        <f>IF(OR(ISBLANK(AY102), ISBLANK(AZ102)), "", LOWER(_xlfn.CONCAT(Table2[[#This Row],[device_manufacturer]], "-",Table2[[#This Row],[device_suggested_area]], "-", Table2[[#This Row],[device_identifiers]])))</f>
        <v>tplink-kitchen-fan</v>
      </c>
      <c r="AQ102" s="28" t="s">
        <v>408</v>
      </c>
      <c r="AR102" s="27" t="s">
        <v>129</v>
      </c>
      <c r="AS102" s="27" t="s">
        <v>405</v>
      </c>
      <c r="AT102" s="27" t="str">
        <f>IF(OR(ISBLANK(AY102), ISBLANK(AZ102)), "", Table2[[#This Row],[device_via_device]])</f>
        <v>TPLink</v>
      </c>
      <c r="AU102" s="27" t="s">
        <v>1145</v>
      </c>
      <c r="AV102" s="27" t="s">
        <v>215</v>
      </c>
      <c r="AX102" s="27" t="s">
        <v>534</v>
      </c>
      <c r="AY102" s="31" t="s">
        <v>409</v>
      </c>
      <c r="AZ102" s="31" t="s">
        <v>533</v>
      </c>
      <c r="BA102" s="31"/>
      <c r="BB102" s="31"/>
      <c r="BC102" s="27" t="str">
        <f>IF(AND(ISBLANK(AY102), ISBLANK(AZ102)), "", _xlfn.CONCAT("[", IF(ISBLANK(AY102), "", _xlfn.CONCAT("[""mac"", """, AY102, """]")), IF(ISBLANK(AZ102), "", _xlfn.CONCAT(", [""ip"", """, AZ102, """]")), "]"))</f>
        <v>[["mac", "ac:84:c6:0d:1b:9c"], ["ip", "10.0.6.87"]]</v>
      </c>
    </row>
    <row r="103" spans="1:55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638</v>
      </c>
      <c r="M103" s="27" t="s">
        <v>136</v>
      </c>
      <c r="O103" s="28" t="s">
        <v>1130</v>
      </c>
      <c r="P103" s="27" t="s">
        <v>172</v>
      </c>
      <c r="Q103" s="27" t="s">
        <v>1080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1075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>IF(ISBLANK(AI103),  "", _xlfn.CONCAT("haas/entity/sensor/", LOWER(C103), "/", E103, "/config"))</f>
        <v/>
      </c>
      <c r="AK103" s="27" t="str">
        <f>IF(ISBLANK(AI103),  "", _xlfn.CONCAT(LOWER(C103), "/", E103))</f>
        <v/>
      </c>
      <c r="AN103" s="27"/>
      <c r="AO103" s="29"/>
      <c r="AP103" s="27" t="str">
        <f>IF(OR(ISBLANK(AY103), ISBLANK(AZ103)), "", LOWER(_xlfn.CONCAT(Table2[[#This Row],[device_manufacturer]], "-",Table2[[#This Row],[device_suggested_area]], "-", Table2[[#This Row],[device_identifiers]])))</f>
        <v>senseme-lounge-fan</v>
      </c>
      <c r="AQ103" s="28" t="s">
        <v>427</v>
      </c>
      <c r="AR103" s="27" t="s">
        <v>129</v>
      </c>
      <c r="AS103" s="27" t="s">
        <v>428</v>
      </c>
      <c r="AT103" s="27" t="str">
        <f>IF(OR(ISBLANK(AY103), ISBLANK(AZ103)), "", Table2[[#This Row],[device_via_device]])</f>
        <v>SenseMe</v>
      </c>
      <c r="AV103" s="27" t="s">
        <v>203</v>
      </c>
      <c r="AX103" s="27" t="s">
        <v>534</v>
      </c>
      <c r="AY103" s="27" t="s">
        <v>434</v>
      </c>
      <c r="AZ103" s="27" t="s">
        <v>540</v>
      </c>
      <c r="BC103" s="27" t="str">
        <f>IF(AND(ISBLANK(AY103), ISBLANK(AZ103)), "", _xlfn.CONCAT("[", IF(ISBLANK(AY103), "", _xlfn.CONCAT("[""mac"", """, AY103, """]")), IF(ISBLANK(AZ103), "", _xlfn.CONCAT(", [""ip"", """, AZ103, """]")), "]"))</f>
        <v>[["mac", "20:f8:5e:d9:11:77"], ["ip", "10.0.6.63"]]</v>
      </c>
    </row>
    <row r="104" spans="1:55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1039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>IF(ISBLANK(AI104),  "", _xlfn.CONCAT("haas/entity/sensor/", LOWER(C104), "/", E104, "/config"))</f>
        <v/>
      </c>
      <c r="AK104" s="27" t="str">
        <f>IF(ISBLANK(AI104),  "", _xlfn.CONCAT(LOWER(C104), "/", E104))</f>
        <v/>
      </c>
      <c r="AN104" s="27"/>
      <c r="AO104" s="29"/>
      <c r="AP104" s="27"/>
      <c r="AQ104" s="28"/>
      <c r="AV104" s="27" t="s">
        <v>403</v>
      </c>
      <c r="AY104" s="27"/>
      <c r="AZ104" s="32"/>
      <c r="BC104" s="27" t="str">
        <f>IF(AND(ISBLANK(AY104), ISBLANK(AZ104)), "", _xlfn.CONCAT("[", IF(ISBLANK(AY104), "", _xlfn.CONCAT("[""mac"", """, AY104, """]")), IF(ISBLANK(AZ104), "", _xlfn.CONCAT(", [""ip"", """, AZ104, """]")), "]"))</f>
        <v/>
      </c>
    </row>
    <row r="105" spans="1:55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1130</v>
      </c>
      <c r="P105" s="27" t="s">
        <v>172</v>
      </c>
      <c r="Q105" s="27" t="s">
        <v>1080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1075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>IF(ISBLANK(AI105),  "", _xlfn.CONCAT("haas/entity/sensor/", LOWER(C105), "/", E105, "/config"))</f>
        <v/>
      </c>
      <c r="AK105" s="27" t="str">
        <f>IF(ISBLANK(AI105),  "", _xlfn.CONCAT(LOWER(C105), "/", E105))</f>
        <v/>
      </c>
      <c r="AN105" s="27"/>
      <c r="AO105" s="29"/>
      <c r="AP105" s="27" t="str">
        <f>IF(OR(ISBLANK(AY105), ISBLANK(AZ105)), "", LOWER(_xlfn.CONCAT(Table2[[#This Row],[device_manufacturer]], "-",Table2[[#This Row],[device_suggested_area]], "-", Table2[[#This Row],[device_identifiers]])))</f>
        <v>senseme-deck-east-fan</v>
      </c>
      <c r="AQ105" s="28" t="s">
        <v>427</v>
      </c>
      <c r="AR105" s="27" t="s">
        <v>436</v>
      </c>
      <c r="AS105" s="27" t="s">
        <v>428</v>
      </c>
      <c r="AT105" s="27" t="str">
        <f>IF(OR(ISBLANK(AY105), ISBLANK(AZ105)), "", Table2[[#This Row],[device_via_device]])</f>
        <v>SenseMe</v>
      </c>
      <c r="AV105" s="27" t="s">
        <v>403</v>
      </c>
      <c r="AX105" s="27" t="s">
        <v>534</v>
      </c>
      <c r="AY105" s="27" t="s">
        <v>431</v>
      </c>
      <c r="AZ105" s="27" t="s">
        <v>541</v>
      </c>
      <c r="BC105" s="27" t="str">
        <f>IF(AND(ISBLANK(AY105), ISBLANK(AZ105)), "", _xlfn.CONCAT("[", IF(ISBLANK(AY105), "", _xlfn.CONCAT("[""mac"", """, AY105, """]")), IF(ISBLANK(AZ105), "", _xlfn.CONCAT(", [""ip"", """, AZ105, """]")), "]"))</f>
        <v>[["mac", "20:f8:5e:1e:ea:a0"], ["ip", "10.0.6.64"]]</v>
      </c>
    </row>
    <row r="106" spans="1:55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1130</v>
      </c>
      <c r="P106" s="27" t="s">
        <v>172</v>
      </c>
      <c r="Q106" s="27" t="s">
        <v>1080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1075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>IF(ISBLANK(AI106),  "", _xlfn.CONCAT("haas/entity/sensor/", LOWER(C106), "/", E106, "/config"))</f>
        <v/>
      </c>
      <c r="AK106" s="27" t="str">
        <f>IF(ISBLANK(AI106),  "", _xlfn.CONCAT(LOWER(C106), "/", E106))</f>
        <v/>
      </c>
      <c r="AN106" s="27"/>
      <c r="AO106" s="29"/>
      <c r="AP106" s="27" t="str">
        <f>IF(OR(ISBLANK(AY106), ISBLANK(AZ106)), "", LOWER(_xlfn.CONCAT(Table2[[#This Row],[device_manufacturer]], "-",Table2[[#This Row],[device_suggested_area]], "-", Table2[[#This Row],[device_identifiers]])))</f>
        <v>senseme-deck-west-fan</v>
      </c>
      <c r="AQ106" s="28" t="s">
        <v>427</v>
      </c>
      <c r="AR106" s="27" t="s">
        <v>437</v>
      </c>
      <c r="AS106" s="27" t="s">
        <v>428</v>
      </c>
      <c r="AT106" s="27" t="str">
        <f>IF(OR(ISBLANK(AY106), ISBLANK(AZ106)), "", Table2[[#This Row],[device_via_device]])</f>
        <v>SenseMe</v>
      </c>
      <c r="AV106" s="27" t="s">
        <v>403</v>
      </c>
      <c r="AX106" s="27" t="s">
        <v>534</v>
      </c>
      <c r="AY106" s="27" t="s">
        <v>432</v>
      </c>
      <c r="AZ106" s="30" t="s">
        <v>542</v>
      </c>
      <c r="BA106" s="30"/>
      <c r="BB106" s="30"/>
      <c r="BC106" s="27" t="str">
        <f>IF(AND(ISBLANK(AY106), ISBLANK(AZ106)), "", _xlfn.CONCAT("[", IF(ISBLANK(AY106), "", _xlfn.CONCAT("[""mac"", """, AY106, """]")), IF(ISBLANK(AZ106), "", _xlfn.CONCAT(", [""ip"", """, AZ106, """]")), "]"))</f>
        <v>[["mac", "20:f8:5e:1e:da:35"], ["ip", "10.0.6.65"]]</v>
      </c>
    </row>
    <row r="107" spans="1:55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N107" s="27"/>
      <c r="AO107" s="29"/>
      <c r="AP107" s="27"/>
      <c r="AQ107" s="28"/>
      <c r="AY107" s="27"/>
      <c r="AZ107" s="30"/>
      <c r="BA107" s="30"/>
      <c r="BB107" s="30"/>
      <c r="BC107" s="27" t="str">
        <f>IF(AND(ISBLANK(AY107), ISBLANK(AZ107)), "", _xlfn.CONCAT("[", IF(ISBLANK(AY107), "", _xlfn.CONCAT("[""mac"", """, AY107, """]")), IF(ISBLANK(AZ107), "", _xlfn.CONCAT(", [""ip"", """, AZ107, """]")), "]"))</f>
        <v/>
      </c>
    </row>
    <row r="108" spans="1:55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1040</v>
      </c>
      <c r="M108" s="27" t="s">
        <v>136</v>
      </c>
      <c r="O108" s="28" t="s">
        <v>1130</v>
      </c>
      <c r="P108" s="27" t="s">
        <v>172</v>
      </c>
      <c r="Q108" s="27" t="s">
        <v>1080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1093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N108" s="27"/>
      <c r="AO108" s="29"/>
      <c r="AP108" s="27"/>
      <c r="AQ108" s="28"/>
      <c r="AV108" s="27" t="s">
        <v>130</v>
      </c>
      <c r="AY108" s="27"/>
      <c r="AZ108" s="27"/>
      <c r="BC108" s="27" t="str">
        <f>IF(AND(ISBLANK(AY108), ISBLANK(AZ108)), "", _xlfn.CONCAT("[", IF(ISBLANK(AY108), "", _xlfn.CONCAT("[""mac"", """, AY108, """]")), IF(ISBLANK(AZ108), "", _xlfn.CONCAT(", [""ip"", """, AZ108, """]")), "]"))</f>
        <v/>
      </c>
    </row>
    <row r="109" spans="1:55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706</v>
      </c>
      <c r="K109" s="27" t="s">
        <v>1270</v>
      </c>
      <c r="M109" s="27" t="s">
        <v>136</v>
      </c>
      <c r="T109" s="27"/>
      <c r="V109" s="28"/>
      <c r="W109" s="28" t="s">
        <v>664</v>
      </c>
      <c r="X109" s="37">
        <v>100</v>
      </c>
      <c r="Y109" s="38" t="s">
        <v>1078</v>
      </c>
      <c r="Z109" s="38" t="s">
        <v>740</v>
      </c>
      <c r="AA109" s="38"/>
      <c r="AE109" s="27" t="s">
        <v>315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N109" s="27"/>
      <c r="AO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P109" s="27" t="str">
        <f>LOWER(_xlfn.CONCAT(Table2[[#This Row],[device_suggested_area]], "-",Table2[[#This Row],[device_identifiers]]))</f>
        <v>ada-lamp</v>
      </c>
      <c r="AQ109" s="28" t="s">
        <v>758</v>
      </c>
      <c r="AR109" s="27" t="s">
        <v>672</v>
      </c>
      <c r="AS109" s="27" t="s">
        <v>761</v>
      </c>
      <c r="AT109" s="27" t="s">
        <v>443</v>
      </c>
      <c r="AV109" s="27" t="s">
        <v>130</v>
      </c>
      <c r="AW109" s="27" t="s">
        <v>977</v>
      </c>
      <c r="AY109" s="27"/>
      <c r="AZ109" s="27"/>
      <c r="BC109" s="27" t="str">
        <f>IF(AND(ISBLANK(AY109), ISBLANK(AZ109)), "", _xlfn.CONCAT("[", IF(ISBLANK(AY109), "", _xlfn.CONCAT("[""mac"", """, AY109, """]")), IF(ISBLANK(AZ109), "", _xlfn.CONCAT(", [""ip"", """, AZ109, """]")), "]"))</f>
        <v/>
      </c>
    </row>
    <row r="110" spans="1:55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1130</v>
      </c>
      <c r="P110" s="27" t="s">
        <v>172</v>
      </c>
      <c r="Q110" s="27" t="s">
        <v>1080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663</v>
      </c>
      <c r="X110" s="37">
        <v>100</v>
      </c>
      <c r="Y110" s="38" t="s">
        <v>1076</v>
      </c>
      <c r="Z110" s="38" t="s">
        <v>740</v>
      </c>
      <c r="AA110" s="38"/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N110" s="27"/>
      <c r="AO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P110" s="27" t="str">
        <f>LOWER(_xlfn.CONCAT(Table2[[#This Row],[device_suggested_area]], "-",Table2[[#This Row],[device_identifiers]]))</f>
        <v>ada-lamp-bulb-1</v>
      </c>
      <c r="AQ110" s="28" t="s">
        <v>758</v>
      </c>
      <c r="AR110" s="27" t="s">
        <v>673</v>
      </c>
      <c r="AS110" s="27" t="s">
        <v>761</v>
      </c>
      <c r="AT110" s="27" t="s">
        <v>443</v>
      </c>
      <c r="AV110" s="27" t="s">
        <v>130</v>
      </c>
      <c r="AW110" s="27" t="s">
        <v>977</v>
      </c>
      <c r="AY110" s="27" t="s">
        <v>679</v>
      </c>
      <c r="AZ110" s="27"/>
      <c r="BC110" s="27" t="str">
        <f>IF(AND(ISBLANK(AY110), ISBLANK(AZ110)), "", _xlfn.CONCAT("[", IF(ISBLANK(AY110), "", _xlfn.CONCAT("[""mac"", """, AY110, """]")), IF(ISBLANK(AZ110), "", _xlfn.CONCAT(", [""ip"", """, AZ110, """]")), "]"))</f>
        <v>[["mac", "0x0017880103433075"]]</v>
      </c>
    </row>
    <row r="111" spans="1:55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706</v>
      </c>
      <c r="K111" s="27" t="s">
        <v>1270</v>
      </c>
      <c r="M111" s="27" t="s">
        <v>136</v>
      </c>
      <c r="T111" s="27"/>
      <c r="V111" s="28"/>
      <c r="W111" s="28" t="s">
        <v>664</v>
      </c>
      <c r="X111" s="37">
        <v>101</v>
      </c>
      <c r="Y111" s="38" t="s">
        <v>1078</v>
      </c>
      <c r="Z111" s="38" t="s">
        <v>740</v>
      </c>
      <c r="AA111" s="38"/>
      <c r="AE111" s="27" t="s">
        <v>315</v>
      </c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N111" s="27"/>
      <c r="AO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P111" s="27" t="str">
        <f>LOWER(_xlfn.CONCAT(Table2[[#This Row],[device_suggested_area]], "-",Table2[[#This Row],[device_identifiers]]))</f>
        <v>edwin-lamp</v>
      </c>
      <c r="AQ111" s="28" t="s">
        <v>758</v>
      </c>
      <c r="AR111" s="27" t="s">
        <v>672</v>
      </c>
      <c r="AS111" s="27" t="s">
        <v>761</v>
      </c>
      <c r="AT111" s="27" t="s">
        <v>443</v>
      </c>
      <c r="AV111" s="27" t="s">
        <v>127</v>
      </c>
      <c r="AW111" s="27" t="s">
        <v>977</v>
      </c>
      <c r="AY111" s="27"/>
      <c r="AZ111" s="27"/>
      <c r="BC111" s="27" t="str">
        <f>IF(AND(ISBLANK(AY111), ISBLANK(AZ111)), "", _xlfn.CONCAT("[", IF(ISBLANK(AY111), "", _xlfn.CONCAT("[""mac"", """, AY111, """]")), IF(ISBLANK(AZ111), "", _xlfn.CONCAT(", [""ip"", """, AZ111, """]")), "]"))</f>
        <v/>
      </c>
    </row>
    <row r="112" spans="1:55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1130</v>
      </c>
      <c r="P112" s="27" t="s">
        <v>172</v>
      </c>
      <c r="Q112" s="27" t="s">
        <v>1080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663</v>
      </c>
      <c r="X112" s="37">
        <v>101</v>
      </c>
      <c r="Y112" s="38" t="s">
        <v>1076</v>
      </c>
      <c r="Z112" s="38" t="s">
        <v>740</v>
      </c>
      <c r="AA112" s="38"/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N112" s="27"/>
      <c r="AO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P112" s="27" t="str">
        <f>LOWER(_xlfn.CONCAT(Table2[[#This Row],[device_suggested_area]], "-",Table2[[#This Row],[device_identifiers]]))</f>
        <v>edwin-lamp-bulb-1</v>
      </c>
      <c r="AQ112" s="28" t="s">
        <v>758</v>
      </c>
      <c r="AR112" s="27" t="s">
        <v>673</v>
      </c>
      <c r="AS112" s="27" t="s">
        <v>761</v>
      </c>
      <c r="AT112" s="27" t="s">
        <v>443</v>
      </c>
      <c r="AV112" s="27" t="s">
        <v>127</v>
      </c>
      <c r="AW112" s="27" t="s">
        <v>977</v>
      </c>
      <c r="AY112" s="27" t="s">
        <v>704</v>
      </c>
      <c r="AZ112" s="27"/>
      <c r="BC112" s="27" t="str">
        <f>IF(AND(ISBLANK(AY112), ISBLANK(AZ112)), "", _xlfn.CONCAT("[", IF(ISBLANK(AY112), "", _xlfn.CONCAT("[""mac"", """, AY112, """]")), IF(ISBLANK(AZ112), "", _xlfn.CONCAT(", [""ip"", """, AZ112, """]")), "]"))</f>
        <v>[["mac", "0x0017880102b8fd87"]]</v>
      </c>
    </row>
    <row r="113" spans="1:55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1040</v>
      </c>
      <c r="M113" s="27" t="s">
        <v>136</v>
      </c>
      <c r="O113" s="28" t="s">
        <v>1130</v>
      </c>
      <c r="P113" s="27" t="s">
        <v>172</v>
      </c>
      <c r="Q113" s="27" t="s">
        <v>1080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1094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N113" s="27"/>
      <c r="AO113" s="29"/>
      <c r="AP113" s="27"/>
      <c r="AQ113" s="28"/>
      <c r="AV113" s="27" t="s">
        <v>127</v>
      </c>
      <c r="AY113" s="27"/>
      <c r="AZ113" s="27"/>
      <c r="BC113" s="27" t="str">
        <f>IF(AND(ISBLANK(AY113), ISBLANK(AZ113)), "", _xlfn.CONCAT("[", IF(ISBLANK(AY113), "", _xlfn.CONCAT("[""mac"", """, AY113, """]")), IF(ISBLANK(AZ113), "", _xlfn.CONCAT(", [""ip"", """, AZ113, """]")), "]"))</f>
        <v/>
      </c>
    </row>
    <row r="114" spans="1:55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707</v>
      </c>
      <c r="K114" s="27" t="s">
        <v>1266</v>
      </c>
      <c r="M114" s="27" t="s">
        <v>136</v>
      </c>
      <c r="T114" s="27"/>
      <c r="V114" s="28"/>
      <c r="W114" s="28" t="s">
        <v>664</v>
      </c>
      <c r="X114" s="37">
        <v>102</v>
      </c>
      <c r="Y114" s="38" t="s">
        <v>1078</v>
      </c>
      <c r="Z114" s="38" t="s">
        <v>739</v>
      </c>
      <c r="AA114" s="38"/>
      <c r="AE114" s="27" t="s">
        <v>315</v>
      </c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N114" s="27"/>
      <c r="AO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P114" s="27" t="str">
        <f>LOWER(_xlfn.CONCAT(Table2[[#This Row],[device_suggested_area]], "-",Table2[[#This Row],[device_identifiers]]))</f>
        <v>edwin-night-light</v>
      </c>
      <c r="AQ114" s="28" t="s">
        <v>660</v>
      </c>
      <c r="AR114" s="27" t="s">
        <v>677</v>
      </c>
      <c r="AS114" s="27" t="s">
        <v>659</v>
      </c>
      <c r="AT114" s="27" t="s">
        <v>443</v>
      </c>
      <c r="AV114" s="27" t="s">
        <v>127</v>
      </c>
      <c r="AW114" s="27" t="s">
        <v>977</v>
      </c>
      <c r="AY114" s="27"/>
      <c r="AZ114" s="27"/>
      <c r="BC114" s="27" t="str">
        <f>IF(AND(ISBLANK(AY114), ISBLANK(AZ114)), "", _xlfn.CONCAT("[", IF(ISBLANK(AY114), "", _xlfn.CONCAT("[""mac"", """, AY114, """]")), IF(ISBLANK(AZ114), "", _xlfn.CONCAT(", [""ip"", """, AZ114, """]")), "]"))</f>
        <v/>
      </c>
    </row>
    <row r="115" spans="1:55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1130</v>
      </c>
      <c r="P115" s="27" t="s">
        <v>172</v>
      </c>
      <c r="Q115" s="27" t="s">
        <v>1080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663</v>
      </c>
      <c r="X115" s="37">
        <v>102</v>
      </c>
      <c r="Y115" s="38" t="s">
        <v>1076</v>
      </c>
      <c r="Z115" s="38" t="s">
        <v>739</v>
      </c>
      <c r="AA115" s="38"/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N115" s="27"/>
      <c r="AO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P115" s="27" t="str">
        <f>LOWER(_xlfn.CONCAT(Table2[[#This Row],[device_suggested_area]], "-",Table2[[#This Row],[device_identifiers]]))</f>
        <v>edwin-night-light-bulb-1</v>
      </c>
      <c r="AQ115" s="28" t="s">
        <v>660</v>
      </c>
      <c r="AR115" s="27" t="s">
        <v>678</v>
      </c>
      <c r="AS115" s="27" t="s">
        <v>659</v>
      </c>
      <c r="AT115" s="27" t="s">
        <v>443</v>
      </c>
      <c r="AV115" s="27" t="s">
        <v>127</v>
      </c>
      <c r="AW115" s="27" t="s">
        <v>977</v>
      </c>
      <c r="AY115" s="27" t="s">
        <v>680</v>
      </c>
      <c r="AZ115" s="27"/>
      <c r="BC115" s="27" t="str">
        <f>IF(AND(ISBLANK(AY115), ISBLANK(AZ115)), "", _xlfn.CONCAT("[", IF(ISBLANK(AY115), "", _xlfn.CONCAT("[""mac"", """, AY115, """]")), IF(ISBLANK(AZ115), "", _xlfn.CONCAT(", [""ip"", """, AZ115, """]")), "]"))</f>
        <v>[["mac", "0x001788010343c36f"]]</v>
      </c>
    </row>
    <row r="116" spans="1:55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1042</v>
      </c>
      <c r="K116" s="27" t="s">
        <v>1267</v>
      </c>
      <c r="M116" s="27" t="s">
        <v>136</v>
      </c>
      <c r="T116" s="27"/>
      <c r="V116" s="28"/>
      <c r="W116" s="28" t="s">
        <v>664</v>
      </c>
      <c r="X116" s="37">
        <v>103</v>
      </c>
      <c r="Y116" s="38" t="s">
        <v>1078</v>
      </c>
      <c r="Z116" s="38" t="s">
        <v>740</v>
      </c>
      <c r="AA116" s="38"/>
      <c r="AE116" s="27" t="s">
        <v>315</v>
      </c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N116" s="27"/>
      <c r="AO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P116" s="27" t="str">
        <f>LOWER(_xlfn.CONCAT(Table2[[#This Row],[device_suggested_area]], "-",Table2[[#This Row],[device_identifiers]]))</f>
        <v>hallway-main</v>
      </c>
      <c r="AQ116" s="28" t="s">
        <v>660</v>
      </c>
      <c r="AR116" s="27" t="s">
        <v>661</v>
      </c>
      <c r="AS116" s="27" t="s">
        <v>659</v>
      </c>
      <c r="AT116" s="27" t="s">
        <v>443</v>
      </c>
      <c r="AV116" s="27" t="s">
        <v>498</v>
      </c>
      <c r="AY116" s="27"/>
      <c r="AZ116" s="27"/>
      <c r="BC116" s="27" t="str">
        <f>IF(AND(ISBLANK(AY116), ISBLANK(AZ116)), "", _xlfn.CONCAT("[", IF(ISBLANK(AY116), "", _xlfn.CONCAT("[""mac"", """, AY116, """]")), IF(ISBLANK(AZ116), "", _xlfn.CONCAT(", [""ip"", """, AZ116, """]")), "]"))</f>
        <v/>
      </c>
    </row>
    <row r="117" spans="1:55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1130</v>
      </c>
      <c r="P117" s="27" t="s">
        <v>172</v>
      </c>
      <c r="Q117" s="27" t="s">
        <v>1080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663</v>
      </c>
      <c r="X117" s="37">
        <v>103</v>
      </c>
      <c r="Y117" s="38" t="s">
        <v>1076</v>
      </c>
      <c r="Z117" s="38" t="s">
        <v>740</v>
      </c>
      <c r="AA117" s="38"/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N117" s="27"/>
      <c r="AO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P117" s="27" t="str">
        <f>LOWER(_xlfn.CONCAT(Table2[[#This Row],[device_suggested_area]], "-",Table2[[#This Row],[device_identifiers]]))</f>
        <v>hallway-main-bulb-1</v>
      </c>
      <c r="AQ117" s="28" t="s">
        <v>660</v>
      </c>
      <c r="AR117" s="27" t="s">
        <v>662</v>
      </c>
      <c r="AS117" s="27" t="s">
        <v>659</v>
      </c>
      <c r="AT117" s="27" t="s">
        <v>443</v>
      </c>
      <c r="AV117" s="27" t="s">
        <v>498</v>
      </c>
      <c r="AY117" s="27" t="s">
        <v>681</v>
      </c>
      <c r="AZ117" s="27"/>
      <c r="BC117" s="27" t="str">
        <f>IF(AND(ISBLANK(AY117), ISBLANK(AZ117)), "", _xlfn.CONCAT("[", IF(ISBLANK(AY117), "", _xlfn.CONCAT("[""mac"", """, AY117, """]")), IF(ISBLANK(AZ117), "", _xlfn.CONCAT(", [""ip"", """, AZ117, """]")), "]"))</f>
        <v>[["mac", "0x00178801043283b0"]]</v>
      </c>
    </row>
    <row r="118" spans="1:55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1130</v>
      </c>
      <c r="P118" s="27" t="s">
        <v>172</v>
      </c>
      <c r="Q118" s="27" t="s">
        <v>1080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663</v>
      </c>
      <c r="X118" s="37">
        <v>103</v>
      </c>
      <c r="Y118" s="38" t="s">
        <v>1076</v>
      </c>
      <c r="Z118" s="38" t="s">
        <v>740</v>
      </c>
      <c r="AA118" s="38"/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N118" s="27"/>
      <c r="AO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P118" s="27" t="str">
        <f>LOWER(_xlfn.CONCAT(Table2[[#This Row],[device_suggested_area]], "-",Table2[[#This Row],[device_identifiers]]))</f>
        <v>hallway-main-bulb-2</v>
      </c>
      <c r="AQ118" s="28" t="s">
        <v>660</v>
      </c>
      <c r="AR118" s="27" t="s">
        <v>669</v>
      </c>
      <c r="AS118" s="27" t="s">
        <v>659</v>
      </c>
      <c r="AT118" s="27" t="s">
        <v>443</v>
      </c>
      <c r="AV118" s="27" t="s">
        <v>498</v>
      </c>
      <c r="AY118" s="27" t="s">
        <v>682</v>
      </c>
      <c r="AZ118" s="27"/>
      <c r="BC118" s="27" t="str">
        <f>IF(AND(ISBLANK(AY118), ISBLANK(AZ118)), "", _xlfn.CONCAT("[", IF(ISBLANK(AY118), "", _xlfn.CONCAT("[""mac"", """, AY118, """]")), IF(ISBLANK(AZ118), "", _xlfn.CONCAT(", [""ip"", """, AZ118, """]")), "]"))</f>
        <v>[["mac", "0x0017880104329975"]]</v>
      </c>
    </row>
    <row r="119" spans="1:55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1130</v>
      </c>
      <c r="P119" s="27" t="s">
        <v>172</v>
      </c>
      <c r="Q119" s="27" t="s">
        <v>1080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663</v>
      </c>
      <c r="X119" s="37">
        <v>103</v>
      </c>
      <c r="Y119" s="38" t="s">
        <v>1076</v>
      </c>
      <c r="Z119" s="38" t="s">
        <v>740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N119" s="27"/>
      <c r="AO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P119" s="27" t="str">
        <f>LOWER(_xlfn.CONCAT(Table2[[#This Row],[device_suggested_area]], "-",Table2[[#This Row],[device_identifiers]]))</f>
        <v>hallway-main-bulb-3</v>
      </c>
      <c r="AQ119" s="28" t="s">
        <v>660</v>
      </c>
      <c r="AR119" s="27" t="s">
        <v>670</v>
      </c>
      <c r="AS119" s="27" t="s">
        <v>659</v>
      </c>
      <c r="AT119" s="27" t="s">
        <v>443</v>
      </c>
      <c r="AV119" s="27" t="s">
        <v>498</v>
      </c>
      <c r="AY119" s="27" t="s">
        <v>683</v>
      </c>
      <c r="AZ119" s="27"/>
      <c r="BC119" s="27" t="str">
        <f>IF(AND(ISBLANK(AY119), ISBLANK(AZ119)), "", _xlfn.CONCAT("[", IF(ISBLANK(AY119), "", _xlfn.CONCAT("[""mac"", """, AY119, """]")), IF(ISBLANK(AZ119), "", _xlfn.CONCAT(", [""ip"", """, AZ119, """]")), "]"))</f>
        <v>[["mac", "0x001788010432996f"]]</v>
      </c>
    </row>
    <row r="120" spans="1:55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1130</v>
      </c>
      <c r="P120" s="27" t="s">
        <v>172</v>
      </c>
      <c r="Q120" s="27" t="s">
        <v>1080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663</v>
      </c>
      <c r="X120" s="37">
        <v>103</v>
      </c>
      <c r="Y120" s="38" t="s">
        <v>1076</v>
      </c>
      <c r="Z120" s="38" t="s">
        <v>740</v>
      </c>
      <c r="AA120" s="38"/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N120" s="27"/>
      <c r="AO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P120" s="27" t="str">
        <f>LOWER(_xlfn.CONCAT(Table2[[#This Row],[device_suggested_area]], "-",Table2[[#This Row],[device_identifiers]]))</f>
        <v>hallway-main-bulb-4</v>
      </c>
      <c r="AQ120" s="28" t="s">
        <v>660</v>
      </c>
      <c r="AR120" s="27" t="s">
        <v>674</v>
      </c>
      <c r="AS120" s="27" t="s">
        <v>659</v>
      </c>
      <c r="AT120" s="27" t="s">
        <v>443</v>
      </c>
      <c r="AV120" s="27" t="s">
        <v>498</v>
      </c>
      <c r="AY120" s="27" t="s">
        <v>684</v>
      </c>
      <c r="AZ120" s="27"/>
      <c r="BC120" s="27" t="str">
        <f>IF(AND(ISBLANK(AY120), ISBLANK(AZ120)), "", _xlfn.CONCAT("[", IF(ISBLANK(AY120), "", _xlfn.CONCAT("[""mac"", """, AY120, """]")), IF(ISBLANK(AZ120), "", _xlfn.CONCAT(", [""ip"", """, AZ120, """]")), "]"))</f>
        <v>[["mac", "0x001788010444db4e"]]</v>
      </c>
    </row>
    <row r="121" spans="1:55" ht="16" customHeight="1">
      <c r="A121" s="27">
        <v>1613</v>
      </c>
      <c r="B121" s="27" t="s">
        <v>26</v>
      </c>
      <c r="C121" s="27" t="s">
        <v>609</v>
      </c>
      <c r="D121" s="27" t="s">
        <v>137</v>
      </c>
      <c r="E121" s="27" t="s">
        <v>1232</v>
      </c>
      <c r="F121" s="31" t="str">
        <f>IF(ISBLANK(E121), "", Table2[[#This Row],[unique_id]])</f>
        <v>hallway_sconces</v>
      </c>
      <c r="G121" s="27" t="s">
        <v>1234</v>
      </c>
      <c r="H121" s="27" t="s">
        <v>139</v>
      </c>
      <c r="I121" s="27" t="s">
        <v>132</v>
      </c>
      <c r="J121" s="27" t="s">
        <v>1220</v>
      </c>
      <c r="K121" s="27" t="s">
        <v>1267</v>
      </c>
      <c r="M121" s="27" t="s">
        <v>136</v>
      </c>
      <c r="T121" s="27"/>
      <c r="V121" s="28"/>
      <c r="W121" s="28" t="s">
        <v>664</v>
      </c>
      <c r="X121" s="37">
        <v>120</v>
      </c>
      <c r="Y121" s="38" t="s">
        <v>1078</v>
      </c>
      <c r="Z121" s="28" t="s">
        <v>1262</v>
      </c>
      <c r="AE121" s="27" t="s">
        <v>315</v>
      </c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N121" s="27"/>
      <c r="AO121" s="29"/>
      <c r="AP121" s="27" t="str">
        <f>LOWER(_xlfn.CONCAT(Table2[[#This Row],[device_suggested_area]], "-",Table2[[#This Row],[device_identifiers]]))</f>
        <v>hallway-sconces</v>
      </c>
      <c r="AQ121" s="28" t="s">
        <v>1221</v>
      </c>
      <c r="AR121" s="27" t="s">
        <v>1222</v>
      </c>
      <c r="AS121" s="27" t="s">
        <v>1227</v>
      </c>
      <c r="AT121" s="27" t="s">
        <v>609</v>
      </c>
      <c r="AV121" s="27" t="s">
        <v>498</v>
      </c>
      <c r="AY121" s="27"/>
      <c r="AZ121" s="27"/>
      <c r="BC121" s="27" t="str">
        <f>IF(AND(ISBLANK(AY121), ISBLANK(AZ121)), "", _xlfn.CONCAT("[", IF(ISBLANK(AY121), "", _xlfn.CONCAT("[""mac"", """, AY121, """]")), IF(ISBLANK(AZ121), "", _xlfn.CONCAT(", [""ip"", """, AZ121, """]")), "]"))</f>
        <v/>
      </c>
    </row>
    <row r="122" spans="1:55" ht="16" customHeight="1">
      <c r="A122" s="27">
        <v>1614</v>
      </c>
      <c r="B122" s="27" t="s">
        <v>26</v>
      </c>
      <c r="C122" s="27" t="s">
        <v>609</v>
      </c>
      <c r="D122" s="27" t="s">
        <v>137</v>
      </c>
      <c r="E122" s="27" t="s">
        <v>1233</v>
      </c>
      <c r="F122" s="31" t="str">
        <f>IF(ISBLANK(E122), "", Table2[[#This Row],[unique_id]])</f>
        <v>hallway_sconces_bulb_1</v>
      </c>
      <c r="H122" s="27" t="s">
        <v>139</v>
      </c>
      <c r="O122" s="28" t="s">
        <v>1130</v>
      </c>
      <c r="P122" s="27" t="s">
        <v>172</v>
      </c>
      <c r="Q122" s="27" t="s">
        <v>1080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663</v>
      </c>
      <c r="X122" s="37">
        <v>120</v>
      </c>
      <c r="Y122" s="38" t="s">
        <v>1076</v>
      </c>
      <c r="Z122" s="28" t="s">
        <v>1262</v>
      </c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N122" s="27"/>
      <c r="AO122" s="29"/>
      <c r="AP122" s="27" t="str">
        <f>LOWER(_xlfn.CONCAT(Table2[[#This Row],[device_suggested_area]], "-",Table2[[#This Row],[device_identifiers]]))</f>
        <v>hallway-sconces-bulb-1</v>
      </c>
      <c r="AQ122" s="28" t="s">
        <v>1221</v>
      </c>
      <c r="AR122" s="27" t="s">
        <v>1223</v>
      </c>
      <c r="AS122" s="27" t="s">
        <v>1227</v>
      </c>
      <c r="AT122" s="27" t="s">
        <v>609</v>
      </c>
      <c r="AV122" s="27" t="s">
        <v>498</v>
      </c>
      <c r="AY122" s="27" t="s">
        <v>1235</v>
      </c>
      <c r="AZ122" s="27"/>
      <c r="BC122" s="27" t="str">
        <f>IF(AND(ISBLANK(AY122), ISBLANK(AZ122)), "", _xlfn.CONCAT("[", IF(ISBLANK(AY122), "", _xlfn.CONCAT("[""mac"", """, AY122, """]")), IF(ISBLANK(AZ122), "", _xlfn.CONCAT(", [""ip"", """, AZ122, """]")), "]"))</f>
        <v>[["mac", "0x2c1165fffe12d5c4"]]</v>
      </c>
    </row>
    <row r="123" spans="1:55" ht="16" customHeight="1">
      <c r="A123" s="27">
        <v>1615</v>
      </c>
      <c r="B123" s="27" t="s">
        <v>26</v>
      </c>
      <c r="C123" s="27" t="s">
        <v>609</v>
      </c>
      <c r="D123" s="27" t="s">
        <v>137</v>
      </c>
      <c r="E123" s="27" t="s">
        <v>1233</v>
      </c>
      <c r="F123" s="31" t="str">
        <f>IF(ISBLANK(E123), "", Table2[[#This Row],[unique_id]])</f>
        <v>hallway_sconces_bulb_1</v>
      </c>
      <c r="H123" s="27" t="s">
        <v>139</v>
      </c>
      <c r="O123" s="28" t="s">
        <v>1130</v>
      </c>
      <c r="P123" s="27" t="s">
        <v>172</v>
      </c>
      <c r="Q123" s="27" t="s">
        <v>1080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663</v>
      </c>
      <c r="X123" s="37">
        <v>120</v>
      </c>
      <c r="Y123" s="38" t="s">
        <v>1076</v>
      </c>
      <c r="Z123" s="28" t="s">
        <v>1262</v>
      </c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N123" s="27"/>
      <c r="AO123" s="29"/>
      <c r="AP123" s="27" t="str">
        <f>LOWER(_xlfn.CONCAT(Table2[[#This Row],[device_suggested_area]], "-",Table2[[#This Row],[device_identifiers]]))</f>
        <v>hallway-sconces-bulb-2</v>
      </c>
      <c r="AQ123" s="28" t="s">
        <v>1221</v>
      </c>
      <c r="AR123" s="27" t="s">
        <v>1224</v>
      </c>
      <c r="AS123" s="27" t="s">
        <v>1227</v>
      </c>
      <c r="AT123" s="27" t="s">
        <v>609</v>
      </c>
      <c r="AV123" s="27" t="s">
        <v>498</v>
      </c>
      <c r="AY123" s="27" t="s">
        <v>1236</v>
      </c>
      <c r="AZ123" s="27"/>
      <c r="BC123" s="27" t="str">
        <f>IF(AND(ISBLANK(AY123), ISBLANK(AZ123)), "", _xlfn.CONCAT("[", IF(ISBLANK(AY123), "", _xlfn.CONCAT("[""mac"", """, AY123, """]")), IF(ISBLANK(AZ123), "", _xlfn.CONCAT(", [""ip"", """, AZ123, """]")), "]"))</f>
        <v>[["mac", "0x2c1165fffe109407"]]</v>
      </c>
    </row>
    <row r="124" spans="1:55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1042</v>
      </c>
      <c r="K124" s="27" t="s">
        <v>1265</v>
      </c>
      <c r="M124" s="27" t="s">
        <v>136</v>
      </c>
      <c r="T124" s="27"/>
      <c r="V124" s="28"/>
      <c r="W124" s="28" t="s">
        <v>664</v>
      </c>
      <c r="X124" s="37">
        <v>104</v>
      </c>
      <c r="Y124" s="38" t="s">
        <v>1078</v>
      </c>
      <c r="Z124" s="38" t="s">
        <v>740</v>
      </c>
      <c r="AA124" s="38"/>
      <c r="AE124" s="27" t="s">
        <v>315</v>
      </c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N124" s="27"/>
      <c r="AO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P124" s="27" t="str">
        <f>LOWER(_xlfn.CONCAT(Table2[[#This Row],[device_suggested_area]], "-",Table2[[#This Row],[device_identifiers]]))</f>
        <v>dining-main</v>
      </c>
      <c r="AQ124" s="28" t="s">
        <v>660</v>
      </c>
      <c r="AR124" s="27" t="s">
        <v>661</v>
      </c>
      <c r="AS124" s="27" t="s">
        <v>659</v>
      </c>
      <c r="AT124" s="27" t="s">
        <v>443</v>
      </c>
      <c r="AV124" s="27" t="s">
        <v>202</v>
      </c>
      <c r="AY124" s="27"/>
      <c r="AZ124" s="27"/>
      <c r="BC124" s="27" t="str">
        <f>IF(AND(ISBLANK(AY124), ISBLANK(AZ124)), "", _xlfn.CONCAT("[", IF(ISBLANK(AY124), "", _xlfn.CONCAT("[""mac"", """, AY124, """]")), IF(ISBLANK(AZ124), "", _xlfn.CONCAT(", [""ip"", """, AZ124, """]")), "]"))</f>
        <v/>
      </c>
    </row>
    <row r="125" spans="1:55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1130</v>
      </c>
      <c r="P125" s="27" t="s">
        <v>172</v>
      </c>
      <c r="Q125" s="27" t="s">
        <v>1080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663</v>
      </c>
      <c r="X125" s="37">
        <v>104</v>
      </c>
      <c r="Y125" s="38" t="s">
        <v>1076</v>
      </c>
      <c r="Z125" s="38" t="s">
        <v>740</v>
      </c>
      <c r="AA125" s="38"/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N125" s="27"/>
      <c r="AO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P125" s="27" t="str">
        <f>LOWER(_xlfn.CONCAT(Table2[[#This Row],[device_suggested_area]], "-",Table2[[#This Row],[device_identifiers]]))</f>
        <v>dining-main-bulb-1</v>
      </c>
      <c r="AQ125" s="28" t="s">
        <v>660</v>
      </c>
      <c r="AR125" s="27" t="s">
        <v>662</v>
      </c>
      <c r="AS125" s="27" t="s">
        <v>659</v>
      </c>
      <c r="AT125" s="27" t="s">
        <v>443</v>
      </c>
      <c r="AV125" s="27" t="s">
        <v>202</v>
      </c>
      <c r="AY125" s="27" t="s">
        <v>685</v>
      </c>
      <c r="AZ125" s="27"/>
      <c r="BC125" s="27" t="str">
        <f>IF(AND(ISBLANK(AY125), ISBLANK(AZ125)), "", _xlfn.CONCAT("[", IF(ISBLANK(AY125), "", _xlfn.CONCAT("[""mac"", """, AY125, """]")), IF(ISBLANK(AZ125), "", _xlfn.CONCAT(", [""ip"", """, AZ125, """]")), "]"))</f>
        <v>[["mac", "0x00178801039f69d5"]]</v>
      </c>
    </row>
    <row r="126" spans="1:55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1130</v>
      </c>
      <c r="P126" s="27" t="s">
        <v>172</v>
      </c>
      <c r="Q126" s="27" t="s">
        <v>1080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663</v>
      </c>
      <c r="X126" s="37">
        <v>104</v>
      </c>
      <c r="Y126" s="38" t="s">
        <v>1076</v>
      </c>
      <c r="Z126" s="38" t="s">
        <v>740</v>
      </c>
      <c r="AA126" s="38"/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N126" s="27"/>
      <c r="AO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P126" s="27" t="str">
        <f>LOWER(_xlfn.CONCAT(Table2[[#This Row],[device_suggested_area]], "-",Table2[[#This Row],[device_identifiers]]))</f>
        <v>dining-main-bulb-2</v>
      </c>
      <c r="AQ126" s="28" t="s">
        <v>660</v>
      </c>
      <c r="AR126" s="27" t="s">
        <v>669</v>
      </c>
      <c r="AS126" s="27" t="s">
        <v>659</v>
      </c>
      <c r="AT126" s="27" t="s">
        <v>443</v>
      </c>
      <c r="AV126" s="27" t="s">
        <v>202</v>
      </c>
      <c r="AY126" s="27" t="s">
        <v>686</v>
      </c>
      <c r="AZ126" s="27"/>
      <c r="BC126" s="27" t="str">
        <f>IF(AND(ISBLANK(AY126), ISBLANK(AZ126)), "", _xlfn.CONCAT("[", IF(ISBLANK(AY126), "", _xlfn.CONCAT("[""mac"", """, AY126, """]")), IF(ISBLANK(AZ126), "", _xlfn.CONCAT(", [""ip"", """, AZ126, """]")), "]"))</f>
        <v>[["mac", "0x00178801039f56c4"]]</v>
      </c>
    </row>
    <row r="127" spans="1:55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1130</v>
      </c>
      <c r="P127" s="27" t="s">
        <v>172</v>
      </c>
      <c r="Q127" s="27" t="s">
        <v>1080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663</v>
      </c>
      <c r="X127" s="37">
        <v>104</v>
      </c>
      <c r="Y127" s="38" t="s">
        <v>1076</v>
      </c>
      <c r="Z127" s="38" t="s">
        <v>740</v>
      </c>
      <c r="AA127" s="38"/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N127" s="27"/>
      <c r="AO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P127" s="27" t="str">
        <f>LOWER(_xlfn.CONCAT(Table2[[#This Row],[device_suggested_area]], "-",Table2[[#This Row],[device_identifiers]]))</f>
        <v>dining-main-bulb-3</v>
      </c>
      <c r="AQ127" s="28" t="s">
        <v>660</v>
      </c>
      <c r="AR127" s="27" t="s">
        <v>670</v>
      </c>
      <c r="AS127" s="27" t="s">
        <v>659</v>
      </c>
      <c r="AT127" s="27" t="s">
        <v>443</v>
      </c>
      <c r="AV127" s="27" t="s">
        <v>202</v>
      </c>
      <c r="AY127" s="27" t="s">
        <v>687</v>
      </c>
      <c r="AZ127" s="27"/>
      <c r="BC127" s="27" t="str">
        <f>IF(AND(ISBLANK(AY127), ISBLANK(AZ127)), "", _xlfn.CONCAT("[", IF(ISBLANK(AY127), "", _xlfn.CONCAT("[""mac"", """, AY127, """]")), IF(ISBLANK(AZ127), "", _xlfn.CONCAT(", [""ip"", """, AZ127, """]")), "]"))</f>
        <v>[["mac", "0x00178801039f584a"]]</v>
      </c>
    </row>
    <row r="128" spans="1:55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1130</v>
      </c>
      <c r="P128" s="27" t="s">
        <v>172</v>
      </c>
      <c r="Q128" s="27" t="s">
        <v>1080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663</v>
      </c>
      <c r="X128" s="37">
        <v>104</v>
      </c>
      <c r="Y128" s="38" t="s">
        <v>1076</v>
      </c>
      <c r="Z128" s="38" t="s">
        <v>740</v>
      </c>
      <c r="AA128" s="38"/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N128" s="27"/>
      <c r="AO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P128" s="27" t="str">
        <f>LOWER(_xlfn.CONCAT(Table2[[#This Row],[device_suggested_area]], "-",Table2[[#This Row],[device_identifiers]]))</f>
        <v>dining-main-bulb-4</v>
      </c>
      <c r="AQ128" s="28" t="s">
        <v>660</v>
      </c>
      <c r="AR128" s="27" t="s">
        <v>674</v>
      </c>
      <c r="AS128" s="27" t="s">
        <v>659</v>
      </c>
      <c r="AT128" s="27" t="s">
        <v>443</v>
      </c>
      <c r="AV128" s="27" t="s">
        <v>202</v>
      </c>
      <c r="AY128" s="27" t="s">
        <v>688</v>
      </c>
      <c r="AZ128" s="27"/>
      <c r="BC128" s="27" t="str">
        <f>IF(AND(ISBLANK(AY128), ISBLANK(AZ128)), "", _xlfn.CONCAT("[", IF(ISBLANK(AY128), "", _xlfn.CONCAT("[""mac"", """, AY128, """]")), IF(ISBLANK(AZ128), "", _xlfn.CONCAT(", [""ip"", """, AZ128, """]")), "]"))</f>
        <v>[["mac", "0x00178801039f69d4"]]</v>
      </c>
    </row>
    <row r="129" spans="1:55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1130</v>
      </c>
      <c r="P129" s="27" t="s">
        <v>172</v>
      </c>
      <c r="Q129" s="27" t="s">
        <v>1080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663</v>
      </c>
      <c r="X129" s="37">
        <v>104</v>
      </c>
      <c r="Y129" s="38" t="s">
        <v>1076</v>
      </c>
      <c r="Z129" s="38" t="s">
        <v>740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N129" s="27"/>
      <c r="AO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P129" s="27" t="str">
        <f>LOWER(_xlfn.CONCAT(Table2[[#This Row],[device_suggested_area]], "-",Table2[[#This Row],[device_identifiers]]))</f>
        <v>dining-main-bulb-5</v>
      </c>
      <c r="AQ129" s="28" t="s">
        <v>660</v>
      </c>
      <c r="AR129" s="27" t="s">
        <v>675</v>
      </c>
      <c r="AS129" s="27" t="s">
        <v>659</v>
      </c>
      <c r="AT129" s="27" t="s">
        <v>443</v>
      </c>
      <c r="AV129" s="27" t="s">
        <v>202</v>
      </c>
      <c r="AY129" s="27" t="s">
        <v>689</v>
      </c>
      <c r="AZ129" s="27"/>
      <c r="BC129" s="27" t="str">
        <f>IF(AND(ISBLANK(AY129), ISBLANK(AZ129)), "", _xlfn.CONCAT("[", IF(ISBLANK(AY129), "", _xlfn.CONCAT("[""mac"", """, AY129, """]")), IF(ISBLANK(AZ129), "", _xlfn.CONCAT(", [""ip"", """, AZ129, """]")), "]"))</f>
        <v>[["mac", "0x00178801039f574e"]]</v>
      </c>
    </row>
    <row r="130" spans="1:55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1130</v>
      </c>
      <c r="P130" s="27" t="s">
        <v>172</v>
      </c>
      <c r="Q130" s="27" t="s">
        <v>1080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663</v>
      </c>
      <c r="X130" s="37">
        <v>104</v>
      </c>
      <c r="Y130" s="38" t="s">
        <v>1076</v>
      </c>
      <c r="Z130" s="38" t="s">
        <v>740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N130" s="27"/>
      <c r="AO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P130" s="27" t="str">
        <f>LOWER(_xlfn.CONCAT(Table2[[#This Row],[device_suggested_area]], "-",Table2[[#This Row],[device_identifiers]]))</f>
        <v>dining-main-bulb-6</v>
      </c>
      <c r="AQ130" s="28" t="s">
        <v>660</v>
      </c>
      <c r="AR130" s="27" t="s">
        <v>676</v>
      </c>
      <c r="AS130" s="27" t="s">
        <v>659</v>
      </c>
      <c r="AT130" s="27" t="s">
        <v>443</v>
      </c>
      <c r="AV130" s="27" t="s">
        <v>202</v>
      </c>
      <c r="AY130" s="27" t="s">
        <v>690</v>
      </c>
      <c r="AZ130" s="27"/>
      <c r="BC130" s="27" t="str">
        <f>IF(AND(ISBLANK(AY130), ISBLANK(AZ130)), "", _xlfn.CONCAT("[", IF(ISBLANK(AY130), "", _xlfn.CONCAT("[""mac"", """, AY130, """]")), IF(ISBLANK(AZ130), "", _xlfn.CONCAT(", [""ip"", """, AZ130, """]")), "]"))</f>
        <v>[["mac", "0x00178801039f4eed"]]</v>
      </c>
    </row>
    <row r="131" spans="1:55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1042</v>
      </c>
      <c r="K131" s="27" t="s">
        <v>1265</v>
      </c>
      <c r="M131" s="27" t="s">
        <v>136</v>
      </c>
      <c r="T131" s="27"/>
      <c r="V131" s="28"/>
      <c r="W131" s="28" t="s">
        <v>664</v>
      </c>
      <c r="X131" s="37">
        <v>105</v>
      </c>
      <c r="Y131" s="38" t="s">
        <v>1078</v>
      </c>
      <c r="Z131" s="38" t="s">
        <v>740</v>
      </c>
      <c r="AA131" s="38"/>
      <c r="AE131" s="27" t="s">
        <v>315</v>
      </c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N131" s="27"/>
      <c r="AO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P131" s="27" t="str">
        <f>LOWER(_xlfn.CONCAT(Table2[[#This Row],[device_suggested_area]], "-",Table2[[#This Row],[device_identifiers]]))</f>
        <v>lounge-main</v>
      </c>
      <c r="AQ131" s="28" t="s">
        <v>660</v>
      </c>
      <c r="AR131" s="27" t="s">
        <v>661</v>
      </c>
      <c r="AS131" s="27" t="s">
        <v>659</v>
      </c>
      <c r="AT131" s="27" t="s">
        <v>443</v>
      </c>
      <c r="AV131" s="27" t="s">
        <v>203</v>
      </c>
      <c r="AY131" s="27"/>
      <c r="AZ131" s="27"/>
      <c r="BC131" s="27" t="str">
        <f>IF(AND(ISBLANK(AY131), ISBLANK(AZ131)), "", _xlfn.CONCAT("[", IF(ISBLANK(AY131), "", _xlfn.CONCAT("[""mac"", """, AY131, """]")), IF(ISBLANK(AZ131), "", _xlfn.CONCAT(", [""ip"", """, AZ131, """]")), "]"))</f>
        <v/>
      </c>
    </row>
    <row r="132" spans="1:55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1130</v>
      </c>
      <c r="P132" s="27" t="s">
        <v>172</v>
      </c>
      <c r="Q132" s="27" t="s">
        <v>1080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663</v>
      </c>
      <c r="X132" s="37">
        <v>105</v>
      </c>
      <c r="Y132" s="38" t="s">
        <v>1076</v>
      </c>
      <c r="Z132" s="38" t="s">
        <v>740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N132" s="27"/>
      <c r="AO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P132" s="27" t="str">
        <f>LOWER(_xlfn.CONCAT(Table2[[#This Row],[device_suggested_area]], "-",Table2[[#This Row],[device_identifiers]]))</f>
        <v>lounge-main-bulb-1</v>
      </c>
      <c r="AQ132" s="28" t="s">
        <v>660</v>
      </c>
      <c r="AR132" s="27" t="s">
        <v>662</v>
      </c>
      <c r="AS132" s="27" t="s">
        <v>659</v>
      </c>
      <c r="AT132" s="27" t="s">
        <v>443</v>
      </c>
      <c r="AV132" s="27" t="s">
        <v>203</v>
      </c>
      <c r="AY132" s="27" t="s">
        <v>691</v>
      </c>
      <c r="AZ132" s="27"/>
      <c r="BC132" s="27" t="str">
        <f>IF(AND(ISBLANK(AY132), ISBLANK(AZ132)), "", _xlfn.CONCAT("[", IF(ISBLANK(AY132), "", _xlfn.CONCAT("[""mac"", """, AY132, """]")), IF(ISBLANK(AZ132), "", _xlfn.CONCAT(", [""ip"", """, AZ132, """]")), "]"))</f>
        <v>[["mac", "0x00178801039f6b78"]]</v>
      </c>
    </row>
    <row r="133" spans="1:55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1130</v>
      </c>
      <c r="P133" s="27" t="s">
        <v>172</v>
      </c>
      <c r="Q133" s="27" t="s">
        <v>1080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663</v>
      </c>
      <c r="X133" s="37">
        <v>105</v>
      </c>
      <c r="Y133" s="38" t="s">
        <v>1076</v>
      </c>
      <c r="Z133" s="38" t="s">
        <v>740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N133" s="27"/>
      <c r="AO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P133" s="27" t="str">
        <f>LOWER(_xlfn.CONCAT(Table2[[#This Row],[device_suggested_area]], "-",Table2[[#This Row],[device_identifiers]]))</f>
        <v>lounge-main-bulb-2</v>
      </c>
      <c r="AQ133" s="28" t="s">
        <v>660</v>
      </c>
      <c r="AR133" s="27" t="s">
        <v>669</v>
      </c>
      <c r="AS133" s="27" t="s">
        <v>659</v>
      </c>
      <c r="AT133" s="27" t="s">
        <v>443</v>
      </c>
      <c r="AV133" s="27" t="s">
        <v>203</v>
      </c>
      <c r="AY133" s="27" t="s">
        <v>692</v>
      </c>
      <c r="AZ133" s="27"/>
      <c r="BC133" s="27" t="str">
        <f>IF(AND(ISBLANK(AY133), ISBLANK(AZ133)), "", _xlfn.CONCAT("[", IF(ISBLANK(AY133), "", _xlfn.CONCAT("[""mac"", """, AY133, """]")), IF(ISBLANK(AZ133), "", _xlfn.CONCAT(", [""ip"", """, AZ133, """]")), "]"))</f>
        <v>[["mac", "0x001788010444ef85"]]</v>
      </c>
    </row>
    <row r="134" spans="1:55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1130</v>
      </c>
      <c r="P134" s="27" t="s">
        <v>172</v>
      </c>
      <c r="Q134" s="27" t="s">
        <v>1080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663</v>
      </c>
      <c r="X134" s="37">
        <v>105</v>
      </c>
      <c r="Y134" s="38" t="s">
        <v>1076</v>
      </c>
      <c r="Z134" s="38" t="s">
        <v>740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N134" s="27"/>
      <c r="AO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P134" s="27" t="str">
        <f>LOWER(_xlfn.CONCAT(Table2[[#This Row],[device_suggested_area]], "-",Table2[[#This Row],[device_identifiers]]))</f>
        <v>lounge-main-bulb-3</v>
      </c>
      <c r="AQ134" s="28" t="s">
        <v>660</v>
      </c>
      <c r="AR134" s="27" t="s">
        <v>670</v>
      </c>
      <c r="AS134" s="27" t="s">
        <v>659</v>
      </c>
      <c r="AT134" s="27" t="s">
        <v>443</v>
      </c>
      <c r="AV134" s="27" t="s">
        <v>203</v>
      </c>
      <c r="AY134" s="27" t="s">
        <v>693</v>
      </c>
      <c r="AZ134" s="27"/>
      <c r="BC134" s="27" t="str">
        <f>IF(AND(ISBLANK(AY134), ISBLANK(AZ134)), "", _xlfn.CONCAT("[", IF(ISBLANK(AY134), "", _xlfn.CONCAT("[""mac"", """, AY134, """]")), IF(ISBLANK(AZ134), "", _xlfn.CONCAT(", [""ip"", """, AZ134, """]")), "]"))</f>
        <v>[["mac", "0x00178801039f6b4a"]]</v>
      </c>
    </row>
    <row r="135" spans="1:55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1043</v>
      </c>
      <c r="M135" s="27" t="s">
        <v>136</v>
      </c>
      <c r="O135" s="28" t="s">
        <v>1130</v>
      </c>
      <c r="P135" s="27" t="s">
        <v>172</v>
      </c>
      <c r="Q135" s="27" t="s">
        <v>1080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1095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N135" s="27"/>
      <c r="AO135" s="29"/>
      <c r="AP135" s="27"/>
      <c r="AQ135" s="28"/>
      <c r="AV135" s="27" t="s">
        <v>203</v>
      </c>
      <c r="AW135" s="27" t="s">
        <v>977</v>
      </c>
      <c r="AY135" s="27"/>
      <c r="AZ135" s="27"/>
      <c r="BC135" s="27" t="str">
        <f>IF(AND(ISBLANK(AY135), ISBLANK(AZ135)), "", _xlfn.CONCAT("[", IF(ISBLANK(AY135), "", _xlfn.CONCAT("[""mac"", """, AY135, """]")), IF(ISBLANK(AZ135), "", _xlfn.CONCAT(", [""ip"", """, AZ135, """]")), "]"))</f>
        <v/>
      </c>
    </row>
    <row r="136" spans="1:55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749</v>
      </c>
      <c r="F136" s="31" t="str">
        <f>IF(ISBLANK(E136), "", Table2[[#This Row],[unique_id]])</f>
        <v>lounge_lamp</v>
      </c>
      <c r="G136" s="27" t="s">
        <v>750</v>
      </c>
      <c r="H136" s="27" t="s">
        <v>139</v>
      </c>
      <c r="I136" s="27" t="s">
        <v>132</v>
      </c>
      <c r="J136" s="27" t="s">
        <v>706</v>
      </c>
      <c r="K136" s="27" t="s">
        <v>1270</v>
      </c>
      <c r="M136" s="27" t="s">
        <v>136</v>
      </c>
      <c r="T136" s="27"/>
      <c r="V136" s="28"/>
      <c r="W136" s="28" t="s">
        <v>664</v>
      </c>
      <c r="X136" s="37">
        <v>114</v>
      </c>
      <c r="Y136" s="38" t="s">
        <v>1078</v>
      </c>
      <c r="Z136" s="38" t="s">
        <v>740</v>
      </c>
      <c r="AA136" s="38"/>
      <c r="AE136" s="27" t="s">
        <v>315</v>
      </c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N136" s="27"/>
      <c r="AO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P136" s="27" t="str">
        <f>LOWER(_xlfn.CONCAT(Table2[[#This Row],[device_suggested_area]], "-",Table2[[#This Row],[device_identifiers]]))</f>
        <v>lounge-lamp</v>
      </c>
      <c r="AQ136" s="28" t="s">
        <v>660</v>
      </c>
      <c r="AR136" s="27" t="s">
        <v>672</v>
      </c>
      <c r="AS136" s="27" t="s">
        <v>659</v>
      </c>
      <c r="AT136" s="27" t="s">
        <v>443</v>
      </c>
      <c r="AV136" s="27" t="s">
        <v>203</v>
      </c>
      <c r="AW136" s="27" t="s">
        <v>977</v>
      </c>
      <c r="AY136" s="27"/>
      <c r="AZ136" s="27"/>
      <c r="BC136" s="27" t="str">
        <f>IF(AND(ISBLANK(AY136), ISBLANK(AZ136)), "", _xlfn.CONCAT("[", IF(ISBLANK(AY136), "", _xlfn.CONCAT("[""mac"", """, AY136, """]")), IF(ISBLANK(AZ136), "", _xlfn.CONCAT(", [""ip"", """, AZ136, """]")), "]"))</f>
        <v/>
      </c>
    </row>
    <row r="137" spans="1:55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1130</v>
      </c>
      <c r="P137" s="27" t="s">
        <v>172</v>
      </c>
      <c r="Q137" s="27" t="s">
        <v>1080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663</v>
      </c>
      <c r="X137" s="37">
        <v>114</v>
      </c>
      <c r="Y137" s="38" t="s">
        <v>1076</v>
      </c>
      <c r="Z137" s="38" t="s">
        <v>739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N137" s="27"/>
      <c r="AO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P137" s="27" t="str">
        <f>LOWER(_xlfn.CONCAT(Table2[[#This Row],[device_suggested_area]], "-",Table2[[#This Row],[device_identifiers]]))</f>
        <v>lounge-lamp-bulb-1</v>
      </c>
      <c r="AQ137" s="28" t="s">
        <v>660</v>
      </c>
      <c r="AR137" s="27" t="s">
        <v>673</v>
      </c>
      <c r="AS137" s="27" t="s">
        <v>659</v>
      </c>
      <c r="AT137" s="27" t="s">
        <v>443</v>
      </c>
      <c r="AV137" s="27" t="s">
        <v>203</v>
      </c>
      <c r="AW137" s="27" t="s">
        <v>977</v>
      </c>
      <c r="AY137" s="27" t="s">
        <v>751</v>
      </c>
      <c r="AZ137" s="27"/>
      <c r="BC137" s="27" t="str">
        <f>IF(AND(ISBLANK(AY137), ISBLANK(AZ137)), "", _xlfn.CONCAT("[", IF(ISBLANK(AY137), "", _xlfn.CONCAT("[""mac"", """, AY137, """]")), IF(ISBLANK(AZ137), "", _xlfn.CONCAT(", [""ip"", """, AZ137, """]")), "]"))</f>
        <v>[["mac", "0x0017880106bc4f2d"]]</v>
      </c>
    </row>
    <row r="138" spans="1:55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1042</v>
      </c>
      <c r="K138" s="27" t="s">
        <v>1269</v>
      </c>
      <c r="M138" s="27" t="s">
        <v>136</v>
      </c>
      <c r="T138" s="27"/>
      <c r="V138" s="28"/>
      <c r="W138" s="28" t="s">
        <v>664</v>
      </c>
      <c r="X138" s="37">
        <v>106</v>
      </c>
      <c r="Y138" s="38" t="s">
        <v>1078</v>
      </c>
      <c r="Z138" s="38" t="s">
        <v>738</v>
      </c>
      <c r="AA138" s="38"/>
      <c r="AE138" s="27" t="s">
        <v>315</v>
      </c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N138" s="27"/>
      <c r="AO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P138" s="27" t="str">
        <f>LOWER(_xlfn.CONCAT(Table2[[#This Row],[device_suggested_area]], "-",Table2[[#This Row],[device_identifiers]]))</f>
        <v>parents-main</v>
      </c>
      <c r="AQ138" s="28" t="s">
        <v>660</v>
      </c>
      <c r="AR138" s="27" t="s">
        <v>661</v>
      </c>
      <c r="AS138" s="27" t="s">
        <v>659</v>
      </c>
      <c r="AT138" s="27" t="s">
        <v>443</v>
      </c>
      <c r="AV138" s="27" t="s">
        <v>201</v>
      </c>
      <c r="AY138" s="27"/>
      <c r="AZ138" s="27"/>
      <c r="BC138" s="27" t="str">
        <f>IF(AND(ISBLANK(AY138), ISBLANK(AZ138)), "", _xlfn.CONCAT("[", IF(ISBLANK(AY138), "", _xlfn.CONCAT("[""mac"", """, AY138, """]")), IF(ISBLANK(AZ138), "", _xlfn.CONCAT(", [""ip"", """, AZ138, """]")), "]"))</f>
        <v/>
      </c>
    </row>
    <row r="139" spans="1:55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1130</v>
      </c>
      <c r="P139" s="27" t="s">
        <v>172</v>
      </c>
      <c r="Q139" s="27" t="s">
        <v>1080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663</v>
      </c>
      <c r="X139" s="37">
        <v>106</v>
      </c>
      <c r="Y139" s="38" t="s">
        <v>1076</v>
      </c>
      <c r="Z139" s="38" t="s">
        <v>738</v>
      </c>
      <c r="AA139" s="38"/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N139" s="27"/>
      <c r="AO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P139" s="27" t="str">
        <f>LOWER(_xlfn.CONCAT(Table2[[#This Row],[device_suggested_area]], "-",Table2[[#This Row],[device_identifiers]]))</f>
        <v>parents-main-bulb-1</v>
      </c>
      <c r="AQ139" s="28" t="s">
        <v>660</v>
      </c>
      <c r="AR139" s="27" t="s">
        <v>662</v>
      </c>
      <c r="AS139" s="27" t="s">
        <v>659</v>
      </c>
      <c r="AT139" s="27" t="s">
        <v>443</v>
      </c>
      <c r="AV139" s="27" t="s">
        <v>201</v>
      </c>
      <c r="AY139" s="27" t="s">
        <v>658</v>
      </c>
      <c r="AZ139" s="27"/>
      <c r="BC139" s="27" t="str">
        <f>IF(AND(ISBLANK(AY139), ISBLANK(AZ139)), "", _xlfn.CONCAT("[", IF(ISBLANK(AY139), "", _xlfn.CONCAT("[""mac"", """, AY139, """]")), IF(ISBLANK(AZ139), "", _xlfn.CONCAT(", [""ip"", """, AZ139, """]")), "]"))</f>
        <v>[["mac", "0x00178801039f585a"]]</v>
      </c>
    </row>
    <row r="140" spans="1:55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1130</v>
      </c>
      <c r="P140" s="27" t="s">
        <v>172</v>
      </c>
      <c r="Q140" s="27" t="s">
        <v>1080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663</v>
      </c>
      <c r="X140" s="37">
        <v>106</v>
      </c>
      <c r="Y140" s="38" t="s">
        <v>1076</v>
      </c>
      <c r="Z140" s="38" t="s">
        <v>738</v>
      </c>
      <c r="AA140" s="38"/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N140" s="27"/>
      <c r="AO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P140" s="27" t="str">
        <f>LOWER(_xlfn.CONCAT(Table2[[#This Row],[device_suggested_area]], "-",Table2[[#This Row],[device_identifiers]]))</f>
        <v>parents-main-bulb-2</v>
      </c>
      <c r="AQ140" s="28" t="s">
        <v>660</v>
      </c>
      <c r="AR140" s="27" t="s">
        <v>669</v>
      </c>
      <c r="AS140" s="27" t="s">
        <v>659</v>
      </c>
      <c r="AT140" s="27" t="s">
        <v>443</v>
      </c>
      <c r="AV140" s="27" t="s">
        <v>201</v>
      </c>
      <c r="AY140" s="27" t="s">
        <v>667</v>
      </c>
      <c r="AZ140" s="27"/>
      <c r="BC140" s="27" t="str">
        <f>IF(AND(ISBLANK(AY140), ISBLANK(AZ140)), "", _xlfn.CONCAT("[", IF(ISBLANK(AY140), "", _xlfn.CONCAT("[""mac"", """, AY140, """]")), IF(ISBLANK(AZ140), "", _xlfn.CONCAT(", [""ip"", """, AZ140, """]")), "]"))</f>
        <v>[["mac", "0x00178801039f69d1"]]</v>
      </c>
    </row>
    <row r="141" spans="1:55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1130</v>
      </c>
      <c r="P141" s="27" t="s">
        <v>172</v>
      </c>
      <c r="Q141" s="27" t="s">
        <v>1080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663</v>
      </c>
      <c r="X141" s="37">
        <v>106</v>
      </c>
      <c r="Y141" s="38" t="s">
        <v>1076</v>
      </c>
      <c r="Z141" s="38" t="s">
        <v>738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N141" s="27"/>
      <c r="AO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P141" s="27" t="str">
        <f>LOWER(_xlfn.CONCAT(Table2[[#This Row],[device_suggested_area]], "-",Table2[[#This Row],[device_identifiers]]))</f>
        <v>parents-main-bulb-3</v>
      </c>
      <c r="AQ141" s="28" t="s">
        <v>660</v>
      </c>
      <c r="AR141" s="27" t="s">
        <v>670</v>
      </c>
      <c r="AS141" s="27" t="s">
        <v>659</v>
      </c>
      <c r="AT141" s="27" t="s">
        <v>443</v>
      </c>
      <c r="AV141" s="27" t="s">
        <v>201</v>
      </c>
      <c r="AY141" s="27" t="s">
        <v>668</v>
      </c>
      <c r="AZ141" s="27"/>
      <c r="BC141" s="27" t="str">
        <f>IF(AND(ISBLANK(AY141), ISBLANK(AZ141)), "", _xlfn.CONCAT("[", IF(ISBLANK(AY141), "", _xlfn.CONCAT("[""mac"", """, AY141, """]")), IF(ISBLANK(AZ141), "", _xlfn.CONCAT(", [""ip"", """, AZ141, """]")), "]"))</f>
        <v>[["mac", "0x001788010432a064"]]</v>
      </c>
    </row>
    <row r="142" spans="1:55" ht="16" customHeight="1">
      <c r="A142" s="27">
        <v>1634</v>
      </c>
      <c r="B142" s="27" t="s">
        <v>26</v>
      </c>
      <c r="C142" s="27" t="s">
        <v>609</v>
      </c>
      <c r="D142" s="27" t="s">
        <v>137</v>
      </c>
      <c r="E142" s="27" t="s">
        <v>1249</v>
      </c>
      <c r="F142" s="31" t="str">
        <f>IF(ISBLANK(E142), "", Table2[[#This Row],[unique_id]])</f>
        <v>parents_jane_bedside</v>
      </c>
      <c r="G142" s="27" t="s">
        <v>1243</v>
      </c>
      <c r="H142" s="27" t="s">
        <v>139</v>
      </c>
      <c r="I142" s="27" t="s">
        <v>132</v>
      </c>
      <c r="J142" s="27" t="s">
        <v>1263</v>
      </c>
      <c r="K142" s="27" t="s">
        <v>1268</v>
      </c>
      <c r="M142" s="27" t="s">
        <v>136</v>
      </c>
      <c r="T142" s="27"/>
      <c r="V142" s="28"/>
      <c r="W142" s="28" t="s">
        <v>664</v>
      </c>
      <c r="X142" s="37">
        <v>119</v>
      </c>
      <c r="Y142" s="38" t="s">
        <v>1078</v>
      </c>
      <c r="Z142" s="28" t="s">
        <v>1262</v>
      </c>
      <c r="AE142" s="27" t="s">
        <v>315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N142" s="27"/>
      <c r="AO142" s="29"/>
      <c r="AP142" s="27" t="str">
        <f>LOWER(_xlfn.CONCAT(Table2[[#This Row],[device_suggested_area]], "-",Table2[[#This Row],[device_identifiers]]))</f>
        <v>parents-jane-bedside</v>
      </c>
      <c r="AQ142" s="28" t="s">
        <v>1221</v>
      </c>
      <c r="AR142" s="27" t="s">
        <v>1245</v>
      </c>
      <c r="AS142" s="27" t="s">
        <v>1227</v>
      </c>
      <c r="AT142" s="27" t="s">
        <v>609</v>
      </c>
      <c r="AV142" s="27" t="s">
        <v>201</v>
      </c>
      <c r="AW142" s="27" t="s">
        <v>977</v>
      </c>
      <c r="AY142" s="27"/>
      <c r="AZ142" s="27"/>
      <c r="BC142" s="27" t="str">
        <f>IF(AND(ISBLANK(AY142), ISBLANK(AZ142)), "", _xlfn.CONCAT("[", IF(ISBLANK(AY142), "", _xlfn.CONCAT("[""mac"", """, AY142, """]")), IF(ISBLANK(AZ142), "", _xlfn.CONCAT(", [""ip"", """, AZ142, """]")), "]"))</f>
        <v/>
      </c>
    </row>
    <row r="143" spans="1:55" ht="16" customHeight="1">
      <c r="A143" s="27">
        <v>1635</v>
      </c>
      <c r="B143" s="27" t="s">
        <v>26</v>
      </c>
      <c r="C143" s="27" t="s">
        <v>609</v>
      </c>
      <c r="D143" s="27" t="s">
        <v>137</v>
      </c>
      <c r="E143" s="27" t="s">
        <v>1250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1130</v>
      </c>
      <c r="P143" s="27" t="s">
        <v>172</v>
      </c>
      <c r="Q143" s="27" t="s">
        <v>1080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663</v>
      </c>
      <c r="X143" s="37">
        <v>119</v>
      </c>
      <c r="Y143" s="38" t="s">
        <v>1076</v>
      </c>
      <c r="Z143" s="45" t="s">
        <v>1262</v>
      </c>
      <c r="AA143" s="46"/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N143" s="27"/>
      <c r="AO143" s="29"/>
      <c r="AP143" s="27" t="str">
        <f>LOWER(_xlfn.CONCAT(Table2[[#This Row],[device_suggested_area]], "-",Table2[[#This Row],[device_identifiers]]))</f>
        <v>parents-jane-bedside-bulb-1</v>
      </c>
      <c r="AQ143" s="28" t="s">
        <v>1221</v>
      </c>
      <c r="AR143" s="27" t="s">
        <v>1246</v>
      </c>
      <c r="AS143" s="27" t="s">
        <v>1227</v>
      </c>
      <c r="AT143" s="27" t="s">
        <v>609</v>
      </c>
      <c r="AV143" s="27" t="s">
        <v>201</v>
      </c>
      <c r="AW143" s="27" t="s">
        <v>977</v>
      </c>
      <c r="AY143" s="27" t="s">
        <v>1231</v>
      </c>
      <c r="AZ143" s="27"/>
      <c r="BC143" s="27" t="str">
        <f>IF(AND(ISBLANK(AY143), ISBLANK(AZ143)), "", _xlfn.CONCAT("[", IF(ISBLANK(AY143), "", _xlfn.CONCAT("[""mac"", """, AY143, """]")), IF(ISBLANK(AZ143), "", _xlfn.CONCAT(", [""ip"", """, AZ143, """]")), "]"))</f>
        <v>[["mac", "0x2c1165fffeb07271"]]</v>
      </c>
    </row>
    <row r="144" spans="1:55" ht="16" customHeight="1">
      <c r="A144" s="27">
        <v>1636</v>
      </c>
      <c r="B144" s="27" t="s">
        <v>26</v>
      </c>
      <c r="C144" s="27" t="s">
        <v>609</v>
      </c>
      <c r="D144" s="27" t="s">
        <v>137</v>
      </c>
      <c r="E144" s="27" t="s">
        <v>1251</v>
      </c>
      <c r="F144" s="31" t="str">
        <f>IF(ISBLANK(E144), "", Table2[[#This Row],[unique_id]])</f>
        <v>parents_graham_bedside</v>
      </c>
      <c r="G144" s="27" t="s">
        <v>1244</v>
      </c>
      <c r="H144" s="27" t="s">
        <v>139</v>
      </c>
      <c r="I144" s="27" t="s">
        <v>132</v>
      </c>
      <c r="J144" s="27" t="s">
        <v>1264</v>
      </c>
      <c r="K144" s="27" t="s">
        <v>1268</v>
      </c>
      <c r="M144" s="27" t="s">
        <v>136</v>
      </c>
      <c r="T144" s="27"/>
      <c r="V144" s="28"/>
      <c r="W144" s="28" t="s">
        <v>664</v>
      </c>
      <c r="X144" s="37">
        <v>122</v>
      </c>
      <c r="Y144" s="38" t="s">
        <v>1078</v>
      </c>
      <c r="Z144" s="28" t="s">
        <v>1262</v>
      </c>
      <c r="AE144" s="27" t="s">
        <v>315</v>
      </c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N144" s="27"/>
      <c r="AO144" s="29"/>
      <c r="AP144" s="27" t="str">
        <f>LOWER(_xlfn.CONCAT(Table2[[#This Row],[device_suggested_area]], "-",Table2[[#This Row],[device_identifiers]]))</f>
        <v>parents-graham-bedside</v>
      </c>
      <c r="AQ144" s="28" t="s">
        <v>1221</v>
      </c>
      <c r="AR144" s="27" t="s">
        <v>1247</v>
      </c>
      <c r="AS144" s="27" t="s">
        <v>1227</v>
      </c>
      <c r="AT144" s="27" t="s">
        <v>609</v>
      </c>
      <c r="AV144" s="27" t="s">
        <v>201</v>
      </c>
      <c r="AW144" s="27" t="s">
        <v>977</v>
      </c>
      <c r="AY144" s="27"/>
      <c r="AZ144" s="27"/>
      <c r="BC144" s="27" t="str">
        <f>IF(AND(ISBLANK(AY144), ISBLANK(AZ144)), "", _xlfn.CONCAT("[", IF(ISBLANK(AY144), "", _xlfn.CONCAT("[""mac"", """, AY144, """]")), IF(ISBLANK(AZ144), "", _xlfn.CONCAT(", [""ip"", """, AZ144, """]")), "]"))</f>
        <v/>
      </c>
    </row>
    <row r="145" spans="1:55" ht="16" customHeight="1">
      <c r="A145" s="27">
        <v>1637</v>
      </c>
      <c r="B145" s="27" t="s">
        <v>26</v>
      </c>
      <c r="C145" s="27" t="s">
        <v>609</v>
      </c>
      <c r="D145" s="27" t="s">
        <v>137</v>
      </c>
      <c r="E145" s="27" t="s">
        <v>1252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1130</v>
      </c>
      <c r="P145" s="27" t="s">
        <v>172</v>
      </c>
      <c r="Q145" s="27" t="s">
        <v>1080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663</v>
      </c>
      <c r="X145" s="37">
        <v>122</v>
      </c>
      <c r="Y145" s="38" t="s">
        <v>1076</v>
      </c>
      <c r="Z145" s="28" t="s">
        <v>1262</v>
      </c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N145" s="27"/>
      <c r="AO145" s="29"/>
      <c r="AP145" s="27" t="str">
        <f>LOWER(_xlfn.CONCAT(Table2[[#This Row],[device_suggested_area]], "-",Table2[[#This Row],[device_identifiers]]))</f>
        <v>parents-graham-bedside-bulb-1</v>
      </c>
      <c r="AQ145" s="28" t="s">
        <v>1221</v>
      </c>
      <c r="AR145" s="27" t="s">
        <v>1248</v>
      </c>
      <c r="AS145" s="27" t="s">
        <v>1227</v>
      </c>
      <c r="AT145" s="27" t="s">
        <v>609</v>
      </c>
      <c r="AV145" s="27" t="s">
        <v>201</v>
      </c>
      <c r="AW145" s="27" t="s">
        <v>977</v>
      </c>
      <c r="AY145" s="27" t="s">
        <v>1230</v>
      </c>
      <c r="AZ145" s="27"/>
      <c r="BC145" s="27" t="str">
        <f>IF(AND(ISBLANK(AY145), ISBLANK(AZ145)), "", _xlfn.CONCAT("[", IF(ISBLANK(AY145), "", _xlfn.CONCAT("[""mac"", """, AY145, """]")), IF(ISBLANK(AZ145), "", _xlfn.CONCAT(", [""ip"", """, AZ145, """]")), "]"))</f>
        <v>[["mac", "0x2c1165fffea8c4d8"]]</v>
      </c>
    </row>
    <row r="146" spans="1:55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1061</v>
      </c>
      <c r="F146" s="31" t="str">
        <f>IF(ISBLANK(E146), "", Table2[[#This Row],[unique_id]])</f>
        <v>study_lamp</v>
      </c>
      <c r="G146" s="27" t="s">
        <v>1062</v>
      </c>
      <c r="H146" s="27" t="s">
        <v>139</v>
      </c>
      <c r="I146" s="27" t="s">
        <v>132</v>
      </c>
      <c r="J146" s="27" t="s">
        <v>706</v>
      </c>
      <c r="K146" s="27" t="s">
        <v>1270</v>
      </c>
      <c r="M146" s="27" t="s">
        <v>136</v>
      </c>
      <c r="T146" s="27"/>
      <c r="V146" s="28"/>
      <c r="W146" s="28" t="s">
        <v>664</v>
      </c>
      <c r="X146" s="37">
        <v>117</v>
      </c>
      <c r="Y146" s="38" t="s">
        <v>1078</v>
      </c>
      <c r="Z146" s="38" t="s">
        <v>740</v>
      </c>
      <c r="AA146" s="38"/>
      <c r="AE146" s="27" t="s">
        <v>315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N146" s="27"/>
      <c r="AO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P146" s="27" t="str">
        <f>LOWER(_xlfn.CONCAT(Table2[[#This Row],[device_suggested_area]], "-",Table2[[#This Row],[device_identifiers]]))</f>
        <v>study-lamp</v>
      </c>
      <c r="AQ146" s="28" t="s">
        <v>660</v>
      </c>
      <c r="AR146" s="27" t="s">
        <v>672</v>
      </c>
      <c r="AS146" s="27" t="s">
        <v>659</v>
      </c>
      <c r="AT146" s="27" t="s">
        <v>443</v>
      </c>
      <c r="AV146" s="27" t="s">
        <v>402</v>
      </c>
      <c r="AW146" s="27" t="s">
        <v>977</v>
      </c>
      <c r="AY146" s="27"/>
      <c r="AZ146" s="27"/>
      <c r="BC146" s="27" t="str">
        <f>IF(AND(ISBLANK(AY146), ISBLANK(AZ146)), "", _xlfn.CONCAT("[", IF(ISBLANK(AY146), "", _xlfn.CONCAT("[""mac"", """, AY146, """]")), IF(ISBLANK(AZ146), "", _xlfn.CONCAT(", [""ip"", """, AZ146, """]")), "]"))</f>
        <v/>
      </c>
    </row>
    <row r="147" spans="1:55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1130</v>
      </c>
      <c r="P147" s="27" t="s">
        <v>172</v>
      </c>
      <c r="Q147" s="27" t="s">
        <v>1080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663</v>
      </c>
      <c r="X147" s="37">
        <v>117</v>
      </c>
      <c r="Y147" s="38" t="s">
        <v>1076</v>
      </c>
      <c r="Z147" s="38" t="s">
        <v>740</v>
      </c>
      <c r="AA147" s="38"/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N147" s="27"/>
      <c r="AO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P147" s="27" t="str">
        <f>LOWER(_xlfn.CONCAT(Table2[[#This Row],[device_suggested_area]], "-",Table2[[#This Row],[device_identifiers]]))</f>
        <v>study-lamp-bulb-1</v>
      </c>
      <c r="AQ147" s="28" t="s">
        <v>660</v>
      </c>
      <c r="AR147" s="27" t="s">
        <v>673</v>
      </c>
      <c r="AS147" s="27" t="s">
        <v>659</v>
      </c>
      <c r="AT147" s="27" t="s">
        <v>443</v>
      </c>
      <c r="AV147" s="27" t="s">
        <v>402</v>
      </c>
      <c r="AW147" s="27" t="s">
        <v>977</v>
      </c>
      <c r="AY147" s="27" t="s">
        <v>1063</v>
      </c>
      <c r="AZ147" s="27"/>
      <c r="BC147" s="27" t="str">
        <f>IF(AND(ISBLANK(AY147), ISBLANK(AZ147)), "", _xlfn.CONCAT("[", IF(ISBLANK(AY147), "", _xlfn.CONCAT("[""mac"", """, AY147, """]")), IF(ISBLANK(AZ147), "", _xlfn.CONCAT(", [""ip"", """, AZ147, """]")), "]"))</f>
        <v>[["mac", "0x00178801040e2034"]]</v>
      </c>
    </row>
    <row r="148" spans="1:55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1042</v>
      </c>
      <c r="K148" s="27" t="s">
        <v>1265</v>
      </c>
      <c r="M148" s="27" t="s">
        <v>136</v>
      </c>
      <c r="T148" s="27"/>
      <c r="V148" s="28"/>
      <c r="W148" s="28" t="s">
        <v>664</v>
      </c>
      <c r="X148" s="37">
        <v>107</v>
      </c>
      <c r="Y148" s="38" t="s">
        <v>1078</v>
      </c>
      <c r="Z148" s="38" t="s">
        <v>740</v>
      </c>
      <c r="AA148" s="38"/>
      <c r="AE148" s="27" t="s">
        <v>315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N148" s="27"/>
      <c r="AO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P148" s="27" t="str">
        <f>LOWER(_xlfn.CONCAT(Table2[[#This Row],[device_suggested_area]], "-",Table2[[#This Row],[device_identifiers]]))</f>
        <v>kitchen-main</v>
      </c>
      <c r="AQ148" s="28" t="s">
        <v>758</v>
      </c>
      <c r="AR148" s="27" t="s">
        <v>661</v>
      </c>
      <c r="AS148" s="27" t="s">
        <v>761</v>
      </c>
      <c r="AT148" s="27" t="s">
        <v>443</v>
      </c>
      <c r="AV148" s="27" t="s">
        <v>215</v>
      </c>
      <c r="AY148" s="27"/>
      <c r="AZ148" s="27"/>
      <c r="BC148" s="27" t="str">
        <f>IF(AND(ISBLANK(AY148), ISBLANK(AZ148)), "", _xlfn.CONCAT("[", IF(ISBLANK(AY148), "", _xlfn.CONCAT("[""mac"", """, AY148, """]")), IF(ISBLANK(AZ148), "", _xlfn.CONCAT(", [""ip"", """, AZ148, """]")), "]"))</f>
        <v/>
      </c>
    </row>
    <row r="149" spans="1:55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1130</v>
      </c>
      <c r="P149" s="27" t="s">
        <v>172</v>
      </c>
      <c r="Q149" s="27" t="s">
        <v>1080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663</v>
      </c>
      <c r="X149" s="37">
        <v>107</v>
      </c>
      <c r="Y149" s="38" t="s">
        <v>1076</v>
      </c>
      <c r="Z149" s="38" t="s">
        <v>740</v>
      </c>
      <c r="AA149" s="38"/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N149" s="27"/>
      <c r="AO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P149" s="27" t="str">
        <f>LOWER(_xlfn.CONCAT(Table2[[#This Row],[device_suggested_area]], "-",Table2[[#This Row],[device_identifiers]]))</f>
        <v>kitchen-main-bulb-1</v>
      </c>
      <c r="AQ149" s="28" t="s">
        <v>758</v>
      </c>
      <c r="AR149" s="27" t="s">
        <v>662</v>
      </c>
      <c r="AS149" s="27" t="s">
        <v>761</v>
      </c>
      <c r="AT149" s="27" t="s">
        <v>443</v>
      </c>
      <c r="AV149" s="27" t="s">
        <v>215</v>
      </c>
      <c r="AY149" s="27" t="s">
        <v>694</v>
      </c>
      <c r="AZ149" s="27"/>
      <c r="BC149" s="27" t="str">
        <f>IF(AND(ISBLANK(AY149), ISBLANK(AZ149)), "", _xlfn.CONCAT("[", IF(ISBLANK(AY149), "", _xlfn.CONCAT("[""mac"", """, AY149, """]")), IF(ISBLANK(AZ149), "", _xlfn.CONCAT(", [""ip"", """, AZ149, """]")), "]"))</f>
        <v>[["mac", "0x00178801040f8db2"]]</v>
      </c>
    </row>
    <row r="150" spans="1:55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1130</v>
      </c>
      <c r="P150" s="27" t="s">
        <v>172</v>
      </c>
      <c r="Q150" s="27" t="s">
        <v>1080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663</v>
      </c>
      <c r="X150" s="37">
        <v>107</v>
      </c>
      <c r="Y150" s="38" t="s">
        <v>1076</v>
      </c>
      <c r="Z150" s="38" t="s">
        <v>740</v>
      </c>
      <c r="AA150" s="38"/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N150" s="27"/>
      <c r="AO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P150" s="27" t="str">
        <f>LOWER(_xlfn.CONCAT(Table2[[#This Row],[device_suggested_area]], "-",Table2[[#This Row],[device_identifiers]]))</f>
        <v>kitchen-main-bulb-2</v>
      </c>
      <c r="AQ150" s="28" t="s">
        <v>758</v>
      </c>
      <c r="AR150" s="27" t="s">
        <v>669</v>
      </c>
      <c r="AS150" s="27" t="s">
        <v>761</v>
      </c>
      <c r="AT150" s="27" t="s">
        <v>443</v>
      </c>
      <c r="AV150" s="27" t="s">
        <v>215</v>
      </c>
      <c r="AY150" s="27" t="s">
        <v>695</v>
      </c>
      <c r="AZ150" s="27"/>
      <c r="BC150" s="27" t="str">
        <f>IF(AND(ISBLANK(AY150), ISBLANK(AZ150)), "", _xlfn.CONCAT("[", IF(ISBLANK(AY150), "", _xlfn.CONCAT("[""mac"", """, AY150, """]")), IF(ISBLANK(AZ150), "", _xlfn.CONCAT(", [""ip"", """, AZ150, """]")), "]"))</f>
        <v>[["mac", "0x001788010343c34f"]]</v>
      </c>
    </row>
    <row r="151" spans="1:55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1130</v>
      </c>
      <c r="P151" s="27" t="s">
        <v>172</v>
      </c>
      <c r="Q151" s="27" t="s">
        <v>1080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663</v>
      </c>
      <c r="X151" s="37">
        <v>107</v>
      </c>
      <c r="Y151" s="38" t="s">
        <v>1076</v>
      </c>
      <c r="Z151" s="38" t="s">
        <v>740</v>
      </c>
      <c r="AA151" s="38"/>
      <c r="AC151" s="32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N151" s="27"/>
      <c r="AO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P151" s="27" t="str">
        <f>LOWER(_xlfn.CONCAT(Table2[[#This Row],[device_suggested_area]], "-",Table2[[#This Row],[device_identifiers]]))</f>
        <v>kitchen-main-bulb-3</v>
      </c>
      <c r="AQ151" s="28" t="s">
        <v>758</v>
      </c>
      <c r="AR151" s="27" t="s">
        <v>670</v>
      </c>
      <c r="AS151" s="27" t="s">
        <v>761</v>
      </c>
      <c r="AT151" s="27" t="s">
        <v>443</v>
      </c>
      <c r="AV151" s="27" t="s">
        <v>215</v>
      </c>
      <c r="AY151" s="27" t="s">
        <v>696</v>
      </c>
      <c r="AZ151" s="27"/>
      <c r="BC151" s="27" t="str">
        <f>IF(AND(ISBLANK(AY151), ISBLANK(AZ151)), "", _xlfn.CONCAT("[", IF(ISBLANK(AY151), "", _xlfn.CONCAT("[""mac"", """, AY151, """]")), IF(ISBLANK(AZ151), "", _xlfn.CONCAT(", [""ip"", """, AZ151, """]")), "]"))</f>
        <v>[["mac", "0x001788010343c147"]]</v>
      </c>
    </row>
    <row r="152" spans="1:55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1130</v>
      </c>
      <c r="P152" s="27" t="s">
        <v>172</v>
      </c>
      <c r="Q152" s="27" t="s">
        <v>1080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663</v>
      </c>
      <c r="X152" s="37">
        <v>107</v>
      </c>
      <c r="Y152" s="38" t="s">
        <v>1076</v>
      </c>
      <c r="Z152" s="38" t="s">
        <v>740</v>
      </c>
      <c r="AA152" s="38"/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N152" s="27"/>
      <c r="AO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P152" s="27" t="str">
        <f>LOWER(_xlfn.CONCAT(Table2[[#This Row],[device_suggested_area]], "-",Table2[[#This Row],[device_identifiers]]))</f>
        <v>kitchen-main-bulb-4</v>
      </c>
      <c r="AQ152" s="28" t="s">
        <v>758</v>
      </c>
      <c r="AR152" s="27" t="s">
        <v>674</v>
      </c>
      <c r="AS152" s="27" t="s">
        <v>761</v>
      </c>
      <c r="AT152" s="27" t="s">
        <v>443</v>
      </c>
      <c r="AV152" s="27" t="s">
        <v>215</v>
      </c>
      <c r="AY152" s="27" t="s">
        <v>697</v>
      </c>
      <c r="AZ152" s="27"/>
      <c r="BC152" s="27" t="str">
        <f>IF(AND(ISBLANK(AY152), ISBLANK(AZ152)), "", _xlfn.CONCAT("[", IF(ISBLANK(AY152), "", _xlfn.CONCAT("[""mac"", """, AY152, """]")), IF(ISBLANK(AZ152), "", _xlfn.CONCAT(", [""ip"", """, AZ152, """]")), "]"))</f>
        <v>[["mac", "0x001788010343b9d8"]]</v>
      </c>
    </row>
    <row r="153" spans="1:55" ht="16" customHeight="1">
      <c r="A153" s="27">
        <v>1645</v>
      </c>
      <c r="B153" s="27" t="s">
        <v>26</v>
      </c>
      <c r="C153" s="27" t="s">
        <v>1158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782</v>
      </c>
      <c r="H153" s="27" t="s">
        <v>139</v>
      </c>
      <c r="I153" s="27" t="s">
        <v>132</v>
      </c>
      <c r="O153" s="28" t="s">
        <v>1130</v>
      </c>
      <c r="P153" s="27" t="s">
        <v>172</v>
      </c>
      <c r="Q153" s="27" t="s">
        <v>1080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>IF(ISBLANK(AI153),  "", _xlfn.CONCAT("haas/entity/sensor/", LOWER(C153), "/", E153, "/config"))</f>
        <v/>
      </c>
      <c r="AK153" s="27" t="str">
        <f>IF(ISBLANK(AI153),  "", _xlfn.CONCAT(LOWER(C153), "/", E153))</f>
        <v/>
      </c>
      <c r="AN153" s="27"/>
      <c r="AO153" s="29"/>
      <c r="AP153" s="27"/>
      <c r="AQ153" s="28"/>
      <c r="AR153" s="27" t="s">
        <v>134</v>
      </c>
      <c r="AS153" s="27" t="s">
        <v>405</v>
      </c>
      <c r="AT153" s="27" t="s">
        <v>244</v>
      </c>
      <c r="AV153" s="27" t="s">
        <v>215</v>
      </c>
      <c r="AY153" s="27"/>
      <c r="AZ153" s="27"/>
      <c r="BC153" s="27" t="str">
        <f>IF(AND(ISBLANK(AY153), ISBLANK(AZ153)), "", _xlfn.CONCAT("[", IF(ISBLANK(AY153), "", _xlfn.CONCAT("[""mac"", """, AY153, """]")), IF(ISBLANK(AZ153), "", _xlfn.CONCAT(", [""ip"", """, AZ153, """]")), "]"))</f>
        <v/>
      </c>
    </row>
    <row r="154" spans="1:55" ht="16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1192</v>
      </c>
      <c r="F154" s="31" t="str">
        <f>IF(ISBLANK(E154), "", Table2[[#This Row],[unique_id]])</f>
        <v>kitchen_downlights_plug</v>
      </c>
      <c r="G154" s="27" t="s">
        <v>782</v>
      </c>
      <c r="H154" s="27" t="s">
        <v>139</v>
      </c>
      <c r="I154" s="27" t="s">
        <v>132</v>
      </c>
      <c r="J154" s="27" t="s">
        <v>1044</v>
      </c>
      <c r="M154" s="27" t="s">
        <v>136</v>
      </c>
      <c r="O154" s="28" t="s">
        <v>1130</v>
      </c>
      <c r="P154" s="27" t="s">
        <v>172</v>
      </c>
      <c r="Q154" s="27" t="s">
        <v>1080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>IF(ISBLANK(AI154),  "", _xlfn.CONCAT("haas/entity/sensor/", LOWER(C154), "/", E154, "/config"))</f>
        <v/>
      </c>
      <c r="AK154" s="27" t="str">
        <f>IF(ISBLANK(AI154),  "", _xlfn.CONCAT(LOWER(C154), "/", E154))</f>
        <v/>
      </c>
      <c r="AN154" s="27"/>
      <c r="AO154" s="29"/>
      <c r="AP154" s="27" t="str">
        <f>IF(OR(ISBLANK(AY154), ISBLANK(AZ154)), "", LOWER(_xlfn.CONCAT(Table2[[#This Row],[device_manufacturer]], "-",Table2[[#This Row],[device_suggested_area]], "-", Table2[[#This Row],[device_identifiers]])))</f>
        <v>tplink-kitchen-downlights</v>
      </c>
      <c r="AQ154" s="28" t="s">
        <v>408</v>
      </c>
      <c r="AR154" s="27" t="s">
        <v>783</v>
      </c>
      <c r="AS154" s="27" t="s">
        <v>405</v>
      </c>
      <c r="AT154" s="27" t="str">
        <f>IF(OR(ISBLANK(AY154), ISBLANK(AZ154)), "", Table2[[#This Row],[device_via_device]])</f>
        <v>TPLink</v>
      </c>
      <c r="AU154" s="27" t="s">
        <v>1145</v>
      </c>
      <c r="AV154" s="27" t="s">
        <v>215</v>
      </c>
      <c r="AX154" s="27" t="s">
        <v>534</v>
      </c>
      <c r="AY154" s="27" t="s">
        <v>394</v>
      </c>
      <c r="AZ154" s="27" t="s">
        <v>525</v>
      </c>
      <c r="BC154" s="27" t="str">
        <f>IF(AND(ISBLANK(AY154), ISBLANK(AZ154)), "", _xlfn.CONCAT("[", IF(ISBLANK(AY154), "", _xlfn.CONCAT("[""mac"", """, AY154, """]")), IF(ISBLANK(AZ154), "", _xlfn.CONCAT(", [""ip"", """, AZ154, """]")), "]"))</f>
        <v>[["mac", "ac:84:c6:54:a3:96"], ["ip", "10.0.6.79"]]</v>
      </c>
    </row>
    <row r="155" spans="1:55" ht="16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31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1041</v>
      </c>
      <c r="K155" s="27" t="s">
        <v>1265</v>
      </c>
      <c r="M155" s="27" t="s">
        <v>136</v>
      </c>
      <c r="T155" s="27"/>
      <c r="V155" s="28"/>
      <c r="W155" s="28" t="s">
        <v>664</v>
      </c>
      <c r="X155" s="37">
        <v>108</v>
      </c>
      <c r="Y155" s="38" t="s">
        <v>1078</v>
      </c>
      <c r="Z155" s="38" t="s">
        <v>740</v>
      </c>
      <c r="AA155" s="38"/>
      <c r="AE155" s="27" t="s">
        <v>315</v>
      </c>
      <c r="AG155" s="28"/>
      <c r="AH155" s="28"/>
      <c r="AJ155" s="27" t="str">
        <f>IF(ISBLANK(AI155),  "", _xlfn.CONCAT("haas/entity/sensor/", LOWER(C155), "/", E155, "/config"))</f>
        <v/>
      </c>
      <c r="AK155" s="27" t="str">
        <f>IF(ISBLANK(AI155),  "", _xlfn.CONCAT(LOWER(C155), "/", E155))</f>
        <v/>
      </c>
      <c r="AN155" s="27"/>
      <c r="AO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P155" s="27" t="str">
        <f>LOWER(_xlfn.CONCAT(Table2[[#This Row],[device_suggested_area]], "-",Table2[[#This Row],[device_identifiers]]))</f>
        <v>laundry-main</v>
      </c>
      <c r="AQ155" s="28" t="s">
        <v>660</v>
      </c>
      <c r="AR155" s="27" t="s">
        <v>661</v>
      </c>
      <c r="AS155" s="27" t="s">
        <v>659</v>
      </c>
      <c r="AT155" s="27" t="s">
        <v>443</v>
      </c>
      <c r="AV155" s="27" t="s">
        <v>223</v>
      </c>
      <c r="AY155" s="27"/>
      <c r="AZ155" s="27"/>
      <c r="BC155" s="27" t="str">
        <f>IF(AND(ISBLANK(AY155), ISBLANK(AZ155)), "", _xlfn.CONCAT("[", IF(ISBLANK(AY155), "", _xlfn.CONCAT("[""mac"", """, AY155, """]")), IF(ISBLANK(AZ155), "", _xlfn.CONCAT(", [""ip"", """, AZ155, """]")), "]"))</f>
        <v/>
      </c>
    </row>
    <row r="156" spans="1:55" ht="16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31" t="str">
        <f>IF(ISBLANK(E156), "", Table2[[#This Row],[unique_id]])</f>
        <v>laundry_main_bulb_1</v>
      </c>
      <c r="H156" s="27" t="s">
        <v>139</v>
      </c>
      <c r="O156" s="28" t="s">
        <v>1130</v>
      </c>
      <c r="P156" s="27" t="s">
        <v>172</v>
      </c>
      <c r="Q156" s="27" t="s">
        <v>1080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663</v>
      </c>
      <c r="X156" s="37">
        <v>108</v>
      </c>
      <c r="Y156" s="38" t="s">
        <v>1076</v>
      </c>
      <c r="Z156" s="38" t="s">
        <v>740</v>
      </c>
      <c r="AA156" s="38"/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N156" s="27"/>
      <c r="AO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P156" s="27" t="str">
        <f>LOWER(_xlfn.CONCAT(Table2[[#This Row],[device_suggested_area]], "-",Table2[[#This Row],[device_identifiers]]))</f>
        <v>laundry-main-bulb-1</v>
      </c>
      <c r="AQ156" s="28" t="s">
        <v>660</v>
      </c>
      <c r="AR156" s="27" t="s">
        <v>662</v>
      </c>
      <c r="AS156" s="27" t="s">
        <v>659</v>
      </c>
      <c r="AT156" s="27" t="s">
        <v>443</v>
      </c>
      <c r="AV156" s="27" t="s">
        <v>223</v>
      </c>
      <c r="AY156" s="27" t="s">
        <v>698</v>
      </c>
      <c r="AZ156" s="27"/>
      <c r="BC156" s="27" t="str">
        <f>IF(AND(ISBLANK(AY156), ISBLANK(AZ156)), "", _xlfn.CONCAT("[", IF(ISBLANK(AY156), "", _xlfn.CONCAT("[""mac"", """, AY156, """]")), IF(ISBLANK(AZ156), "", _xlfn.CONCAT(", [""ip"", """, AZ156, """]")), "]"))</f>
        <v>[["mac", "0x0017880104eaa288"]]</v>
      </c>
    </row>
    <row r="157" spans="1:55" ht="16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31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1041</v>
      </c>
      <c r="K157" s="27" t="s">
        <v>1265</v>
      </c>
      <c r="M157" s="27" t="s">
        <v>136</v>
      </c>
      <c r="T157" s="27"/>
      <c r="V157" s="28"/>
      <c r="W157" s="28" t="s">
        <v>664</v>
      </c>
      <c r="X157" s="37">
        <v>109</v>
      </c>
      <c r="Y157" s="38" t="s">
        <v>1078</v>
      </c>
      <c r="Z157" s="38" t="s">
        <v>740</v>
      </c>
      <c r="AA157" s="38"/>
      <c r="AE157" s="27" t="s">
        <v>315</v>
      </c>
      <c r="AG157" s="28"/>
      <c r="AH157" s="28"/>
      <c r="AJ157" s="27" t="str">
        <f>IF(ISBLANK(AI157),  "", _xlfn.CONCAT("haas/entity/sensor/", LOWER(C157), "/", E157, "/config"))</f>
        <v/>
      </c>
      <c r="AK157" s="27" t="str">
        <f>IF(ISBLANK(AI157),  "", _xlfn.CONCAT(LOWER(C157), "/", E157))</f>
        <v/>
      </c>
      <c r="AN157" s="27"/>
      <c r="AO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P157" s="27" t="str">
        <f>LOWER(_xlfn.CONCAT(Table2[[#This Row],[device_suggested_area]], "-",Table2[[#This Row],[device_identifiers]]))</f>
        <v>pantry-main</v>
      </c>
      <c r="AQ157" s="28" t="s">
        <v>660</v>
      </c>
      <c r="AR157" s="27" t="s">
        <v>661</v>
      </c>
      <c r="AS157" s="27" t="s">
        <v>659</v>
      </c>
      <c r="AT157" s="27" t="s">
        <v>443</v>
      </c>
      <c r="AV157" s="27" t="s">
        <v>221</v>
      </c>
      <c r="AY157" s="27"/>
      <c r="AZ157" s="27"/>
      <c r="BC157" s="27" t="str">
        <f>IF(AND(ISBLANK(AY157), ISBLANK(AZ157)), "", _xlfn.CONCAT("[", IF(ISBLANK(AY157), "", _xlfn.CONCAT("[""mac"", """, AY157, """]")), IF(ISBLANK(AZ157), "", _xlfn.CONCAT(", [""ip"", """, AZ157, """]")), "]"))</f>
        <v/>
      </c>
    </row>
    <row r="158" spans="1:55" ht="16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31" t="str">
        <f>IF(ISBLANK(E158), "", Table2[[#This Row],[unique_id]])</f>
        <v>pantry_main_bulb_1</v>
      </c>
      <c r="H158" s="27" t="s">
        <v>139</v>
      </c>
      <c r="O158" s="28" t="s">
        <v>1130</v>
      </c>
      <c r="P158" s="27" t="s">
        <v>172</v>
      </c>
      <c r="Q158" s="27" t="s">
        <v>1080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663</v>
      </c>
      <c r="X158" s="37">
        <v>109</v>
      </c>
      <c r="Y158" s="38" t="s">
        <v>1076</v>
      </c>
      <c r="Z158" s="38" t="s">
        <v>740</v>
      </c>
      <c r="AA158" s="38"/>
      <c r="AG158" s="28"/>
      <c r="AH158" s="28"/>
      <c r="AJ158" s="27" t="str">
        <f>IF(ISBLANK(AI158),  "", _xlfn.CONCAT("haas/entity/sensor/", LOWER(C158), "/", E158, "/config"))</f>
        <v/>
      </c>
      <c r="AK158" s="27" t="str">
        <f>IF(ISBLANK(AI158),  "", _xlfn.CONCAT(LOWER(C158), "/", E158))</f>
        <v/>
      </c>
      <c r="AN158" s="27"/>
      <c r="AO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P158" s="27" t="str">
        <f>LOWER(_xlfn.CONCAT(Table2[[#This Row],[device_suggested_area]], "-",Table2[[#This Row],[device_identifiers]]))</f>
        <v>pantry-main-bulb-1</v>
      </c>
      <c r="AQ158" s="28" t="s">
        <v>660</v>
      </c>
      <c r="AR158" s="27" t="s">
        <v>662</v>
      </c>
      <c r="AS158" s="27" t="s">
        <v>659</v>
      </c>
      <c r="AT158" s="27" t="s">
        <v>443</v>
      </c>
      <c r="AV158" s="27" t="s">
        <v>221</v>
      </c>
      <c r="AY158" s="27" t="s">
        <v>699</v>
      </c>
      <c r="AZ158" s="27"/>
      <c r="BC158" s="27" t="str">
        <f>IF(AND(ISBLANK(AY158), ISBLANK(AZ158)), "", _xlfn.CONCAT("[", IF(ISBLANK(AY158), "", _xlfn.CONCAT("[""mac"", """, AY158, """]")), IF(ISBLANK(AZ158), "", _xlfn.CONCAT(", [""ip"", """, AZ158, """]")), "]"))</f>
        <v>[["mac", "0x0017880104eaa272"]]</v>
      </c>
    </row>
    <row r="159" spans="1:55" ht="16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31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1041</v>
      </c>
      <c r="M159" s="27" t="s">
        <v>136</v>
      </c>
      <c r="T159" s="27"/>
      <c r="V159" s="28"/>
      <c r="W159" s="28" t="s">
        <v>664</v>
      </c>
      <c r="X159" s="37">
        <v>110</v>
      </c>
      <c r="Y159" s="38" t="s">
        <v>1078</v>
      </c>
      <c r="Z159" s="38" t="s">
        <v>741</v>
      </c>
      <c r="AA159" s="38"/>
      <c r="AE159" s="27" t="s">
        <v>315</v>
      </c>
      <c r="AG159" s="28"/>
      <c r="AH159" s="28"/>
      <c r="AJ159" s="27" t="str">
        <f>IF(ISBLANK(AI159),  "", _xlfn.CONCAT("haas/entity/sensor/", LOWER(C159), "/", E159, "/config"))</f>
        <v/>
      </c>
      <c r="AK159" s="27" t="str">
        <f>IF(ISBLANK(AI159),  "", _xlfn.CONCAT(LOWER(C159), "/", E159))</f>
        <v/>
      </c>
      <c r="AN159" s="27"/>
      <c r="AO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P159" s="27" t="str">
        <f>LOWER(_xlfn.CONCAT(Table2[[#This Row],[device_suggested_area]], "-",Table2[[#This Row],[device_identifiers]]))</f>
        <v>office-main</v>
      </c>
      <c r="AQ159" s="28" t="s">
        <v>758</v>
      </c>
      <c r="AR159" s="27" t="s">
        <v>661</v>
      </c>
      <c r="AS159" s="27" t="s">
        <v>761</v>
      </c>
      <c r="AT159" s="27" t="s">
        <v>443</v>
      </c>
      <c r="AV159" s="27" t="s">
        <v>222</v>
      </c>
      <c r="AY159" s="27"/>
      <c r="AZ159" s="27"/>
      <c r="BC159" s="27" t="str">
        <f>IF(AND(ISBLANK(AY159), ISBLANK(AZ159)), "", _xlfn.CONCAT("[", IF(ISBLANK(AY159), "", _xlfn.CONCAT("[""mac"", """, AY159, """]")), IF(ISBLANK(AZ159), "", _xlfn.CONCAT(", [""ip"", """, AZ159, """]")), "]"))</f>
        <v/>
      </c>
    </row>
    <row r="160" spans="1:55" ht="16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31" t="str">
        <f>IF(ISBLANK(E160), "", Table2[[#This Row],[unique_id]])</f>
        <v>office_main_bulb_1</v>
      </c>
      <c r="H160" s="27" t="s">
        <v>139</v>
      </c>
      <c r="O160" s="28" t="s">
        <v>1130</v>
      </c>
      <c r="P160" s="27" t="s">
        <v>172</v>
      </c>
      <c r="Q160" s="27" t="s">
        <v>1080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663</v>
      </c>
      <c r="X160" s="37">
        <v>110</v>
      </c>
      <c r="Y160" s="38" t="s">
        <v>1076</v>
      </c>
      <c r="Z160" s="38" t="s">
        <v>741</v>
      </c>
      <c r="AA160" s="38"/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N160" s="27"/>
      <c r="AO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P160" s="27" t="str">
        <f>LOWER(_xlfn.CONCAT(Table2[[#This Row],[device_suggested_area]], "-",Table2[[#This Row],[device_identifiers]]))</f>
        <v>office-main-bulb-1</v>
      </c>
      <c r="AQ160" s="28" t="s">
        <v>758</v>
      </c>
      <c r="AR160" s="27" t="s">
        <v>662</v>
      </c>
      <c r="AS160" s="27" t="s">
        <v>761</v>
      </c>
      <c r="AT160" s="27" t="s">
        <v>443</v>
      </c>
      <c r="AV160" s="27" t="s">
        <v>222</v>
      </c>
      <c r="AY160" s="27" t="s">
        <v>700</v>
      </c>
      <c r="AZ160" s="27"/>
      <c r="BC160" s="27" t="str">
        <f>IF(AND(ISBLANK(AY160), ISBLANK(AZ160)), "", _xlfn.CONCAT("[", IF(ISBLANK(AY160), "", _xlfn.CONCAT("[""mac"", """, AY160, """]")), IF(ISBLANK(AZ160), "", _xlfn.CONCAT(", [""ip"", """, AZ160, """]")), "]"))</f>
        <v>[["mac", "0x00178801040edfae"]]</v>
      </c>
    </row>
    <row r="161" spans="1:55" ht="16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31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1041</v>
      </c>
      <c r="K161" s="27" t="s">
        <v>1269</v>
      </c>
      <c r="M161" s="27" t="s">
        <v>136</v>
      </c>
      <c r="T161" s="27"/>
      <c r="V161" s="28"/>
      <c r="W161" s="28" t="s">
        <v>664</v>
      </c>
      <c r="X161" s="37">
        <v>111</v>
      </c>
      <c r="Y161" s="38" t="s">
        <v>1078</v>
      </c>
      <c r="Z161" s="38" t="s">
        <v>738</v>
      </c>
      <c r="AA161" s="38"/>
      <c r="AE161" s="27" t="s">
        <v>315</v>
      </c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N161" s="27"/>
      <c r="AO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P161" s="27" t="str">
        <f>LOWER(_xlfn.CONCAT(Table2[[#This Row],[device_suggested_area]], "-",Table2[[#This Row],[device_identifiers]]))</f>
        <v>bathroom-main</v>
      </c>
      <c r="AQ161" s="28" t="s">
        <v>660</v>
      </c>
      <c r="AR161" s="27" t="s">
        <v>661</v>
      </c>
      <c r="AS161" s="27" t="s">
        <v>659</v>
      </c>
      <c r="AT161" s="27" t="s">
        <v>443</v>
      </c>
      <c r="AV161" s="27" t="s">
        <v>404</v>
      </c>
      <c r="AY161" s="27"/>
      <c r="AZ161" s="27"/>
      <c r="BC161" s="27" t="str">
        <f>IF(AND(ISBLANK(AY161), ISBLANK(AZ161)), "", _xlfn.CONCAT("[", IF(ISBLANK(AY161), "", _xlfn.CONCAT("[""mac"", """, AY161, """]")), IF(ISBLANK(AZ161), "", _xlfn.CONCAT(", [""ip"", """, AZ161, """]")), "]"))</f>
        <v/>
      </c>
    </row>
    <row r="162" spans="1:55" ht="16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31" t="str">
        <f>IF(ISBLANK(E162), "", Table2[[#This Row],[unique_id]])</f>
        <v>bathroom_main_bulb_1</v>
      </c>
      <c r="H162" s="27" t="s">
        <v>139</v>
      </c>
      <c r="O162" s="28" t="s">
        <v>1130</v>
      </c>
      <c r="P162" s="27" t="s">
        <v>172</v>
      </c>
      <c r="Q162" s="27" t="s">
        <v>1080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663</v>
      </c>
      <c r="X162" s="37">
        <v>111</v>
      </c>
      <c r="Y162" s="38" t="s">
        <v>1076</v>
      </c>
      <c r="Z162" s="38" t="s">
        <v>738</v>
      </c>
      <c r="AA162" s="38"/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N162" s="27"/>
      <c r="AO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P162" s="27" t="str">
        <f>LOWER(_xlfn.CONCAT(Table2[[#This Row],[device_suggested_area]], "-",Table2[[#This Row],[device_identifiers]]))</f>
        <v>bathroom-main-bulb-1</v>
      </c>
      <c r="AQ162" s="28" t="s">
        <v>660</v>
      </c>
      <c r="AR162" s="27" t="s">
        <v>662</v>
      </c>
      <c r="AS162" s="27" t="s">
        <v>659</v>
      </c>
      <c r="AT162" s="27" t="s">
        <v>443</v>
      </c>
      <c r="AV162" s="27" t="s">
        <v>404</v>
      </c>
      <c r="AY162" s="27" t="s">
        <v>701</v>
      </c>
      <c r="AZ162" s="27"/>
      <c r="BC162" s="27" t="str">
        <f>IF(AND(ISBLANK(AY162), ISBLANK(AZ162)), "", _xlfn.CONCAT("[", IF(ISBLANK(AY162), "", _xlfn.CONCAT("[""mac"", """, AY162, """]")), IF(ISBLANK(AZ162), "", _xlfn.CONCAT(", [""ip"", """, AZ162, """]")), "]"))</f>
        <v>[["mac", "0x00178801040edcad"]]</v>
      </c>
    </row>
    <row r="163" spans="1:55" ht="16" customHeight="1">
      <c r="A163" s="27">
        <v>1655</v>
      </c>
      <c r="B163" s="27" t="s">
        <v>26</v>
      </c>
      <c r="C163" s="27" t="s">
        <v>609</v>
      </c>
      <c r="D163" s="27" t="s">
        <v>137</v>
      </c>
      <c r="E163" s="27" t="s">
        <v>1237</v>
      </c>
      <c r="F163" s="31" t="str">
        <f>IF(ISBLANK(E163), "", Table2[[#This Row],[unique_id]])</f>
        <v>bathroom_sconces</v>
      </c>
      <c r="G163" s="27" t="s">
        <v>1240</v>
      </c>
      <c r="H163" s="27" t="s">
        <v>139</v>
      </c>
      <c r="I163" s="27" t="s">
        <v>132</v>
      </c>
      <c r="J163" s="27" t="s">
        <v>1220</v>
      </c>
      <c r="K163" s="27" t="s">
        <v>1268</v>
      </c>
      <c r="M163" s="27" t="s">
        <v>136</v>
      </c>
      <c r="T163" s="27"/>
      <c r="V163" s="28"/>
      <c r="W163" s="28" t="s">
        <v>664</v>
      </c>
      <c r="X163" s="37">
        <v>121</v>
      </c>
      <c r="Y163" s="38" t="s">
        <v>1078</v>
      </c>
      <c r="Z163" s="28" t="s">
        <v>1262</v>
      </c>
      <c r="AE163" s="27" t="s">
        <v>315</v>
      </c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N163" s="27"/>
      <c r="AO163" s="29"/>
      <c r="AP163" s="27" t="str">
        <f>LOWER(_xlfn.CONCAT(Table2[[#This Row],[device_suggested_area]], "-",Table2[[#This Row],[device_identifiers]]))</f>
        <v>bathroom-sconces</v>
      </c>
      <c r="AQ163" s="28" t="s">
        <v>1221</v>
      </c>
      <c r="AR163" s="27" t="s">
        <v>1222</v>
      </c>
      <c r="AS163" s="27" t="s">
        <v>1227</v>
      </c>
      <c r="AT163" s="27" t="s">
        <v>609</v>
      </c>
      <c r="AV163" s="27" t="s">
        <v>404</v>
      </c>
      <c r="AY163" s="27"/>
      <c r="AZ163" s="27"/>
      <c r="BC163" s="27" t="str">
        <f>IF(AND(ISBLANK(AY163), ISBLANK(AZ163)), "", _xlfn.CONCAT("[", IF(ISBLANK(AY163), "", _xlfn.CONCAT("[""mac"", """, AY163, """]")), IF(ISBLANK(AZ163), "", _xlfn.CONCAT(", [""ip"", """, AZ163, """]")), "]"))</f>
        <v/>
      </c>
    </row>
    <row r="164" spans="1:55" ht="16" customHeight="1">
      <c r="A164" s="27">
        <v>1656</v>
      </c>
      <c r="B164" s="27" t="s">
        <v>26</v>
      </c>
      <c r="C164" s="27" t="s">
        <v>609</v>
      </c>
      <c r="D164" s="27" t="s">
        <v>137</v>
      </c>
      <c r="E164" s="27" t="s">
        <v>1238</v>
      </c>
      <c r="F164" s="31" t="str">
        <f>IF(ISBLANK(E164), "", Table2[[#This Row],[unique_id]])</f>
        <v>bathroom_sconces_bulb_1</v>
      </c>
      <c r="H164" s="27" t="s">
        <v>139</v>
      </c>
      <c r="O164" s="28" t="s">
        <v>1130</v>
      </c>
      <c r="P164" s="27" t="s">
        <v>172</v>
      </c>
      <c r="Q164" s="27" t="s">
        <v>1080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663</v>
      </c>
      <c r="X164" s="37">
        <v>121</v>
      </c>
      <c r="Y164" s="38" t="s">
        <v>1076</v>
      </c>
      <c r="Z164" s="28" t="s">
        <v>1262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N164" s="27"/>
      <c r="AO164" s="29"/>
      <c r="AP164" s="27" t="str">
        <f>LOWER(_xlfn.CONCAT(Table2[[#This Row],[device_suggested_area]], "-",Table2[[#This Row],[device_identifiers]]))</f>
        <v>bathroom-sconces-bulb-1</v>
      </c>
      <c r="AQ164" s="28" t="s">
        <v>1221</v>
      </c>
      <c r="AR164" s="27" t="s">
        <v>1223</v>
      </c>
      <c r="AS164" s="27" t="s">
        <v>1227</v>
      </c>
      <c r="AT164" s="27" t="s">
        <v>609</v>
      </c>
      <c r="AV164" s="27" t="s">
        <v>404</v>
      </c>
      <c r="AY164" s="27" t="s">
        <v>1241</v>
      </c>
      <c r="AZ164" s="27"/>
      <c r="BC164" s="27" t="str">
        <f>IF(AND(ISBLANK(AY164), ISBLANK(AZ164)), "", _xlfn.CONCAT("[", IF(ISBLANK(AY164), "", _xlfn.CONCAT("[""mac"", """, AY164, """]")), IF(ISBLANK(AZ164), "", _xlfn.CONCAT(", [""ip"", """, AZ164, """]")), "]"))</f>
        <v>[["mac", "0x2c1165fffe2787f0"]]</v>
      </c>
    </row>
    <row r="165" spans="1:55" ht="16" customHeight="1">
      <c r="A165" s="27">
        <v>1657</v>
      </c>
      <c r="B165" s="27" t="s">
        <v>26</v>
      </c>
      <c r="C165" s="27" t="s">
        <v>609</v>
      </c>
      <c r="D165" s="27" t="s">
        <v>137</v>
      </c>
      <c r="E165" s="27" t="s">
        <v>1239</v>
      </c>
      <c r="F165" s="31" t="str">
        <f>IF(ISBLANK(E165), "", Table2[[#This Row],[unique_id]])</f>
        <v>bathroom_sconces_bulb_2</v>
      </c>
      <c r="H165" s="27" t="s">
        <v>139</v>
      </c>
      <c r="O165" s="28" t="s">
        <v>1130</v>
      </c>
      <c r="P165" s="27" t="s">
        <v>172</v>
      </c>
      <c r="Q165" s="27" t="s">
        <v>1080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663</v>
      </c>
      <c r="X165" s="37">
        <v>121</v>
      </c>
      <c r="Y165" s="38" t="s">
        <v>1076</v>
      </c>
      <c r="Z165" s="28" t="s">
        <v>1262</v>
      </c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N165" s="27"/>
      <c r="AO165" s="29"/>
      <c r="AP165" s="27" t="str">
        <f>LOWER(_xlfn.CONCAT(Table2[[#This Row],[device_suggested_area]], "-",Table2[[#This Row],[device_identifiers]]))</f>
        <v>bathroom-sconces-bulb-2</v>
      </c>
      <c r="AQ165" s="28" t="s">
        <v>1221</v>
      </c>
      <c r="AR165" s="27" t="s">
        <v>1224</v>
      </c>
      <c r="AS165" s="27" t="s">
        <v>1227</v>
      </c>
      <c r="AT165" s="27" t="s">
        <v>609</v>
      </c>
      <c r="AV165" s="27" t="s">
        <v>404</v>
      </c>
      <c r="AY165" s="27" t="s">
        <v>1242</v>
      </c>
      <c r="AZ165" s="27"/>
      <c r="BC165" s="27" t="str">
        <f>IF(AND(ISBLANK(AY165), ISBLANK(AZ165)), "", _xlfn.CONCAT("[", IF(ISBLANK(AY165), "", _xlfn.CONCAT("[""mac"", """, AY165, """]")), IF(ISBLANK(AZ165), "", _xlfn.CONCAT(", [""ip"", """, AZ165, """]")), "]"))</f>
        <v>[["mac", "0x2c1165fffe18e424"]]</v>
      </c>
    </row>
    <row r="166" spans="1:55" ht="16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31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1041</v>
      </c>
      <c r="K166" s="27" t="s">
        <v>1269</v>
      </c>
      <c r="M166" s="27" t="s">
        <v>136</v>
      </c>
      <c r="T166" s="27"/>
      <c r="V166" s="28"/>
      <c r="W166" s="28" t="s">
        <v>664</v>
      </c>
      <c r="X166" s="37">
        <v>112</v>
      </c>
      <c r="Y166" s="38" t="s">
        <v>1078</v>
      </c>
      <c r="Z166" s="38" t="s">
        <v>738</v>
      </c>
      <c r="AA166" s="38"/>
      <c r="AE166" s="27" t="s">
        <v>315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N166" s="27"/>
      <c r="AO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P166" s="27" t="str">
        <f>LOWER(_xlfn.CONCAT(Table2[[#This Row],[device_suggested_area]], "-",Table2[[#This Row],[device_identifiers]]))</f>
        <v>ensuite-main</v>
      </c>
      <c r="AQ166" s="28" t="s">
        <v>758</v>
      </c>
      <c r="AR166" s="27" t="s">
        <v>661</v>
      </c>
      <c r="AS166" s="27" t="s">
        <v>761</v>
      </c>
      <c r="AT166" s="27" t="s">
        <v>443</v>
      </c>
      <c r="AV166" s="27" t="s">
        <v>477</v>
      </c>
      <c r="AY166" s="27"/>
      <c r="AZ166" s="27"/>
      <c r="BC166" s="27" t="str">
        <f>IF(AND(ISBLANK(AY166), ISBLANK(AZ166)), "", _xlfn.CONCAT("[", IF(ISBLANK(AY166), "", _xlfn.CONCAT("[""mac"", """, AY166, """]")), IF(ISBLANK(AZ166), "", _xlfn.CONCAT(", [""ip"", """, AZ166, """]")), "]"))</f>
        <v/>
      </c>
    </row>
    <row r="167" spans="1:55" ht="16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31" t="str">
        <f>IF(ISBLANK(E167), "", Table2[[#This Row],[unique_id]])</f>
        <v>ensuite_main_bulb_1</v>
      </c>
      <c r="H167" s="27" t="s">
        <v>139</v>
      </c>
      <c r="O167" s="28" t="s">
        <v>1130</v>
      </c>
      <c r="P167" s="27" t="s">
        <v>172</v>
      </c>
      <c r="Q167" s="27" t="s">
        <v>1080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663</v>
      </c>
      <c r="X167" s="37">
        <v>112</v>
      </c>
      <c r="Y167" s="38" t="s">
        <v>1076</v>
      </c>
      <c r="Z167" s="38" t="s">
        <v>738</v>
      </c>
      <c r="AA167" s="38"/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N167" s="27"/>
      <c r="AO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P167" s="27" t="str">
        <f>LOWER(_xlfn.CONCAT(Table2[[#This Row],[device_suggested_area]], "-",Table2[[#This Row],[device_identifiers]]))</f>
        <v>ensuite-main-bulb-1</v>
      </c>
      <c r="AQ167" s="28" t="s">
        <v>758</v>
      </c>
      <c r="AR167" s="27" t="s">
        <v>662</v>
      </c>
      <c r="AS167" s="27" t="s">
        <v>761</v>
      </c>
      <c r="AT167" s="27" t="s">
        <v>443</v>
      </c>
      <c r="AV167" s="27" t="s">
        <v>477</v>
      </c>
      <c r="AY167" s="27" t="s">
        <v>702</v>
      </c>
      <c r="AZ167" s="27"/>
      <c r="BC167" s="27" t="str">
        <f>IF(AND(ISBLANK(AY167), ISBLANK(AZ167)), "", _xlfn.CONCAT("[", IF(ISBLANK(AY167), "", _xlfn.CONCAT("[""mac"", """, AY167, """]")), IF(ISBLANK(AZ167), "", _xlfn.CONCAT(", [""ip"", """, AZ167, """]")), "]"))</f>
        <v>[["mac", "0x00178801040eddb2"]]</v>
      </c>
    </row>
    <row r="168" spans="1:55" ht="16" customHeight="1">
      <c r="A168" s="27">
        <v>1660</v>
      </c>
      <c r="B168" s="27" t="s">
        <v>26</v>
      </c>
      <c r="C168" s="27" t="s">
        <v>609</v>
      </c>
      <c r="D168" s="27" t="s">
        <v>137</v>
      </c>
      <c r="E168" s="27" t="s">
        <v>1215</v>
      </c>
      <c r="F168" s="31" t="str">
        <f>IF(ISBLANK(E168), "", Table2[[#This Row],[unique_id]])</f>
        <v>ensuite_sconces</v>
      </c>
      <c r="G168" s="27" t="s">
        <v>1219</v>
      </c>
      <c r="H168" s="27" t="s">
        <v>139</v>
      </c>
      <c r="I168" s="27" t="s">
        <v>132</v>
      </c>
      <c r="J168" s="27" t="s">
        <v>1220</v>
      </c>
      <c r="K168" s="27" t="s">
        <v>1268</v>
      </c>
      <c r="M168" s="27" t="s">
        <v>136</v>
      </c>
      <c r="T168" s="27"/>
      <c r="V168" s="28"/>
      <c r="W168" s="28" t="s">
        <v>664</v>
      </c>
      <c r="X168" s="37">
        <v>118</v>
      </c>
      <c r="Y168" s="38" t="s">
        <v>1078</v>
      </c>
      <c r="Z168" s="28" t="s">
        <v>1262</v>
      </c>
      <c r="AE168" s="27" t="s">
        <v>315</v>
      </c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N168" s="27"/>
      <c r="AO168" s="29"/>
      <c r="AP168" s="27" t="str">
        <f>LOWER(_xlfn.CONCAT(Table2[[#This Row],[device_suggested_area]], "-",Table2[[#This Row],[device_identifiers]]))</f>
        <v>ensuite-sconces</v>
      </c>
      <c r="AQ168" s="28" t="s">
        <v>1221</v>
      </c>
      <c r="AR168" s="27" t="s">
        <v>1222</v>
      </c>
      <c r="AS168" s="27" t="s">
        <v>1227</v>
      </c>
      <c r="AT168" s="27" t="s">
        <v>609</v>
      </c>
      <c r="AV168" s="27" t="s">
        <v>477</v>
      </c>
      <c r="AY168" s="27"/>
      <c r="AZ168" s="27"/>
      <c r="BC168" s="27" t="str">
        <f>IF(AND(ISBLANK(AY168), ISBLANK(AZ168)), "", _xlfn.CONCAT("[", IF(ISBLANK(AY168), "", _xlfn.CONCAT("[""mac"", """, AY168, """]")), IF(ISBLANK(AZ168), "", _xlfn.CONCAT(", [""ip"", """, AZ168, """]")), "]"))</f>
        <v/>
      </c>
    </row>
    <row r="169" spans="1:55" ht="16" customHeight="1">
      <c r="A169" s="27">
        <v>1661</v>
      </c>
      <c r="B169" s="27" t="s">
        <v>26</v>
      </c>
      <c r="C169" s="27" t="s">
        <v>609</v>
      </c>
      <c r="D169" s="27" t="s">
        <v>137</v>
      </c>
      <c r="E169" s="27" t="s">
        <v>1216</v>
      </c>
      <c r="F169" s="31" t="str">
        <f>IF(ISBLANK(E169), "", Table2[[#This Row],[unique_id]])</f>
        <v>ensuite_sconces_bulb_1</v>
      </c>
      <c r="H169" s="27" t="s">
        <v>139</v>
      </c>
      <c r="O169" s="28" t="s">
        <v>1130</v>
      </c>
      <c r="P169" s="27" t="s">
        <v>172</v>
      </c>
      <c r="Q169" s="27" t="s">
        <v>1080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663</v>
      </c>
      <c r="X169" s="37">
        <v>118</v>
      </c>
      <c r="Y169" s="38" t="s">
        <v>1076</v>
      </c>
      <c r="Z169" s="28" t="s">
        <v>1262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N169" s="27"/>
      <c r="AO169" s="29"/>
      <c r="AP169" s="27" t="str">
        <f>LOWER(_xlfn.CONCAT(Table2[[#This Row],[device_suggested_area]], "-",Table2[[#This Row],[device_identifiers]]))</f>
        <v>ensuite-sconces-bulb-1</v>
      </c>
      <c r="AQ169" s="28" t="s">
        <v>1221</v>
      </c>
      <c r="AR169" s="27" t="s">
        <v>1223</v>
      </c>
      <c r="AS169" s="27" t="s">
        <v>1227</v>
      </c>
      <c r="AT169" s="27" t="s">
        <v>609</v>
      </c>
      <c r="AV169" s="27" t="s">
        <v>477</v>
      </c>
      <c r="AY169" s="27" t="s">
        <v>1226</v>
      </c>
      <c r="AZ169" s="27"/>
      <c r="BC169" s="27" t="str">
        <f>IF(AND(ISBLANK(AY169), ISBLANK(AZ169)), "", _xlfn.CONCAT("[", IF(ISBLANK(AY169), "", _xlfn.CONCAT("[""mac"", """, AY169, """]")), IF(ISBLANK(AZ169), "", _xlfn.CONCAT(", [""ip"", """, AZ169, """]")), "]"))</f>
        <v>[["mac", "0x2c1165fffe168c7e"]]</v>
      </c>
    </row>
    <row r="170" spans="1:55" ht="16" customHeight="1">
      <c r="A170" s="27">
        <v>1662</v>
      </c>
      <c r="B170" s="27" t="s">
        <v>26</v>
      </c>
      <c r="C170" s="27" t="s">
        <v>609</v>
      </c>
      <c r="D170" s="27" t="s">
        <v>137</v>
      </c>
      <c r="E170" s="27" t="s">
        <v>1217</v>
      </c>
      <c r="F170" s="31" t="str">
        <f>IF(ISBLANK(E170), "", Table2[[#This Row],[unique_id]])</f>
        <v>ensuite_sconces_bulb_2</v>
      </c>
      <c r="H170" s="27" t="s">
        <v>139</v>
      </c>
      <c r="O170" s="28" t="s">
        <v>1130</v>
      </c>
      <c r="P170" s="27" t="s">
        <v>172</v>
      </c>
      <c r="Q170" s="27" t="s">
        <v>1080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663</v>
      </c>
      <c r="X170" s="37">
        <v>118</v>
      </c>
      <c r="Y170" s="38" t="s">
        <v>1076</v>
      </c>
      <c r="Z170" s="28" t="s">
        <v>1262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N170" s="27"/>
      <c r="AO170" s="29"/>
      <c r="AP170" s="27" t="str">
        <f>LOWER(_xlfn.CONCAT(Table2[[#This Row],[device_suggested_area]], "-",Table2[[#This Row],[device_identifiers]]))</f>
        <v>ensuite-sconces-bulb-2</v>
      </c>
      <c r="AQ170" s="28" t="s">
        <v>1221</v>
      </c>
      <c r="AR170" s="27" t="s">
        <v>1224</v>
      </c>
      <c r="AS170" s="27" t="s">
        <v>1227</v>
      </c>
      <c r="AT170" s="27" t="s">
        <v>609</v>
      </c>
      <c r="AV170" s="27" t="s">
        <v>477</v>
      </c>
      <c r="AY170" s="27" t="s">
        <v>1228</v>
      </c>
      <c r="AZ170" s="27"/>
      <c r="BC170" s="27" t="str">
        <f>IF(AND(ISBLANK(AY170), ISBLANK(AZ170)), "", _xlfn.CONCAT("[", IF(ISBLANK(AY170), "", _xlfn.CONCAT("[""mac"", """, AY170, """]")), IF(ISBLANK(AZ170), "", _xlfn.CONCAT(", [""ip"", """, AZ170, """]")), "]"))</f>
        <v>[["mac", "0x2c1165fffea5cd4b"]]</v>
      </c>
    </row>
    <row r="171" spans="1:55" ht="16" customHeight="1">
      <c r="A171" s="27">
        <v>1663</v>
      </c>
      <c r="B171" s="27" t="s">
        <v>26</v>
      </c>
      <c r="C171" s="27" t="s">
        <v>609</v>
      </c>
      <c r="D171" s="27" t="s">
        <v>137</v>
      </c>
      <c r="E171" s="27" t="s">
        <v>1218</v>
      </c>
      <c r="F171" s="31" t="str">
        <f>IF(ISBLANK(E171), "", Table2[[#This Row],[unique_id]])</f>
        <v>ensuite_sconces_bulb_3</v>
      </c>
      <c r="H171" s="27" t="s">
        <v>139</v>
      </c>
      <c r="O171" s="28" t="s">
        <v>1130</v>
      </c>
      <c r="P171" s="27" t="s">
        <v>172</v>
      </c>
      <c r="Q171" s="27" t="s">
        <v>1080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663</v>
      </c>
      <c r="X171" s="37">
        <v>118</v>
      </c>
      <c r="Y171" s="38" t="s">
        <v>1076</v>
      </c>
      <c r="Z171" s="28" t="s">
        <v>1262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N171" s="27"/>
      <c r="AO171" s="29"/>
      <c r="AP171" s="27" t="str">
        <f>LOWER(_xlfn.CONCAT(Table2[[#This Row],[device_suggested_area]], "-",Table2[[#This Row],[device_identifiers]]))</f>
        <v>ensuite-sconces-bulb-3</v>
      </c>
      <c r="AQ171" s="28" t="s">
        <v>1221</v>
      </c>
      <c r="AR171" s="27" t="s">
        <v>1225</v>
      </c>
      <c r="AS171" s="27" t="s">
        <v>1227</v>
      </c>
      <c r="AT171" s="27" t="s">
        <v>609</v>
      </c>
      <c r="AV171" s="27" t="s">
        <v>477</v>
      </c>
      <c r="AY171" s="27" t="s">
        <v>1229</v>
      </c>
      <c r="AZ171" s="27"/>
      <c r="BC171" s="27" t="str">
        <f>IF(AND(ISBLANK(AY171), ISBLANK(AZ171)), "", _xlfn.CONCAT("[", IF(ISBLANK(AY171), "", _xlfn.CONCAT("[""mac"", """, AY171, """]")), IF(ISBLANK(AZ171), "", _xlfn.CONCAT(", [""ip"", """, AZ171, """]")), "]"))</f>
        <v>[["mac", "0x2c1165fffea89f5f"]]</v>
      </c>
    </row>
    <row r="172" spans="1:55" ht="16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31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1041</v>
      </c>
      <c r="K172" s="35" t="s">
        <v>1265</v>
      </c>
      <c r="M172" s="27" t="s">
        <v>136</v>
      </c>
      <c r="T172" s="27"/>
      <c r="V172" s="28"/>
      <c r="W172" s="28" t="s">
        <v>664</v>
      </c>
      <c r="X172" s="37">
        <v>113</v>
      </c>
      <c r="Y172" s="38" t="s">
        <v>1078</v>
      </c>
      <c r="Z172" s="38" t="s">
        <v>740</v>
      </c>
      <c r="AA172" s="38"/>
      <c r="AE172" s="27" t="s">
        <v>315</v>
      </c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N172" s="27"/>
      <c r="AO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P172" s="27" t="str">
        <f>LOWER(_xlfn.CONCAT(Table2[[#This Row],[device_suggested_area]], "-",Table2[[#This Row],[device_identifiers]]))</f>
        <v>wardrobe-main</v>
      </c>
      <c r="AQ172" s="28" t="s">
        <v>758</v>
      </c>
      <c r="AR172" s="27" t="s">
        <v>661</v>
      </c>
      <c r="AS172" s="27" t="s">
        <v>761</v>
      </c>
      <c r="AT172" s="27" t="s">
        <v>443</v>
      </c>
      <c r="AV172" s="27" t="s">
        <v>671</v>
      </c>
      <c r="AY172" s="27"/>
      <c r="AZ172" s="27"/>
      <c r="BC172" s="27" t="str">
        <f>IF(AND(ISBLANK(AY172), ISBLANK(AZ172)), "", _xlfn.CONCAT("[", IF(ISBLANK(AY172), "", _xlfn.CONCAT("[""mac"", """, AY172, """]")), IF(ISBLANK(AZ172), "", _xlfn.CONCAT(", [""ip"", """, AZ172, """]")), "]"))</f>
        <v/>
      </c>
    </row>
    <row r="173" spans="1:55" ht="16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31" t="str">
        <f>IF(ISBLANK(E173), "", Table2[[#This Row],[unique_id]])</f>
        <v>wardrobe_main_bulb_1</v>
      </c>
      <c r="H173" s="27" t="s">
        <v>139</v>
      </c>
      <c r="O173" s="28" t="s">
        <v>1130</v>
      </c>
      <c r="P173" s="27" t="s">
        <v>172</v>
      </c>
      <c r="Q173" s="27" t="s">
        <v>1080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663</v>
      </c>
      <c r="X173" s="37">
        <v>113</v>
      </c>
      <c r="Y173" s="38" t="s">
        <v>1076</v>
      </c>
      <c r="Z173" s="38" t="s">
        <v>740</v>
      </c>
      <c r="AA173" s="38"/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N173" s="27"/>
      <c r="AO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P173" s="27" t="str">
        <f>LOWER(_xlfn.CONCAT(Table2[[#This Row],[device_suggested_area]], "-",Table2[[#This Row],[device_identifiers]]))</f>
        <v>wardrobe-main-bulb-1</v>
      </c>
      <c r="AQ173" s="28" t="s">
        <v>758</v>
      </c>
      <c r="AR173" s="27" t="s">
        <v>662</v>
      </c>
      <c r="AS173" s="27" t="s">
        <v>761</v>
      </c>
      <c r="AT173" s="27" t="s">
        <v>443</v>
      </c>
      <c r="AV173" s="27" t="s">
        <v>671</v>
      </c>
      <c r="AY173" s="27" t="s">
        <v>703</v>
      </c>
      <c r="AZ173" s="27"/>
      <c r="BC173" s="27" t="str">
        <f>IF(AND(ISBLANK(AY173), ISBLANK(AZ173)), "", _xlfn.CONCAT("[", IF(ISBLANK(AY173), "", _xlfn.CONCAT("[""mac"", """, AY173, """]")), IF(ISBLANK(AZ173), "", _xlfn.CONCAT(", [""ip"", """, AZ173, """]")), "]"))</f>
        <v>[["mac", "0x00178801040ede93"]]</v>
      </c>
    </row>
    <row r="174" spans="1:55" ht="16" customHeight="1">
      <c r="A174" s="27">
        <v>1666</v>
      </c>
      <c r="B174" s="27" t="s">
        <v>26</v>
      </c>
      <c r="C174" s="27" t="s">
        <v>1158</v>
      </c>
      <c r="D174" s="27" t="s">
        <v>149</v>
      </c>
      <c r="E174" s="34" t="str">
        <f>_xlfn.CONCAT("template_", E175, "_proxy")</f>
        <v>template_deck_festoons_plug_proxy</v>
      </c>
      <c r="F174" s="31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1130</v>
      </c>
      <c r="P174" s="27" t="s">
        <v>172</v>
      </c>
      <c r="Q174" s="27" t="s">
        <v>1080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N174" s="27"/>
      <c r="AO174" s="29"/>
      <c r="AP174" s="27"/>
      <c r="AQ174" s="28"/>
      <c r="AR174" s="27" t="s">
        <v>134</v>
      </c>
      <c r="AS174" s="27" t="s">
        <v>406</v>
      </c>
      <c r="AT174" s="27" t="s">
        <v>244</v>
      </c>
      <c r="AV174" s="27" t="s">
        <v>403</v>
      </c>
      <c r="AY174" s="27"/>
      <c r="AZ174" s="27"/>
      <c r="BC174" s="27" t="str">
        <f>IF(AND(ISBLANK(AY174), ISBLANK(AZ174)), "", _xlfn.CONCAT("[", IF(ISBLANK(AY174), "", _xlfn.CONCAT("[""mac"", """, AY174, """]")), IF(ISBLANK(AZ174), "", _xlfn.CONCAT(", [""ip"", """, AZ174, """]")), "]"))</f>
        <v/>
      </c>
    </row>
    <row r="175" spans="1:55" ht="16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1193</v>
      </c>
      <c r="F175" s="31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1046</v>
      </c>
      <c r="M175" s="27" t="s">
        <v>136</v>
      </c>
      <c r="O175" s="28" t="s">
        <v>1130</v>
      </c>
      <c r="P175" s="27" t="s">
        <v>172</v>
      </c>
      <c r="Q175" s="27" t="s">
        <v>1080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N175" s="27"/>
      <c r="AO175" s="29"/>
      <c r="AP175" s="27" t="str">
        <f>IF(OR(ISBLANK(AY175), ISBLANK(AZ175)), "", LOWER(_xlfn.CONCAT(Table2[[#This Row],[device_manufacturer]], "-",Table2[[#This Row],[device_suggested_area]], "-", Table2[[#This Row],[device_identifiers]])))</f>
        <v>tplink-deck-festoons</v>
      </c>
      <c r="AQ175" s="28" t="s">
        <v>407</v>
      </c>
      <c r="AR175" s="27" t="s">
        <v>414</v>
      </c>
      <c r="AS175" s="27" t="s">
        <v>406</v>
      </c>
      <c r="AT175" s="27" t="str">
        <f>IF(OR(ISBLANK(AY175), ISBLANK(AZ175)), "", Table2[[#This Row],[device_via_device]])</f>
        <v>TPLink</v>
      </c>
      <c r="AU175" s="27" t="s">
        <v>1145</v>
      </c>
      <c r="AV175" s="27" t="s">
        <v>403</v>
      </c>
      <c r="AX175" s="27" t="s">
        <v>534</v>
      </c>
      <c r="AY175" s="27" t="s">
        <v>757</v>
      </c>
      <c r="AZ175" s="27" t="s">
        <v>756</v>
      </c>
      <c r="BC175" s="27" t="str">
        <f>IF(AND(ISBLANK(AY175), ISBLANK(AZ175)), "", _xlfn.CONCAT("[", IF(ISBLANK(AY175), "", _xlfn.CONCAT("[""mac"", """, AY175, """]")), IF(ISBLANK(AZ175), "", _xlfn.CONCAT(", [""ip"", """, AZ175, """]")), "]"))</f>
        <v>[["mac", "5c:a6:e6:25:58:f1"], ["ip", "10.0.6.88"]]</v>
      </c>
    </row>
    <row r="176" spans="1:55" ht="16" customHeight="1">
      <c r="A176" s="27">
        <v>1668</v>
      </c>
      <c r="B176" s="27" t="s">
        <v>26</v>
      </c>
      <c r="C176" s="27" t="s">
        <v>1158</v>
      </c>
      <c r="D176" s="27" t="s">
        <v>149</v>
      </c>
      <c r="E176" s="34" t="str">
        <f>_xlfn.CONCAT("template_", E177, "_proxy")</f>
        <v>template_landing_festoons_plug_proxy</v>
      </c>
      <c r="F176" s="31" t="str">
        <f>IF(ISBLANK(E176), "", Table2[[#This Row],[unique_id]])</f>
        <v>template_landing_festoons_plug_proxy</v>
      </c>
      <c r="G176" s="27" t="s">
        <v>752</v>
      </c>
      <c r="H176" s="27" t="s">
        <v>139</v>
      </c>
      <c r="I176" s="27" t="s">
        <v>132</v>
      </c>
      <c r="O176" s="28" t="s">
        <v>1130</v>
      </c>
      <c r="P176" s="27" t="s">
        <v>172</v>
      </c>
      <c r="Q176" s="27" t="s">
        <v>1080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N176" s="27"/>
      <c r="AO176" s="29"/>
      <c r="AP176" s="27"/>
      <c r="AQ176" s="28"/>
      <c r="AR176" s="27" t="s">
        <v>134</v>
      </c>
      <c r="AS176" s="27" t="s">
        <v>406</v>
      </c>
      <c r="AT176" s="27" t="s">
        <v>244</v>
      </c>
      <c r="AV176" s="27" t="s">
        <v>753</v>
      </c>
      <c r="AY176" s="27"/>
      <c r="AZ176" s="27"/>
      <c r="BC176" s="27" t="str">
        <f>IF(AND(ISBLANK(AY176), ISBLANK(AZ176)), "", _xlfn.CONCAT("[", IF(ISBLANK(AY176), "", _xlfn.CONCAT("[""mac"", """, AY176, """]")), IF(ISBLANK(AZ176), "", _xlfn.CONCAT(", [""ip"", """, AZ176, """]")), "]"))</f>
        <v/>
      </c>
    </row>
    <row r="177" spans="1:55" ht="16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1194</v>
      </c>
      <c r="F177" s="31" t="str">
        <f>IF(ISBLANK(E177), "", Table2[[#This Row],[unique_id]])</f>
        <v>landing_festoons_plug</v>
      </c>
      <c r="G177" s="27" t="s">
        <v>752</v>
      </c>
      <c r="H177" s="27" t="s">
        <v>139</v>
      </c>
      <c r="I177" s="27" t="s">
        <v>132</v>
      </c>
      <c r="J177" s="27" t="s">
        <v>1046</v>
      </c>
      <c r="M177" s="27" t="s">
        <v>136</v>
      </c>
      <c r="O177" s="28" t="s">
        <v>1130</v>
      </c>
      <c r="P177" s="27" t="s">
        <v>172</v>
      </c>
      <c r="Q177" s="27" t="s">
        <v>1080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N177" s="27"/>
      <c r="AO177" s="29"/>
      <c r="AP177" s="27" t="str">
        <f>IF(OR(ISBLANK(AY177), ISBLANK(AZ177)), "", LOWER(_xlfn.CONCAT(Table2[[#This Row],[device_manufacturer]], "-",Table2[[#This Row],[device_suggested_area]], "-", Table2[[#This Row],[device_identifiers]])))</f>
        <v>tplink-landing-festoons</v>
      </c>
      <c r="AQ177" s="28" t="s">
        <v>407</v>
      </c>
      <c r="AR177" s="27" t="s">
        <v>414</v>
      </c>
      <c r="AS177" s="27" t="s">
        <v>406</v>
      </c>
      <c r="AT177" s="27" t="str">
        <f>IF(OR(ISBLANK(AY177), ISBLANK(AZ177)), "", Table2[[#This Row],[device_via_device]])</f>
        <v>TPLink</v>
      </c>
      <c r="AU177" s="27" t="s">
        <v>1145</v>
      </c>
      <c r="AV177" s="27" t="s">
        <v>753</v>
      </c>
      <c r="AX177" s="27" t="s">
        <v>534</v>
      </c>
      <c r="AY177" s="27" t="s">
        <v>754</v>
      </c>
      <c r="AZ177" s="27" t="s">
        <v>755</v>
      </c>
      <c r="BC177" s="27" t="str">
        <f>IF(AND(ISBLANK(AY177), ISBLANK(AZ177)), "", _xlfn.CONCAT("[", IF(ISBLANK(AY177), "", _xlfn.CONCAT("[""mac"", """, AY177, """]")), IF(ISBLANK(AZ177), "", _xlfn.CONCAT(", [""ip"", """, AZ177, """]")), "]"))</f>
        <v>[["mac", "5c:a6:e6:25:5a:0c"], ["ip", "10.0.6.89"]]</v>
      </c>
    </row>
    <row r="178" spans="1:55" ht="16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771</v>
      </c>
      <c r="F178" s="31" t="str">
        <f>IF(ISBLANK(E178), "", Table2[[#This Row],[unique_id]])</f>
        <v>garden_pedestals</v>
      </c>
      <c r="G178" s="27" t="s">
        <v>772</v>
      </c>
      <c r="H178" s="27" t="s">
        <v>139</v>
      </c>
      <c r="I178" s="27" t="s">
        <v>132</v>
      </c>
      <c r="J178" s="27" t="s">
        <v>1045</v>
      </c>
      <c r="T178" s="27"/>
      <c r="V178" s="28"/>
      <c r="W178" s="28" t="s">
        <v>664</v>
      </c>
      <c r="X178" s="37">
        <v>115</v>
      </c>
      <c r="Y178" s="38" t="s">
        <v>1079</v>
      </c>
      <c r="Z178" s="38"/>
      <c r="AA178" s="38"/>
      <c r="AE178" s="27" t="s">
        <v>315</v>
      </c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N178" s="27"/>
      <c r="AO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P178" s="27" t="str">
        <f>LOWER(_xlfn.CONCAT(Table2[[#This Row],[device_suggested_area]], "-",Table2[[#This Row],[device_identifiers]]))</f>
        <v>garden-pedestals</v>
      </c>
      <c r="AQ178" s="28" t="s">
        <v>760</v>
      </c>
      <c r="AR178" s="27" t="s">
        <v>774</v>
      </c>
      <c r="AS178" s="27" t="s">
        <v>762</v>
      </c>
      <c r="AT178" s="27" t="s">
        <v>443</v>
      </c>
      <c r="AV178" s="27" t="s">
        <v>773</v>
      </c>
      <c r="AY178" s="27"/>
      <c r="AZ178" s="27"/>
      <c r="BC178" s="27" t="str">
        <f>IF(AND(ISBLANK(AY178), ISBLANK(AZ178)), "", _xlfn.CONCAT("[", IF(ISBLANK(AY178), "", _xlfn.CONCAT("[""mac"", """, AY178, """]")), IF(ISBLANK(AZ178), "", _xlfn.CONCAT(", [""ip"", """, AZ178, """]")), "]"))</f>
        <v/>
      </c>
    </row>
    <row r="179" spans="1:55" ht="16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31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1080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663</v>
      </c>
      <c r="X179" s="37">
        <v>115</v>
      </c>
      <c r="Y179" s="38" t="s">
        <v>1076</v>
      </c>
      <c r="Z179" s="38"/>
      <c r="AA179" s="38"/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N179" s="27"/>
      <c r="AO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P179" s="27" t="str">
        <f>LOWER(_xlfn.CONCAT(Table2[[#This Row],[device_suggested_area]], "-",Table2[[#This Row],[device_identifiers]]))</f>
        <v>garden-pedestals-bulb-1</v>
      </c>
      <c r="AQ179" s="28" t="s">
        <v>760</v>
      </c>
      <c r="AR179" s="27" t="s">
        <v>775</v>
      </c>
      <c r="AS179" s="27" t="s">
        <v>762</v>
      </c>
      <c r="AT179" s="27" t="s">
        <v>443</v>
      </c>
      <c r="AV179" s="27" t="s">
        <v>773</v>
      </c>
      <c r="AY179" s="27" t="s">
        <v>759</v>
      </c>
      <c r="AZ179" s="27"/>
      <c r="BC179" s="27" t="str">
        <f>IF(AND(ISBLANK(AY179), ISBLANK(AZ179)), "", _xlfn.CONCAT("[", IF(ISBLANK(AY179), "", _xlfn.CONCAT("[""mac"", """, AY179, """]")), IF(ISBLANK(AZ179), "", _xlfn.CONCAT(", [""ip"", """, AZ179, """]")), "]"))</f>
        <v>[["mac", "0x001788010c692175"]]</v>
      </c>
    </row>
    <row r="180" spans="1:55" ht="16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31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1080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663</v>
      </c>
      <c r="X180" s="37">
        <v>115</v>
      </c>
      <c r="Y180" s="38" t="s">
        <v>1076</v>
      </c>
      <c r="Z180" s="38"/>
      <c r="AA180" s="38"/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N180" s="27"/>
      <c r="AO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P180" s="27" t="str">
        <f>LOWER(_xlfn.CONCAT(Table2[[#This Row],[device_suggested_area]], "-",Table2[[#This Row],[device_identifiers]]))</f>
        <v>garden-pedestals-bulb-2</v>
      </c>
      <c r="AQ180" s="28" t="s">
        <v>760</v>
      </c>
      <c r="AR180" s="27" t="s">
        <v>776</v>
      </c>
      <c r="AS180" s="27" t="s">
        <v>762</v>
      </c>
      <c r="AT180" s="27" t="s">
        <v>443</v>
      </c>
      <c r="AV180" s="27" t="s">
        <v>773</v>
      </c>
      <c r="AY180" s="27" t="s">
        <v>764</v>
      </c>
      <c r="AZ180" s="27"/>
      <c r="BC180" s="27" t="str">
        <f>IF(AND(ISBLANK(AY180), ISBLANK(AZ180)), "", _xlfn.CONCAT("[", IF(ISBLANK(AY180), "", _xlfn.CONCAT("[""mac"", """, AY180, """]")), IF(ISBLANK(AZ180), "", _xlfn.CONCAT(", [""ip"", """, AZ180, """]")), "]"))</f>
        <v>[["mac", "0x001788010c69214a"]]</v>
      </c>
    </row>
    <row r="181" spans="1:55" ht="16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31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1080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663</v>
      </c>
      <c r="X181" s="37">
        <v>115</v>
      </c>
      <c r="Y181" s="38" t="s">
        <v>1076</v>
      </c>
      <c r="Z181" s="38"/>
      <c r="AA181" s="3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N181" s="27"/>
      <c r="AO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P181" s="27" t="str">
        <f>LOWER(_xlfn.CONCAT(Table2[[#This Row],[device_suggested_area]], "-",Table2[[#This Row],[device_identifiers]]))</f>
        <v>garden-pedestals-bulb-3</v>
      </c>
      <c r="AQ181" s="28" t="s">
        <v>760</v>
      </c>
      <c r="AR181" s="27" t="s">
        <v>777</v>
      </c>
      <c r="AS181" s="27" t="s">
        <v>762</v>
      </c>
      <c r="AT181" s="27" t="s">
        <v>443</v>
      </c>
      <c r="AV181" s="27" t="s">
        <v>773</v>
      </c>
      <c r="AY181" s="27" t="s">
        <v>765</v>
      </c>
      <c r="AZ181" s="27"/>
      <c r="BC181" s="27" t="str">
        <f>IF(AND(ISBLANK(AY181), ISBLANK(AZ181)), "", _xlfn.CONCAT("[", IF(ISBLANK(AY181), "", _xlfn.CONCAT("[""mac"", """, AY181, """]")), IF(ISBLANK(AZ181), "", _xlfn.CONCAT(", [""ip"", """, AZ181, """]")), "]"))</f>
        <v>[["mac", "0x001788010c5c4266"]]</v>
      </c>
    </row>
    <row r="182" spans="1:55" ht="16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31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1080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663</v>
      </c>
      <c r="X182" s="37">
        <v>115</v>
      </c>
      <c r="Y182" s="38" t="s">
        <v>1076</v>
      </c>
      <c r="Z182" s="38"/>
      <c r="AA182" s="38"/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N182" s="27"/>
      <c r="AO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P182" s="27" t="str">
        <f>LOWER(_xlfn.CONCAT(Table2[[#This Row],[device_suggested_area]], "-",Table2[[#This Row],[device_identifiers]]))</f>
        <v>garden-pedestals-bulb-4</v>
      </c>
      <c r="AQ182" s="28" t="s">
        <v>760</v>
      </c>
      <c r="AR182" s="27" t="s">
        <v>778</v>
      </c>
      <c r="AS182" s="27" t="s">
        <v>762</v>
      </c>
      <c r="AT182" s="27" t="s">
        <v>443</v>
      </c>
      <c r="AV182" s="27" t="s">
        <v>773</v>
      </c>
      <c r="AY182" s="27" t="s">
        <v>766</v>
      </c>
      <c r="AZ182" s="27"/>
      <c r="BC182" s="27" t="str">
        <f>IF(AND(ISBLANK(AY182), ISBLANK(AZ182)), "", _xlfn.CONCAT("[", IF(ISBLANK(AY182), "", _xlfn.CONCAT("[""mac"", """, AY182, """]")), IF(ISBLANK(AZ182), "", _xlfn.CONCAT(", [""ip"", """, AZ182, """]")), "]"))</f>
        <v>[["mac", "0x001788010c692144"]]</v>
      </c>
    </row>
    <row r="183" spans="1:55" ht="16" customHeight="1">
      <c r="A183" s="27">
        <v>1675</v>
      </c>
      <c r="B183" s="27" t="s">
        <v>786</v>
      </c>
      <c r="C183" s="27" t="s">
        <v>443</v>
      </c>
      <c r="D183" s="27" t="s">
        <v>137</v>
      </c>
      <c r="F183" s="31" t="str">
        <f>IF(ISBLANK(E183), "", Table2[[#This Row],[unique_id]])</f>
        <v/>
      </c>
      <c r="T183" s="27"/>
      <c r="V183" s="28"/>
      <c r="W183" s="28" t="s">
        <v>663</v>
      </c>
      <c r="X183" s="37">
        <v>115</v>
      </c>
      <c r="Y183" s="38" t="s">
        <v>1076</v>
      </c>
      <c r="Z183" s="38" t="s">
        <v>763</v>
      </c>
      <c r="AA183" s="38"/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N183" s="27"/>
      <c r="AO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3" s="27" t="str">
        <f>LOWER(_xlfn.CONCAT(Table2[[#This Row],[device_suggested_area]], "-",Table2[[#This Row],[device_identifiers]]))</f>
        <v>garden-pedestals-bulb-5</v>
      </c>
      <c r="AQ183" s="28" t="s">
        <v>760</v>
      </c>
      <c r="AR183" s="27" t="s">
        <v>892</v>
      </c>
      <c r="AS183" s="27" t="s">
        <v>762</v>
      </c>
      <c r="AT183" s="27" t="s">
        <v>443</v>
      </c>
      <c r="AV183" s="27" t="s">
        <v>773</v>
      </c>
      <c r="AY183" s="27" t="s">
        <v>891</v>
      </c>
      <c r="AZ183" s="27"/>
      <c r="BC183" s="27" t="str">
        <f>IF(AND(ISBLANK(AY183), ISBLANK(AZ183)), "", _xlfn.CONCAT("[", IF(ISBLANK(AY183), "", _xlfn.CONCAT("[""mac"", """, AY183, """]")), IF(ISBLANK(AZ183), "", _xlfn.CONCAT(", [""ip"", """, AZ183, """]")), "]"))</f>
        <v>[["mac", "x"]]</v>
      </c>
    </row>
    <row r="184" spans="1:55" ht="16" customHeight="1">
      <c r="A184" s="27">
        <v>1676</v>
      </c>
      <c r="B184" s="27" t="s">
        <v>786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663</v>
      </c>
      <c r="X184" s="37">
        <v>115</v>
      </c>
      <c r="Y184" s="38" t="s">
        <v>1076</v>
      </c>
      <c r="Z184" s="38" t="s">
        <v>763</v>
      </c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N184" s="27"/>
      <c r="AO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4" s="27" t="str">
        <f>LOWER(_xlfn.CONCAT(Table2[[#This Row],[device_suggested_area]], "-",Table2[[#This Row],[device_identifiers]]))</f>
        <v>garden-pedestals-bulb-6</v>
      </c>
      <c r="AQ184" s="28" t="s">
        <v>760</v>
      </c>
      <c r="AR184" s="27" t="s">
        <v>893</v>
      </c>
      <c r="AS184" s="27" t="s">
        <v>762</v>
      </c>
      <c r="AT184" s="27" t="s">
        <v>443</v>
      </c>
      <c r="AV184" s="27" t="s">
        <v>773</v>
      </c>
      <c r="AY184" s="27" t="s">
        <v>891</v>
      </c>
      <c r="AZ184" s="27"/>
      <c r="BC184" s="27" t="str">
        <f>IF(AND(ISBLANK(AY184), ISBLANK(AZ184)), "", _xlfn.CONCAT("[", IF(ISBLANK(AY184), "", _xlfn.CONCAT("[""mac"", """, AY184, """]")), IF(ISBLANK(AZ184), "", _xlfn.CONCAT(", [""ip"", """, AZ184, """]")), "]"))</f>
        <v>[["mac", "x"]]</v>
      </c>
    </row>
    <row r="185" spans="1:55" ht="16" customHeight="1">
      <c r="A185" s="27">
        <v>1677</v>
      </c>
      <c r="B185" s="27" t="s">
        <v>786</v>
      </c>
      <c r="C185" s="27" t="s">
        <v>443</v>
      </c>
      <c r="D185" s="27" t="s">
        <v>137</v>
      </c>
      <c r="E185" s="47"/>
      <c r="F185" s="31" t="str">
        <f>IF(ISBLANK(E185), "", Table2[[#This Row],[unique_id]])</f>
        <v/>
      </c>
      <c r="T185" s="27"/>
      <c r="V185" s="28"/>
      <c r="W185" s="28" t="s">
        <v>663</v>
      </c>
      <c r="X185" s="37">
        <v>115</v>
      </c>
      <c r="Y185" s="38" t="s">
        <v>1076</v>
      </c>
      <c r="Z185" s="38" t="s">
        <v>763</v>
      </c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N185" s="27"/>
      <c r="AO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5" s="27" t="str">
        <f>LOWER(_xlfn.CONCAT(Table2[[#This Row],[device_suggested_area]], "-",Table2[[#This Row],[device_identifiers]]))</f>
        <v>garden-pedestals-bulb-7</v>
      </c>
      <c r="AQ185" s="28" t="s">
        <v>760</v>
      </c>
      <c r="AR185" s="27" t="s">
        <v>894</v>
      </c>
      <c r="AS185" s="27" t="s">
        <v>762</v>
      </c>
      <c r="AT185" s="27" t="s">
        <v>443</v>
      </c>
      <c r="AV185" s="27" t="s">
        <v>773</v>
      </c>
      <c r="AY185" s="27" t="s">
        <v>891</v>
      </c>
      <c r="AZ185" s="27"/>
      <c r="BC185" s="27" t="str">
        <f>IF(AND(ISBLANK(AY185), ISBLANK(AZ185)), "", _xlfn.CONCAT("[", IF(ISBLANK(AY185), "", _xlfn.CONCAT("[""mac"", """, AY185, """]")), IF(ISBLANK(AZ185), "", _xlfn.CONCAT(", [""ip"", """, AZ185, """]")), "]"))</f>
        <v>[["mac", "x"]]</v>
      </c>
    </row>
    <row r="186" spans="1:55" ht="16" customHeight="1">
      <c r="A186" s="27">
        <v>1678</v>
      </c>
      <c r="B186" s="27" t="s">
        <v>786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663</v>
      </c>
      <c r="X186" s="37">
        <v>115</v>
      </c>
      <c r="Y186" s="38" t="s">
        <v>1076</v>
      </c>
      <c r="Z186" s="38" t="s">
        <v>763</v>
      </c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N186" s="27"/>
      <c r="AO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86" s="27" t="str">
        <f>LOWER(_xlfn.CONCAT(Table2[[#This Row],[device_suggested_area]], "-",Table2[[#This Row],[device_identifiers]]))</f>
        <v>garden-pedestals-bulb-8</v>
      </c>
      <c r="AQ186" s="28" t="s">
        <v>760</v>
      </c>
      <c r="AR186" s="27" t="s">
        <v>895</v>
      </c>
      <c r="AS186" s="27" t="s">
        <v>762</v>
      </c>
      <c r="AT186" s="27" t="s">
        <v>443</v>
      </c>
      <c r="AV186" s="27" t="s">
        <v>773</v>
      </c>
      <c r="AY186" s="27" t="s">
        <v>891</v>
      </c>
      <c r="AZ186" s="27"/>
      <c r="BC186" s="27" t="str">
        <f>IF(AND(ISBLANK(AY186), ISBLANK(AZ186)), "", _xlfn.CONCAT("[", IF(ISBLANK(AY186), "", _xlfn.CONCAT("[""mac"", """, AY186, """]")), IF(ISBLANK(AZ186), "", _xlfn.CONCAT(", [""ip"", """, AZ186, """]")), "]"))</f>
        <v>[["mac", "x"]]</v>
      </c>
    </row>
    <row r="187" spans="1:55" ht="16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781</v>
      </c>
      <c r="F187" s="31" t="str">
        <f>IF(ISBLANK(E187), "", Table2[[#This Row],[unique_id]])</f>
        <v>tree_spotlights</v>
      </c>
      <c r="G187" s="27" t="s">
        <v>770</v>
      </c>
      <c r="H187" s="27" t="s">
        <v>139</v>
      </c>
      <c r="I187" s="27" t="s">
        <v>132</v>
      </c>
      <c r="J187" s="27" t="s">
        <v>1047</v>
      </c>
      <c r="T187" s="27"/>
      <c r="V187" s="28"/>
      <c r="W187" s="28" t="s">
        <v>664</v>
      </c>
      <c r="X187" s="37">
        <v>116</v>
      </c>
      <c r="Y187" s="38" t="s">
        <v>1079</v>
      </c>
      <c r="Z187" s="38"/>
      <c r="AA187" s="38"/>
      <c r="AE187" s="27" t="s">
        <v>315</v>
      </c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N187" s="27"/>
      <c r="AO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P187" s="27" t="str">
        <f>LOWER(_xlfn.CONCAT(Table2[[#This Row],[device_suggested_area]], "-",Table2[[#This Row],[device_identifiers]]))</f>
        <v>tree-spotlights</v>
      </c>
      <c r="AQ187" s="28" t="s">
        <v>760</v>
      </c>
      <c r="AR187" s="27" t="s">
        <v>779</v>
      </c>
      <c r="AS187" s="27" t="s">
        <v>769</v>
      </c>
      <c r="AT187" s="27" t="s">
        <v>443</v>
      </c>
      <c r="AV187" s="27" t="s">
        <v>768</v>
      </c>
      <c r="AY187" s="27"/>
      <c r="AZ187" s="27"/>
      <c r="BC187" s="27" t="str">
        <f>IF(AND(ISBLANK(AY187), ISBLANK(AZ187)), "", _xlfn.CONCAT("[", IF(ISBLANK(AY187), "", _xlfn.CONCAT("[""mac"", """, AY187, """]")), IF(ISBLANK(AZ187), "", _xlfn.CONCAT(", [""ip"", """, AZ187, """]")), "]"))</f>
        <v/>
      </c>
    </row>
    <row r="188" spans="1:55" ht="16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31" t="str">
        <f>IF(ISBLANK(E188), "", Table2[[#This Row],[unique_id]])</f>
        <v>tree_spotlights_bulb_1</v>
      </c>
      <c r="H188" s="27" t="s">
        <v>139</v>
      </c>
      <c r="O188" s="28" t="s">
        <v>1130</v>
      </c>
      <c r="P188" s="27" t="s">
        <v>172</v>
      </c>
      <c r="Q188" s="27" t="s">
        <v>1080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663</v>
      </c>
      <c r="X188" s="37">
        <v>116</v>
      </c>
      <c r="Y188" s="38" t="s">
        <v>1076</v>
      </c>
      <c r="Z188" s="38"/>
      <c r="AA188" s="38"/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N188" s="27"/>
      <c r="AO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P188" s="27" t="str">
        <f>LOWER(_xlfn.CONCAT(Table2[[#This Row],[device_suggested_area]], "-",Table2[[#This Row],[device_identifiers]]))</f>
        <v>tree-spotlights-bulb-1</v>
      </c>
      <c r="AQ188" s="28" t="s">
        <v>760</v>
      </c>
      <c r="AR188" s="27" t="s">
        <v>780</v>
      </c>
      <c r="AS188" s="27" t="s">
        <v>769</v>
      </c>
      <c r="AT188" s="27" t="s">
        <v>443</v>
      </c>
      <c r="AV188" s="27" t="s">
        <v>768</v>
      </c>
      <c r="AY188" s="27" t="s">
        <v>767</v>
      </c>
      <c r="AZ188" s="27"/>
      <c r="BC188" s="27" t="str">
        <f>IF(AND(ISBLANK(AY188), ISBLANK(AZ188)), "", _xlfn.CONCAT("[", IF(ISBLANK(AY188), "", _xlfn.CONCAT("[""mac"", """, AY188, """]")), IF(ISBLANK(AZ188), "", _xlfn.CONCAT(", [""ip"", """, AZ188, """]")), "]"))</f>
        <v>[["mac", "0x00178801097ed42c"]]</v>
      </c>
    </row>
    <row r="189" spans="1:55" ht="16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31" t="str">
        <f>IF(ISBLANK(E189), "", Table2[[#This Row],[unique_id]])</f>
        <v>tree_spotlights_bulb_2</v>
      </c>
      <c r="H189" s="27" t="s">
        <v>139</v>
      </c>
      <c r="O189" s="28" t="s">
        <v>1130</v>
      </c>
      <c r="P189" s="27" t="s">
        <v>172</v>
      </c>
      <c r="Q189" s="27" t="s">
        <v>1080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663</v>
      </c>
      <c r="X189" s="37">
        <v>116</v>
      </c>
      <c r="Y189" s="38" t="s">
        <v>1076</v>
      </c>
      <c r="Z189" s="38"/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N189" s="27"/>
      <c r="AO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P189" s="27" t="str">
        <f>LOWER(_xlfn.CONCAT(Table2[[#This Row],[device_suggested_area]], "-",Table2[[#This Row],[device_identifiers]]))</f>
        <v>tree-spotlights-bulb-2</v>
      </c>
      <c r="AQ189" s="28" t="s">
        <v>760</v>
      </c>
      <c r="AR189" s="27" t="s">
        <v>784</v>
      </c>
      <c r="AS189" s="27" t="s">
        <v>769</v>
      </c>
      <c r="AT189" s="27" t="s">
        <v>443</v>
      </c>
      <c r="AV189" s="27" t="s">
        <v>768</v>
      </c>
      <c r="AY189" s="27" t="s">
        <v>785</v>
      </c>
      <c r="AZ189" s="27"/>
      <c r="BC189" s="27" t="str">
        <f>IF(AND(ISBLANK(AY189), ISBLANK(AZ189)), "", _xlfn.CONCAT("[", IF(ISBLANK(AY189), "", _xlfn.CONCAT("[""mac"", """, AY189, """]")), IF(ISBLANK(AZ189), "", _xlfn.CONCAT(", [""ip"", """, AZ189, """]")), "]"))</f>
        <v>[["mac", "0x0017880109c40c33"]]</v>
      </c>
    </row>
    <row r="190" spans="1:55" ht="16" customHeight="1">
      <c r="A190" s="27">
        <v>1682</v>
      </c>
      <c r="B190" s="27" t="s">
        <v>786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663</v>
      </c>
      <c r="X190" s="37">
        <v>116</v>
      </c>
      <c r="Y190" s="38" t="s">
        <v>1076</v>
      </c>
      <c r="Z190" s="38" t="s">
        <v>763</v>
      </c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N190" s="27"/>
      <c r="AO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P190" s="27" t="str">
        <f>LOWER(_xlfn.CONCAT(Table2[[#This Row],[device_suggested_area]], "-",Table2[[#This Row],[device_identifiers]]))</f>
        <v>tree-spotlights-bulb-3</v>
      </c>
      <c r="AQ190" s="28" t="s">
        <v>760</v>
      </c>
      <c r="AR190" s="27" t="s">
        <v>896</v>
      </c>
      <c r="AS190" s="27" t="s">
        <v>769</v>
      </c>
      <c r="AT190" s="27" t="s">
        <v>443</v>
      </c>
      <c r="AV190" s="27" t="s">
        <v>768</v>
      </c>
      <c r="AY190" s="27" t="s">
        <v>891</v>
      </c>
      <c r="AZ190" s="27"/>
      <c r="BC190" s="27" t="str">
        <f>IF(AND(ISBLANK(AY190), ISBLANK(AZ190)), "", _xlfn.CONCAT("[", IF(ISBLANK(AY190), "", _xlfn.CONCAT("[""mac"", """, AY190, """]")), IF(ISBLANK(AZ190), "", _xlfn.CONCAT(", [""ip"", """, AZ190, """]")), "]"))</f>
        <v>[["mac", "x"]]</v>
      </c>
    </row>
    <row r="191" spans="1:55" ht="16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31" t="str">
        <f>IF(ISBLANK(E191), "", Table2[[#This Row],[unique_id]])</f>
        <v>column_break</v>
      </c>
      <c r="G191" s="27" t="s">
        <v>373</v>
      </c>
      <c r="H191" s="27" t="s">
        <v>940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N191" s="27"/>
      <c r="AO191" s="29"/>
      <c r="AP191" s="27"/>
      <c r="AQ191" s="28"/>
      <c r="AY191" s="27"/>
      <c r="AZ191" s="27"/>
      <c r="BC191" s="27" t="str">
        <f>IF(AND(ISBLANK(AY191), ISBLANK(AZ191)), "", _xlfn.CONCAT("[", IF(ISBLANK(AY191), "", _xlfn.CONCAT("[""mac"", """, AY191, """]")), IF(ISBLANK(AZ191), "", _xlfn.CONCAT(", [""ip"", """, AZ191, """]")), "]"))</f>
        <v/>
      </c>
    </row>
    <row r="192" spans="1:55" ht="16" customHeight="1">
      <c r="A192" s="27">
        <v>1701</v>
      </c>
      <c r="B192" s="27" t="s">
        <v>26</v>
      </c>
      <c r="C192" s="27" t="s">
        <v>1158</v>
      </c>
      <c r="D192" s="27" t="s">
        <v>149</v>
      </c>
      <c r="E192" s="34" t="str">
        <f>_xlfn.CONCAT("template_", E193, "_proxy")</f>
        <v>template_bathroom_rails_plug_proxy</v>
      </c>
      <c r="F192" s="31" t="str">
        <f>IF(ISBLANK(E192), "", Table2[[#This Row],[unique_id]])</f>
        <v>template_bathroom_rails_plug_proxy</v>
      </c>
      <c r="G192" s="27" t="s">
        <v>607</v>
      </c>
      <c r="H192" s="27" t="s">
        <v>940</v>
      </c>
      <c r="I192" s="27" t="s">
        <v>132</v>
      </c>
      <c r="O192" s="28" t="s">
        <v>1130</v>
      </c>
      <c r="P192" s="27" t="s">
        <v>172</v>
      </c>
      <c r="Q192" s="35" t="s">
        <v>1081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N192" s="27"/>
      <c r="AO192" s="29"/>
      <c r="AP192" s="27"/>
      <c r="AQ192" s="28"/>
      <c r="AR192" s="27" t="s">
        <v>134</v>
      </c>
      <c r="AS192" s="27" t="s">
        <v>405</v>
      </c>
      <c r="AT192" s="27" t="s">
        <v>244</v>
      </c>
      <c r="AV192" s="27" t="s">
        <v>404</v>
      </c>
      <c r="AY192" s="27"/>
      <c r="AZ192" s="27"/>
      <c r="BC192" s="27" t="str">
        <f>IF(AND(ISBLANK(AY192), ISBLANK(AZ192)), "", _xlfn.CONCAT("[", IF(ISBLANK(AY192), "", _xlfn.CONCAT("[""mac"", """, AY192, """]")), IF(ISBLANK(AZ192), "", _xlfn.CONCAT(", [""ip"", """, AZ192, """]")), "]"))</f>
        <v/>
      </c>
    </row>
    <row r="193" spans="1:55" ht="16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1195</v>
      </c>
      <c r="F193" s="31" t="str">
        <f>IF(ISBLANK(E193), "", Table2[[#This Row],[unique_id]])</f>
        <v>bathroom_rails_plug</v>
      </c>
      <c r="G193" s="27" t="s">
        <v>607</v>
      </c>
      <c r="H193" s="27" t="s">
        <v>940</v>
      </c>
      <c r="I193" s="27" t="s">
        <v>132</v>
      </c>
      <c r="J193" s="27" t="s">
        <v>607</v>
      </c>
      <c r="M193" s="27" t="s">
        <v>275</v>
      </c>
      <c r="O193" s="28" t="s">
        <v>1130</v>
      </c>
      <c r="P193" s="27" t="s">
        <v>172</v>
      </c>
      <c r="Q193" s="35" t="s">
        <v>1081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N193" s="27"/>
      <c r="AO193" s="29"/>
      <c r="AP193" s="27" t="str">
        <f>IF(OR(ISBLANK(AY193), ISBLANK(AZ193)), "", LOWER(_xlfn.CONCAT(Table2[[#This Row],[device_manufacturer]], "-",Table2[[#This Row],[device_suggested_area]], "-", Table2[[#This Row],[device_identifiers]])))</f>
        <v>tplink-bathroom-rails</v>
      </c>
      <c r="AQ193" s="28" t="s">
        <v>408</v>
      </c>
      <c r="AR193" s="27" t="s">
        <v>416</v>
      </c>
      <c r="AS193" s="27" t="s">
        <v>405</v>
      </c>
      <c r="AT193" s="27" t="str">
        <f>IF(OR(ISBLANK(AY193), ISBLANK(AZ193)), "", Table2[[#This Row],[device_via_device]])</f>
        <v>TPLink</v>
      </c>
      <c r="AU193" s="27" t="s">
        <v>1145</v>
      </c>
      <c r="AV193" s="27" t="s">
        <v>404</v>
      </c>
      <c r="AX193" s="27" t="s">
        <v>534</v>
      </c>
      <c r="AY193" s="27" t="s">
        <v>396</v>
      </c>
      <c r="AZ193" s="27" t="s">
        <v>527</v>
      </c>
      <c r="BC193" s="27" t="str">
        <f>IF(AND(ISBLANK(AY193), ISBLANK(AZ193)), "", _xlfn.CONCAT("[", IF(ISBLANK(AY193), "", _xlfn.CONCAT("[""mac"", """, AY193, """]")), IF(ISBLANK(AZ193), "", _xlfn.CONCAT(", [""ip"", """, AZ193, """]")), "]"))</f>
        <v>[["mac", "ac:84:c6:54:9d:98"], ["ip", "10.0.6.81"]]</v>
      </c>
    </row>
    <row r="194" spans="1:55" s="51" customFormat="1" ht="16" customHeight="1">
      <c r="A194" s="51">
        <v>1703</v>
      </c>
      <c r="B194" s="51" t="s">
        <v>26</v>
      </c>
      <c r="C194" s="51" t="s">
        <v>1158</v>
      </c>
      <c r="D194" s="51" t="s">
        <v>149</v>
      </c>
      <c r="E194" s="53" t="str">
        <f>_xlfn.CONCAT("template_", E195, "_proxy")</f>
        <v>template_roof_water_heater_booster_plug_proxy</v>
      </c>
      <c r="F194" s="55" t="str">
        <f>IF(ISBLANK(E194), "", Table2[[#This Row],[unique_id]])</f>
        <v>template_roof_water_heater_booster_plug_proxy</v>
      </c>
      <c r="G194" s="51" t="s">
        <v>604</v>
      </c>
      <c r="H194" s="51" t="s">
        <v>940</v>
      </c>
      <c r="I194" s="51" t="s">
        <v>132</v>
      </c>
      <c r="O194" s="52" t="s">
        <v>1130</v>
      </c>
      <c r="P194" s="51" t="s">
        <v>172</v>
      </c>
      <c r="Q194" s="56" t="s">
        <v>1081</v>
      </c>
      <c r="R194" s="51" t="str">
        <f>Table2[[#This Row],[entity_domain]]</f>
        <v>Heating &amp; Cooling</v>
      </c>
      <c r="S194" s="51" t="str">
        <f>Table2[[#This Row],[friendly_name]]</f>
        <v>Water Booster</v>
      </c>
      <c r="T194" s="53" t="str">
        <f>_xlfn.CONCAT("standby_power: 1.54", CHAR(10), "unavailable_power: 0", CHAR(10), "fixed:", CHAR(10), "  power: 2.19", CHAR(10))</f>
        <v xml:space="preserve">standby_power: 1.54
unavailable_power: 0
fixed:
  power: 2.19
</v>
      </c>
      <c r="V194" s="52"/>
      <c r="W194" s="52"/>
      <c r="X194" s="52"/>
      <c r="Y194" s="52"/>
      <c r="Z194" s="52"/>
      <c r="AA194" s="52"/>
      <c r="AG194" s="52"/>
      <c r="AH194" s="52"/>
      <c r="AJ194" s="51" t="str">
        <f>IF(ISBLANK(AI194),  "", _xlfn.CONCAT("haas/entity/sensor/", LOWER(C194), "/", E194, "/config"))</f>
        <v/>
      </c>
      <c r="AK194" s="51" t="str">
        <f>IF(ISBLANK(AI194),  "", _xlfn.CONCAT(LOWER(C194), "/", E194))</f>
        <v/>
      </c>
      <c r="AO194" s="54"/>
      <c r="AQ194" s="52"/>
      <c r="AR194" s="51" t="s">
        <v>134</v>
      </c>
      <c r="AS194" s="51" t="str">
        <f>AS195</f>
        <v>POWR3</v>
      </c>
      <c r="AT194" s="51" t="str">
        <f>AT195</f>
        <v>Sonoff</v>
      </c>
      <c r="AV194" s="51" t="str">
        <f>AV195</f>
        <v>Roof</v>
      </c>
      <c r="BC194" s="51" t="str">
        <f>IF(AND(ISBLANK(AY194), ISBLANK(AZ194)), "", _xlfn.CONCAT("[", IF(ISBLANK(AY194), "", _xlfn.CONCAT("[""mac"", """, AY194, """]")), IF(ISBLANK(AZ194), "", _xlfn.CONCAT(", [""ip"", """, AZ194, """]")), "]"))</f>
        <v/>
      </c>
    </row>
    <row r="195" spans="1:55" ht="16" customHeight="1">
      <c r="A195" s="51">
        <v>1704</v>
      </c>
      <c r="B195" s="51" t="s">
        <v>26</v>
      </c>
      <c r="C195" s="51" t="s">
        <v>995</v>
      </c>
      <c r="D195" s="51" t="s">
        <v>134</v>
      </c>
      <c r="E195" s="51" t="s">
        <v>1273</v>
      </c>
      <c r="F195" s="55" t="str">
        <f>IF(ISBLANK(E195), "", Table2[[#This Row],[unique_id]])</f>
        <v>roof_water_heater_booster_plug</v>
      </c>
      <c r="G195" s="51" t="s">
        <v>604</v>
      </c>
      <c r="H195" s="51" t="s">
        <v>940</v>
      </c>
      <c r="I195" s="51" t="s">
        <v>132</v>
      </c>
      <c r="J195" s="51" t="str">
        <f>Table2[[#This Row],[friendly_name]]</f>
        <v>Water Booster</v>
      </c>
      <c r="K195" s="51"/>
      <c r="L195" s="51"/>
      <c r="M195" s="51" t="s">
        <v>275</v>
      </c>
      <c r="N195" s="51"/>
      <c r="O195" s="52" t="s">
        <v>1130</v>
      </c>
      <c r="P195" s="51" t="s">
        <v>172</v>
      </c>
      <c r="Q195" s="51" t="s">
        <v>1081</v>
      </c>
      <c r="R195" s="51" t="str">
        <f>Table2[[#This Row],[entity_domain]]</f>
        <v>Heating &amp; Cooling</v>
      </c>
      <c r="S195" s="51" t="str">
        <f>Table2[[#This Row],[friendly_name]]</f>
        <v>Water Booster</v>
      </c>
      <c r="T195" s="53" t="str">
        <f>_xlfn.CONCAT("power_sensor_id: sensor.", Table2[[#This Row],[unique_id]], "_energy_power", CHAR(10), "force_energy_sensor_creation: true", CHAR(10))</f>
        <v xml:space="preserve">power_sensor_id: sensor.roof_water_heater_booster_plug_energy_power
force_energy_sensor_creation: true
</v>
      </c>
      <c r="U195" s="51"/>
      <c r="V195" s="52"/>
      <c r="W195" s="52"/>
      <c r="X195" s="52"/>
      <c r="Y195" s="52"/>
      <c r="Z195" s="52"/>
      <c r="AA195" s="52" t="s">
        <v>1274</v>
      </c>
      <c r="AB195" s="51"/>
      <c r="AC195" s="51"/>
      <c r="AD195" s="51"/>
      <c r="AE195" s="51" t="s">
        <v>599</v>
      </c>
      <c r="AF195" s="57"/>
      <c r="AG195" s="52" t="s">
        <v>34</v>
      </c>
      <c r="AH195" s="52" t="s">
        <v>1287</v>
      </c>
      <c r="AI195" s="51" t="s">
        <v>134</v>
      </c>
      <c r="AJ195" s="51" t="str">
        <f>_xlfn.CONCAT("haas/entity/", Table2[[#This Row],[unique_id_device]], "/tasmota/",Table2[[#This Row],[unique_id]], "/config")</f>
        <v>haas/entity/switch/tasmota/roof_water_heater_booster_plug/config</v>
      </c>
      <c r="AK195" s="51" t="str">
        <f>_xlfn.CONCAT("tasmota/device/",Table2[[#This Row],[unique_id]], "/tele/STATE")</f>
        <v>tasmota/device/roof_water_heater_booster_plug/tele/STATE</v>
      </c>
      <c r="AL195" s="51" t="str">
        <f>_xlfn.CONCAT("tasmota/device/",Table2[[#This Row],[unique_id]], "/cmnd/POWER")</f>
        <v>tasmota/device/roof_water_heater_booster_plug/cmnd/POWER</v>
      </c>
      <c r="AM195" s="51" t="s">
        <v>1284</v>
      </c>
      <c r="AN195" s="51">
        <v>1</v>
      </c>
      <c r="AO195" s="58" t="str">
        <f>HYPERLINK(_xlfn.CONCAT("http://", Table2[[#This Row],[connection_ip]], "/?"))</f>
        <v>http://10.0.6.100/?</v>
      </c>
      <c r="AP195" s="51" t="str">
        <f>IF(OR(ISBLANK(AY195), ISBLANK(AZ195)), "", LOWER(_xlfn.CONCAT(Table2[[#This Row],[device_manufacturer]], "-",Table2[[#This Row],[device_suggested_area]], "-", Table2[[#This Row],[device_identifiers]])))</f>
        <v>sonoff-roof-water-heater-booster</v>
      </c>
      <c r="AQ195" s="52" t="s">
        <v>1272</v>
      </c>
      <c r="AR195" s="51" t="s">
        <v>597</v>
      </c>
      <c r="AS195" s="51" t="s">
        <v>598</v>
      </c>
      <c r="AT195" s="51" t="s">
        <v>378</v>
      </c>
      <c r="AU195" s="51" t="str">
        <f>_xlfn.CONCAT("{ ""base"": 43, ""name"": """, Table2[[#This Row],[device_manufacturer]], " ", Table2[[#This Row],[device_model]], """ }")</f>
        <v>{ "base": 43, "name": "Sonoff POWR3" }</v>
      </c>
      <c r="AV195" s="51" t="s">
        <v>38</v>
      </c>
      <c r="AW195" s="51"/>
      <c r="AX195" s="51" t="s">
        <v>534</v>
      </c>
      <c r="AY195" s="51" t="s">
        <v>596</v>
      </c>
      <c r="AZ195" s="51" t="s">
        <v>1275</v>
      </c>
      <c r="BA195" s="55"/>
      <c r="BB195" s="55"/>
      <c r="BC195" s="51" t="str">
        <f>IF(AND(ISBLANK(AY195), ISBLANK(AZ195)), "", _xlfn.CONCAT("[", IF(ISBLANK(AY195), "", _xlfn.CONCAT("[""mac"", """, AY195, """]")), IF(ISBLANK(AZ195), "", _xlfn.CONCAT(", [""ip"", """, AZ195, """]")), "]"))</f>
        <v>[["mac", "ec:fa:bc:50:3e:02"], ["ip", "10.0.6.100"]]</v>
      </c>
    </row>
    <row r="196" spans="1:55" ht="16" customHeight="1">
      <c r="A196" s="51">
        <v>1705</v>
      </c>
      <c r="B196" s="51" t="s">
        <v>26</v>
      </c>
      <c r="C196" s="51" t="s">
        <v>995</v>
      </c>
      <c r="D196" s="51" t="s">
        <v>27</v>
      </c>
      <c r="E196" s="51" t="str">
        <f>_xlfn.CONCAT(E195,"_energy_power")</f>
        <v>roof_water_heater_booster_plug_energy_power</v>
      </c>
      <c r="F196" s="55" t="str">
        <f>IF(ISBLANK(E196), "", Table2[[#This Row],[unique_id]])</f>
        <v>roof_water_heater_booster_plug_energy_power</v>
      </c>
      <c r="G196" s="51" t="s">
        <v>1294</v>
      </c>
      <c r="H196" s="51" t="s">
        <v>940</v>
      </c>
      <c r="I196" s="51" t="s">
        <v>132</v>
      </c>
      <c r="J196" s="51"/>
      <c r="K196" s="51"/>
      <c r="L196" s="51"/>
      <c r="M196" s="51"/>
      <c r="N196" s="51"/>
      <c r="O196" s="52"/>
      <c r="P196" s="51"/>
      <c r="Q196" s="51"/>
      <c r="R196" s="51"/>
      <c r="S196" s="51"/>
      <c r="T196" s="53"/>
      <c r="U196" s="51"/>
      <c r="V196" s="52"/>
      <c r="W196" s="52"/>
      <c r="X196" s="52"/>
      <c r="Y196" s="52"/>
      <c r="Z196" s="52"/>
      <c r="AA196" s="52"/>
      <c r="AB196" s="51" t="s">
        <v>31</v>
      </c>
      <c r="AC196" s="51" t="s">
        <v>371</v>
      </c>
      <c r="AD196" s="51" t="s">
        <v>1290</v>
      </c>
      <c r="AE196" s="51"/>
      <c r="AF196" s="57"/>
      <c r="AG196" s="52" t="s">
        <v>34</v>
      </c>
      <c r="AH196" s="52" t="s">
        <v>1287</v>
      </c>
      <c r="AI196" s="51" t="s">
        <v>27</v>
      </c>
      <c r="AJ196" s="51" t="str">
        <f>_xlfn.CONCAT("haas/entity/", Table2[[#This Row],[unique_id_device]], "/tasmota/",Table2[[#This Row],[unique_id]], "/config")</f>
        <v>haas/entity/sensor/tasmota/roof_water_heater_booster_plug_energy_power/config</v>
      </c>
      <c r="AK196" s="51" t="str">
        <f>_xlfn.CONCAT("tasmota/device/",E195, "/tele/SENSOR")</f>
        <v>tasmota/device/roof_water_heater_booster_plug/tele/SENSOR</v>
      </c>
      <c r="AL196" s="51"/>
      <c r="AM196" s="51" t="s">
        <v>1291</v>
      </c>
      <c r="AN196" s="51">
        <v>1</v>
      </c>
      <c r="AO196" s="58" t="str">
        <f>AO195</f>
        <v>http://10.0.6.100/?</v>
      </c>
      <c r="AP196" s="51" t="str">
        <f>AP195</f>
        <v>sonoff-roof-water-heater-booster</v>
      </c>
      <c r="AQ196" s="52" t="s">
        <v>1272</v>
      </c>
      <c r="AR196" s="51" t="s">
        <v>597</v>
      </c>
      <c r="AS196" s="51" t="s">
        <v>598</v>
      </c>
      <c r="AT196" s="51" t="s">
        <v>378</v>
      </c>
      <c r="AU196" s="51" t="str">
        <f>_xlfn.CONCAT("{ ""base"": 43, ""name"": """, Table2[[#This Row],[device_manufacturer]], " ", Table2[[#This Row],[device_model]], """ }")</f>
        <v>{ "base": 43, "name": "Sonoff POWR3" }</v>
      </c>
      <c r="AV196" s="51" t="s">
        <v>38</v>
      </c>
      <c r="AW196" s="51"/>
      <c r="AX196" s="51"/>
      <c r="AY196" s="51"/>
      <c r="AZ196" s="51"/>
      <c r="BA196" s="55"/>
      <c r="BB196" s="55"/>
      <c r="BC196" s="51"/>
    </row>
    <row r="197" spans="1:55" ht="16" customHeight="1">
      <c r="A197" s="51">
        <v>1706</v>
      </c>
      <c r="B197" s="51" t="s">
        <v>26</v>
      </c>
      <c r="C197" s="51" t="s">
        <v>995</v>
      </c>
      <c r="D197" s="51" t="s">
        <v>27</v>
      </c>
      <c r="E197" s="51" t="str">
        <f>_xlfn.CONCAT(E195,"_energy_total")</f>
        <v>roof_water_heater_booster_plug_energy_total</v>
      </c>
      <c r="F197" s="55" t="str">
        <f>IF(ISBLANK(E197), "", Table2[[#This Row],[unique_id]])</f>
        <v>roof_water_heater_booster_plug_energy_total</v>
      </c>
      <c r="G197" s="51" t="s">
        <v>1295</v>
      </c>
      <c r="H197" s="51" t="s">
        <v>940</v>
      </c>
      <c r="I197" s="51" t="s">
        <v>132</v>
      </c>
      <c r="J197" s="51"/>
      <c r="K197" s="51"/>
      <c r="L197" s="51"/>
      <c r="M197" s="51"/>
      <c r="N197" s="51"/>
      <c r="O197" s="52"/>
      <c r="P197" s="51"/>
      <c r="Q197" s="51"/>
      <c r="R197" s="51"/>
      <c r="S197" s="51"/>
      <c r="T197" s="53"/>
      <c r="U197" s="51"/>
      <c r="V197" s="52"/>
      <c r="W197" s="52"/>
      <c r="X197" s="52"/>
      <c r="Y197" s="52"/>
      <c r="Z197" s="52"/>
      <c r="AA197" s="52"/>
      <c r="AB197" s="51" t="s">
        <v>76</v>
      </c>
      <c r="AC197" s="51" t="s">
        <v>372</v>
      </c>
      <c r="AD197" s="51" t="s">
        <v>1292</v>
      </c>
      <c r="AE197" s="51"/>
      <c r="AF197" s="57"/>
      <c r="AG197" s="52" t="s">
        <v>34</v>
      </c>
      <c r="AH197" s="52" t="s">
        <v>1287</v>
      </c>
      <c r="AI197" s="51" t="s">
        <v>27</v>
      </c>
      <c r="AJ197" s="51" t="str">
        <f>_xlfn.CONCAT("haas/entity/", Table2[[#This Row],[unique_id_device]], "/tasmota/",Table2[[#This Row],[unique_id]], "/config")</f>
        <v>haas/entity/sensor/tasmota/roof_water_heater_booster_plug_energy_total/config</v>
      </c>
      <c r="AK197" s="51" t="str">
        <f>_xlfn.CONCAT("tasmota/device/",E195, "/tele/SENSOR")</f>
        <v>tasmota/device/roof_water_heater_booster_plug/tele/SENSOR</v>
      </c>
      <c r="AL197" s="51"/>
      <c r="AM197" s="51" t="s">
        <v>1293</v>
      </c>
      <c r="AN197" s="51">
        <v>1</v>
      </c>
      <c r="AO197" s="58" t="str">
        <f>AO195</f>
        <v>http://10.0.6.100/?</v>
      </c>
      <c r="AP197" s="51" t="str">
        <f>AP195</f>
        <v>sonoff-roof-water-heater-booster</v>
      </c>
      <c r="AQ197" s="52" t="s">
        <v>1272</v>
      </c>
      <c r="AR197" s="51" t="s">
        <v>597</v>
      </c>
      <c r="AS197" s="51" t="s">
        <v>598</v>
      </c>
      <c r="AT197" s="51" t="s">
        <v>378</v>
      </c>
      <c r="AU197" s="51" t="str">
        <f>_xlfn.CONCAT("{ ""base"": 43, ""name"": """, Table2[[#This Row],[device_manufacturer]], " ", Table2[[#This Row],[device_model]], """ }")</f>
        <v>{ "base": 43, "name": "Sonoff POWR3" }</v>
      </c>
      <c r="AV197" s="51" t="s">
        <v>38</v>
      </c>
      <c r="AW197" s="51"/>
      <c r="AX197" s="51"/>
      <c r="AY197" s="51"/>
      <c r="AZ197" s="51"/>
      <c r="BA197" s="55"/>
      <c r="BB197" s="55"/>
      <c r="BC197" s="51"/>
    </row>
    <row r="198" spans="1:55" s="47" customFormat="1" ht="16" customHeight="1">
      <c r="A198" s="47">
        <v>1707</v>
      </c>
      <c r="B198" s="47" t="s">
        <v>26</v>
      </c>
      <c r="C198" s="47" t="s">
        <v>1101</v>
      </c>
      <c r="D198" s="47" t="s">
        <v>27</v>
      </c>
      <c r="E198" s="47" t="s">
        <v>1296</v>
      </c>
      <c r="F198" s="48" t="str">
        <f>IF(ISBLANK(E198), "", Table2[[#This Row],[unique_id]])</f>
        <v>roof_water_heater_booster_plug_energy</v>
      </c>
      <c r="G198" s="47" t="s">
        <v>1305</v>
      </c>
      <c r="H198" s="47" t="s">
        <v>940</v>
      </c>
      <c r="I198" s="47" t="s">
        <v>132</v>
      </c>
      <c r="O198" s="49"/>
      <c r="V198" s="49"/>
      <c r="W198" s="49"/>
      <c r="X198" s="49"/>
      <c r="Y198" s="49"/>
      <c r="Z198" s="49"/>
      <c r="AA198" s="49"/>
      <c r="AG198" s="49"/>
      <c r="AH198" s="49"/>
      <c r="AJ198" s="47" t="str">
        <f>IF(ISBLANK(AI198),  "", _xlfn.CONCAT("haas/entity/sensor/", LOWER(C198), "/", E198, "/config"))</f>
        <v/>
      </c>
      <c r="AK198" s="47" t="str">
        <f>IF(ISBLANK(AI198),  "", _xlfn.CONCAT(LOWER(C198), "/", E198))</f>
        <v/>
      </c>
      <c r="AO198" s="63"/>
      <c r="AQ198" s="49"/>
      <c r="BC198" s="48" t="str">
        <f>IF(AND(ISBLANK(AY198), ISBLANK(AZ198)), "", _xlfn.CONCAT("[", IF(ISBLANK(AY198), "", _xlfn.CONCAT("[""mac"", """, AY198, """]")), IF(ISBLANK(AZ198), "", _xlfn.CONCAT(", [""ip"", """, AZ198, """]")), "]"))</f>
        <v/>
      </c>
    </row>
    <row r="199" spans="1:55" s="47" customFormat="1" ht="16" customHeight="1">
      <c r="A199" s="47">
        <v>1708</v>
      </c>
      <c r="B199" s="47" t="s">
        <v>26</v>
      </c>
      <c r="C199" s="47" t="s">
        <v>1101</v>
      </c>
      <c r="D199" s="47" t="s">
        <v>27</v>
      </c>
      <c r="E199" s="47" t="s">
        <v>1297</v>
      </c>
      <c r="F199" s="48" t="str">
        <f>IF(ISBLANK(E199), "", Table2[[#This Row],[unique_id]])</f>
        <v>roof_water_heater_booster_plug_energy_daily</v>
      </c>
      <c r="G199" s="47" t="s">
        <v>1301</v>
      </c>
      <c r="H199" s="47" t="s">
        <v>940</v>
      </c>
      <c r="I199" s="47" t="s">
        <v>132</v>
      </c>
      <c r="O199" s="49"/>
      <c r="V199" s="49"/>
      <c r="W199" s="49"/>
      <c r="X199" s="49"/>
      <c r="Y199" s="49"/>
      <c r="Z199" s="49"/>
      <c r="AA199" s="49"/>
      <c r="AG199" s="49"/>
      <c r="AH199" s="49"/>
      <c r="AJ199" s="47" t="str">
        <f>IF(ISBLANK(AI199),  "", _xlfn.CONCAT("haas/entity/sensor/", LOWER(C199), "/", E199, "/config"))</f>
        <v/>
      </c>
      <c r="AK199" s="47" t="str">
        <f>IF(ISBLANK(AI199),  "", _xlfn.CONCAT(LOWER(C199), "/", E199))</f>
        <v/>
      </c>
      <c r="AO199" s="63"/>
      <c r="AQ199" s="49"/>
      <c r="BC199" s="48" t="str">
        <f>IF(AND(ISBLANK(AY199), ISBLANK(AZ199)), "", _xlfn.CONCAT("[", IF(ISBLANK(AY199), "", _xlfn.CONCAT("[""mac"", """, AY199, """]")), IF(ISBLANK(AZ199), "", _xlfn.CONCAT(", [""ip"", """, AZ199, """]")), "]"))</f>
        <v/>
      </c>
    </row>
    <row r="200" spans="1:55" s="47" customFormat="1" ht="16" customHeight="1">
      <c r="A200" s="47">
        <v>1709</v>
      </c>
      <c r="B200" s="47" t="s">
        <v>26</v>
      </c>
      <c r="C200" s="47" t="s">
        <v>1101</v>
      </c>
      <c r="D200" s="47" t="s">
        <v>27</v>
      </c>
      <c r="E200" s="47" t="s">
        <v>1299</v>
      </c>
      <c r="F200" s="48" t="str">
        <f>IF(ISBLANK(E200), "", Table2[[#This Row],[unique_id]])</f>
        <v>roof_water_heater_booster_plug_energy_weekly</v>
      </c>
      <c r="G200" s="47" t="s">
        <v>1302</v>
      </c>
      <c r="H200" s="47" t="s">
        <v>940</v>
      </c>
      <c r="I200" s="47" t="s">
        <v>132</v>
      </c>
      <c r="O200" s="49"/>
      <c r="V200" s="49"/>
      <c r="W200" s="49"/>
      <c r="X200" s="49"/>
      <c r="Y200" s="49"/>
      <c r="Z200" s="49"/>
      <c r="AA200" s="49"/>
      <c r="AG200" s="49"/>
      <c r="AH200" s="49"/>
      <c r="AJ200" s="47" t="str">
        <f>IF(ISBLANK(AI200),  "", _xlfn.CONCAT("haas/entity/sensor/", LOWER(C200), "/", E200, "/config"))</f>
        <v/>
      </c>
      <c r="AK200" s="47" t="str">
        <f>IF(ISBLANK(AI200),  "", _xlfn.CONCAT(LOWER(C200), "/", E200))</f>
        <v/>
      </c>
      <c r="AO200" s="63"/>
      <c r="AQ200" s="49"/>
      <c r="BC200" s="48" t="str">
        <f>IF(AND(ISBLANK(AY200), ISBLANK(AZ200)), "", _xlfn.CONCAT("[", IF(ISBLANK(AY200), "", _xlfn.CONCAT("[""mac"", """, AY200, """]")), IF(ISBLANK(AZ200), "", _xlfn.CONCAT(", [""ip"", """, AZ200, """]")), "]"))</f>
        <v/>
      </c>
    </row>
    <row r="201" spans="1:55" s="47" customFormat="1" ht="16" customHeight="1">
      <c r="A201" s="47">
        <v>1710</v>
      </c>
      <c r="B201" s="47" t="s">
        <v>26</v>
      </c>
      <c r="C201" s="47" t="s">
        <v>1101</v>
      </c>
      <c r="D201" s="47" t="s">
        <v>27</v>
      </c>
      <c r="E201" s="47" t="s">
        <v>1298</v>
      </c>
      <c r="F201" s="48" t="str">
        <f>IF(ISBLANK(E201), "", Table2[[#This Row],[unique_id]])</f>
        <v>roof_water_heater_booster_plug_energy_monthly</v>
      </c>
      <c r="G201" s="47" t="s">
        <v>1303</v>
      </c>
      <c r="H201" s="47" t="s">
        <v>940</v>
      </c>
      <c r="I201" s="47" t="s">
        <v>132</v>
      </c>
      <c r="O201" s="49"/>
      <c r="V201" s="49"/>
      <c r="W201" s="49"/>
      <c r="X201" s="49"/>
      <c r="Y201" s="49"/>
      <c r="Z201" s="49"/>
      <c r="AA201" s="49"/>
      <c r="AG201" s="49"/>
      <c r="AH201" s="49"/>
      <c r="AJ201" s="47" t="str">
        <f>IF(ISBLANK(AI201),  "", _xlfn.CONCAT("haas/entity/sensor/", LOWER(C201), "/", E201, "/config"))</f>
        <v/>
      </c>
      <c r="AK201" s="47" t="str">
        <f>IF(ISBLANK(AI201),  "", _xlfn.CONCAT(LOWER(C201), "/", E201))</f>
        <v/>
      </c>
      <c r="AO201" s="63"/>
      <c r="AQ201" s="49"/>
      <c r="BC201" s="48" t="str">
        <f>IF(AND(ISBLANK(AY201), ISBLANK(AZ201)), "", _xlfn.CONCAT("[", IF(ISBLANK(AY201), "", _xlfn.CONCAT("[""mac"", """, AY201, """]")), IF(ISBLANK(AZ201), "", _xlfn.CONCAT(", [""ip"", """, AZ201, """]")), "]"))</f>
        <v/>
      </c>
    </row>
    <row r="202" spans="1:55" s="47" customFormat="1" ht="16" customHeight="1">
      <c r="A202" s="47">
        <v>1711</v>
      </c>
      <c r="B202" s="47" t="s">
        <v>26</v>
      </c>
      <c r="C202" s="47" t="s">
        <v>1101</v>
      </c>
      <c r="D202" s="47" t="s">
        <v>27</v>
      </c>
      <c r="E202" s="47" t="s">
        <v>1300</v>
      </c>
      <c r="F202" s="48" t="str">
        <f>IF(ISBLANK(E202), "", Table2[[#This Row],[unique_id]])</f>
        <v>roof_water_heater_booster_plug_energy_yearly</v>
      </c>
      <c r="G202" s="47" t="s">
        <v>1304</v>
      </c>
      <c r="H202" s="47" t="s">
        <v>940</v>
      </c>
      <c r="I202" s="47" t="s">
        <v>132</v>
      </c>
      <c r="O202" s="49"/>
      <c r="V202" s="49"/>
      <c r="W202" s="49"/>
      <c r="X202" s="49"/>
      <c r="Y202" s="49"/>
      <c r="Z202" s="49"/>
      <c r="AA202" s="49"/>
      <c r="AG202" s="49"/>
      <c r="AH202" s="49"/>
      <c r="AJ202" s="47" t="str">
        <f>IF(ISBLANK(AI202),  "", _xlfn.CONCAT("haas/entity/sensor/", LOWER(C202), "/", E202, "/config"))</f>
        <v/>
      </c>
      <c r="AK202" s="47" t="str">
        <f>IF(ISBLANK(AI202),  "", _xlfn.CONCAT(LOWER(C202), "/", E202))</f>
        <v/>
      </c>
      <c r="AO202" s="63"/>
      <c r="AQ202" s="49"/>
      <c r="BC202" s="48" t="str">
        <f>IF(AND(ISBLANK(AY202), ISBLANK(AZ202)), "", _xlfn.CONCAT("[", IF(ISBLANK(AY202), "", _xlfn.CONCAT("[""mac"", """, AY202, """]")), IF(ISBLANK(AZ202), "", _xlfn.CONCAT(", [""ip"", """, AZ202, """]")), "]"))</f>
        <v/>
      </c>
    </row>
    <row r="203" spans="1:55" s="51" customFormat="1" ht="16" customHeight="1">
      <c r="A203" s="51">
        <v>1712</v>
      </c>
      <c r="B203" s="51" t="s">
        <v>228</v>
      </c>
      <c r="C203" s="51" t="s">
        <v>995</v>
      </c>
      <c r="D203" s="51" t="s">
        <v>134</v>
      </c>
      <c r="E203" s="51" t="s">
        <v>600</v>
      </c>
      <c r="F203" s="55" t="str">
        <f>IF(ISBLANK(E203), "", Table2[[#This Row],[unique_id]])</f>
        <v>outdoor_pool_filter</v>
      </c>
      <c r="G203" s="51" t="s">
        <v>357</v>
      </c>
      <c r="H203" s="51" t="s">
        <v>940</v>
      </c>
      <c r="I203" s="51" t="s">
        <v>132</v>
      </c>
      <c r="J203" s="51" t="str">
        <f>Table2[[#This Row],[friendly_name]]</f>
        <v>Pool Filter</v>
      </c>
      <c r="M203" s="51" t="s">
        <v>275</v>
      </c>
      <c r="O203" s="52" t="s">
        <v>1130</v>
      </c>
      <c r="P203" s="51" t="s">
        <v>172</v>
      </c>
      <c r="Q203" s="51" t="s">
        <v>1081</v>
      </c>
      <c r="R203" s="51" t="str">
        <f>Table2[[#This Row],[entity_domain]]</f>
        <v>Heating &amp; Cooling</v>
      </c>
      <c r="S203" s="51" t="str">
        <f>Table2[[#This Row],[friendly_name]]</f>
        <v>Pool Filter</v>
      </c>
      <c r="V203" s="52"/>
      <c r="W203" s="52"/>
      <c r="X203" s="52"/>
      <c r="Y203" s="52"/>
      <c r="Z203" s="52"/>
      <c r="AA203" s="52"/>
      <c r="AG203" s="52"/>
      <c r="AH203" s="52"/>
      <c r="AJ203" s="51" t="str">
        <f>IF(ISBLANK(AI203),  "", _xlfn.CONCAT("haas/entity/sensor/", LOWER(C203), "/", E203, "/config"))</f>
        <v/>
      </c>
      <c r="AK203" s="51" t="str">
        <f>IF(ISBLANK(AI203),  "", _xlfn.CONCAT(LOWER(C203), "/", E203))</f>
        <v/>
      </c>
      <c r="AO203" s="54"/>
      <c r="AP203" s="51" t="str">
        <f>IF(OR(ISBLANK(AY203), ISBLANK(AZ203)), "", LOWER(_xlfn.CONCAT(Table2[[#This Row],[device_manufacturer]], "-",Table2[[#This Row],[device_suggested_area]], "-", Table2[[#This Row],[device_identifiers]])))</f>
        <v/>
      </c>
      <c r="AQ203" s="52"/>
      <c r="AV203" s="51" t="s">
        <v>601</v>
      </c>
      <c r="AZ203" s="55"/>
      <c r="BA203" s="55"/>
      <c r="BB203" s="55"/>
      <c r="BC203" s="51" t="str">
        <f>IF(AND(ISBLANK(AY203), ISBLANK(AZ203)), "", _xlfn.CONCAT("[", IF(ISBLANK(AY203), "", _xlfn.CONCAT("[""mac"", """, AY203, """]")), IF(ISBLANK(AZ203), "", _xlfn.CONCAT(", [""ip"", """, AZ203, """]")), "]"))</f>
        <v/>
      </c>
    </row>
    <row r="204" spans="1:55" ht="16" customHeight="1">
      <c r="A204" s="27">
        <v>2000</v>
      </c>
      <c r="B204" s="27" t="s">
        <v>26</v>
      </c>
      <c r="C204" s="27" t="s">
        <v>609</v>
      </c>
      <c r="D204" s="27" t="s">
        <v>129</v>
      </c>
      <c r="E204" s="40" t="s">
        <v>614</v>
      </c>
      <c r="F204" s="31" t="str">
        <f>IF(ISBLANK(E204), "", Table2[[#This Row],[unique_id]])</f>
        <v>lounge_air_purifier</v>
      </c>
      <c r="G204" s="27" t="s">
        <v>203</v>
      </c>
      <c r="H204" s="27" t="s">
        <v>610</v>
      </c>
      <c r="I204" s="27" t="s">
        <v>132</v>
      </c>
      <c r="J204" s="27" t="s">
        <v>637</v>
      </c>
      <c r="M204" s="27" t="s">
        <v>136</v>
      </c>
      <c r="T204" s="34"/>
      <c r="V204" s="28"/>
      <c r="W204" s="28" t="s">
        <v>663</v>
      </c>
      <c r="X204" s="28"/>
      <c r="Y204" s="38" t="s">
        <v>1076</v>
      </c>
      <c r="Z204" s="38"/>
      <c r="AA204" s="38"/>
      <c r="AE204" s="27" t="s">
        <v>611</v>
      </c>
      <c r="AG204" s="28"/>
      <c r="AH204" s="28"/>
      <c r="AJ204" s="27" t="str">
        <f>IF(ISBLANK(AI204),  "", _xlfn.CONCAT("haas/entity/sensor/", LOWER(C204), "/", E204, "/config"))</f>
        <v/>
      </c>
      <c r="AK204" s="27" t="str">
        <f>IF(ISBLANK(AI204),  "", _xlfn.CONCAT(LOWER(C204), "/", E204))</f>
        <v/>
      </c>
      <c r="AN204" s="27"/>
      <c r="AO20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P204" s="27" t="s">
        <v>626</v>
      </c>
      <c r="AQ204" s="28" t="s">
        <v>627</v>
      </c>
      <c r="AR204" s="27" t="s">
        <v>625</v>
      </c>
      <c r="AS204" s="27" t="s">
        <v>628</v>
      </c>
      <c r="AT204" s="27" t="s">
        <v>609</v>
      </c>
      <c r="AV204" s="27" t="s">
        <v>203</v>
      </c>
      <c r="AY204" s="27" t="s">
        <v>649</v>
      </c>
      <c r="AZ204" s="27"/>
      <c r="BC204" s="27" t="str">
        <f>IF(AND(ISBLANK(AY204), ISBLANK(AZ204)), "", _xlfn.CONCAT("[", IF(ISBLANK(AY204), "", _xlfn.CONCAT("[""mac"", """, AY204, """]")), IF(ISBLANK(AZ204), "", _xlfn.CONCAT(", [""ip"", """, AZ204, """]")), "]"))</f>
        <v>[["mac", "0x9035eafffe404425"]]</v>
      </c>
    </row>
    <row r="205" spans="1:55" ht="16" customHeight="1">
      <c r="A205" s="27">
        <v>2001</v>
      </c>
      <c r="B205" s="27" t="s">
        <v>26</v>
      </c>
      <c r="C205" s="27" t="s">
        <v>1158</v>
      </c>
      <c r="D205" s="27" t="s">
        <v>149</v>
      </c>
      <c r="E205" s="40" t="s">
        <v>1156</v>
      </c>
      <c r="F205" s="31" t="str">
        <f>IF(ISBLANK(E205), "", Table2[[#This Row],[unique_id]])</f>
        <v>template_lounge_air_purifier_proxy</v>
      </c>
      <c r="G205" s="27" t="s">
        <v>203</v>
      </c>
      <c r="H205" s="27" t="s">
        <v>610</v>
      </c>
      <c r="I205" s="27" t="s">
        <v>132</v>
      </c>
      <c r="O205" s="28" t="s">
        <v>1130</v>
      </c>
      <c r="P205" s="27" t="s">
        <v>172</v>
      </c>
      <c r="Q205" s="27" t="s">
        <v>1080</v>
      </c>
      <c r="R205" s="27" t="s">
        <v>131</v>
      </c>
      <c r="S205" s="27" t="str">
        <f>_xlfn.CONCAT( Table2[[#This Row],[device_suggested_area]], " ",Table2[[#This Row],[powercalc_group_3]])</f>
        <v>Lounge Fans</v>
      </c>
      <c r="T205" s="34" t="s">
        <v>1159</v>
      </c>
      <c r="V205" s="28"/>
      <c r="W205" s="28"/>
      <c r="X205" s="28"/>
      <c r="Y205" s="38"/>
      <c r="Z205" s="38"/>
      <c r="AA205" s="38"/>
      <c r="AG205" s="28"/>
      <c r="AH205" s="28"/>
      <c r="AN205" s="27"/>
      <c r="AO205" s="39"/>
      <c r="AP205" s="27"/>
      <c r="AQ205" s="28"/>
      <c r="AR205" s="27" t="s">
        <v>129</v>
      </c>
      <c r="AS205" s="27" t="s">
        <v>628</v>
      </c>
      <c r="AT205" s="27" t="s">
        <v>609</v>
      </c>
      <c r="AV205" s="27" t="s">
        <v>203</v>
      </c>
      <c r="AY205" s="27"/>
      <c r="AZ205" s="27"/>
    </row>
    <row r="206" spans="1:55" ht="16" customHeight="1">
      <c r="A206" s="27">
        <v>2002</v>
      </c>
      <c r="B206" s="27" t="s">
        <v>26</v>
      </c>
      <c r="C206" s="27" t="s">
        <v>609</v>
      </c>
      <c r="D206" s="27" t="s">
        <v>129</v>
      </c>
      <c r="E206" s="40" t="s">
        <v>711</v>
      </c>
      <c r="F206" s="31" t="str">
        <f>IF(ISBLANK(E206), "", Table2[[#This Row],[unique_id]])</f>
        <v>dining_air_purifier</v>
      </c>
      <c r="G206" s="27" t="s">
        <v>202</v>
      </c>
      <c r="H206" s="27" t="s">
        <v>610</v>
      </c>
      <c r="I206" s="27" t="s">
        <v>132</v>
      </c>
      <c r="J206" s="27" t="s">
        <v>637</v>
      </c>
      <c r="M206" s="27" t="s">
        <v>136</v>
      </c>
      <c r="T206" s="34"/>
      <c r="V206" s="28"/>
      <c r="W206" s="28" t="s">
        <v>663</v>
      </c>
      <c r="X206" s="28"/>
      <c r="Y206" s="38" t="s">
        <v>1076</v>
      </c>
      <c r="Z206" s="38"/>
      <c r="AA206" s="38"/>
      <c r="AE206" s="27" t="s">
        <v>611</v>
      </c>
      <c r="AG206" s="28"/>
      <c r="AH206" s="28"/>
      <c r="AJ206" s="27" t="str">
        <f>IF(ISBLANK(AI206),  "", _xlfn.CONCAT("haas/entity/sensor/", LOWER(C206), "/", E206, "/config"))</f>
        <v/>
      </c>
      <c r="AK206" s="27" t="str">
        <f>IF(ISBLANK(AI206),  "", _xlfn.CONCAT(LOWER(C206), "/", E206))</f>
        <v/>
      </c>
      <c r="AN206" s="27"/>
      <c r="AO20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P206" s="27" t="s">
        <v>713</v>
      </c>
      <c r="AQ206" s="28" t="s">
        <v>627</v>
      </c>
      <c r="AR206" s="27" t="s">
        <v>625</v>
      </c>
      <c r="AS206" s="27" t="s">
        <v>628</v>
      </c>
      <c r="AT206" s="27" t="s">
        <v>609</v>
      </c>
      <c r="AV206" s="27" t="s">
        <v>202</v>
      </c>
      <c r="AY206" s="27" t="s">
        <v>712</v>
      </c>
      <c r="AZ206" s="27"/>
      <c r="BC206" s="27" t="str">
        <f>IF(AND(ISBLANK(AY206), ISBLANK(AZ206)), "", _xlfn.CONCAT("[", IF(ISBLANK(AY206), "", _xlfn.CONCAT("[""mac"", """, AY206, """]")), IF(ISBLANK(AZ206), "", _xlfn.CONCAT(", [""ip"", """, AZ206, """]")), "]"))</f>
        <v>[["mac", "0x9035eafffe82fef8"]]</v>
      </c>
    </row>
    <row r="207" spans="1:55" ht="16" customHeight="1">
      <c r="A207" s="27">
        <v>2003</v>
      </c>
      <c r="B207" s="27" t="s">
        <v>26</v>
      </c>
      <c r="C207" s="27" t="s">
        <v>1158</v>
      </c>
      <c r="D207" s="27" t="s">
        <v>149</v>
      </c>
      <c r="E207" s="40" t="s">
        <v>1157</v>
      </c>
      <c r="F207" s="31" t="str">
        <f>IF(ISBLANK(E207), "", Table2[[#This Row],[unique_id]])</f>
        <v>template_dining_air_purifier_proxy</v>
      </c>
      <c r="G207" s="27" t="s">
        <v>202</v>
      </c>
      <c r="H207" s="27" t="s">
        <v>610</v>
      </c>
      <c r="I207" s="27" t="s">
        <v>132</v>
      </c>
      <c r="O207" s="28" t="s">
        <v>1130</v>
      </c>
      <c r="P207" s="27" t="s">
        <v>172</v>
      </c>
      <c r="Q207" s="27" t="s">
        <v>1080</v>
      </c>
      <c r="R207" s="27" t="s">
        <v>131</v>
      </c>
      <c r="S207" s="27" t="str">
        <f>_xlfn.CONCAT( Table2[[#This Row],[device_suggested_area]], " ",Table2[[#This Row],[powercalc_group_3]])</f>
        <v>Dining Fans</v>
      </c>
      <c r="T207" s="34" t="s">
        <v>1159</v>
      </c>
      <c r="V207" s="28"/>
      <c r="W207" s="28"/>
      <c r="X207" s="28"/>
      <c r="Y207" s="38"/>
      <c r="Z207" s="38"/>
      <c r="AA207" s="38"/>
      <c r="AG207" s="28"/>
      <c r="AH207" s="28"/>
      <c r="AN207" s="27"/>
      <c r="AO207" s="39"/>
      <c r="AP207" s="27"/>
      <c r="AQ207" s="28"/>
      <c r="AR207" s="27" t="s">
        <v>129</v>
      </c>
      <c r="AS207" s="27" t="s">
        <v>628</v>
      </c>
      <c r="AT207" s="27" t="s">
        <v>609</v>
      </c>
      <c r="AV207" s="27" t="s">
        <v>202</v>
      </c>
      <c r="AY207" s="27"/>
      <c r="AZ207" s="27"/>
    </row>
    <row r="208" spans="1:55" ht="16" customHeight="1">
      <c r="A208" s="27">
        <v>2100</v>
      </c>
      <c r="B208" s="27" t="s">
        <v>26</v>
      </c>
      <c r="C208" s="27" t="s">
        <v>1101</v>
      </c>
      <c r="D208" s="27" t="s">
        <v>27</v>
      </c>
      <c r="E208" s="27" t="s">
        <v>243</v>
      </c>
      <c r="F208" s="31" t="str">
        <f>IF(ISBLANK(E208), "", Table2[[#This Row],[unique_id]])</f>
        <v>home_power</v>
      </c>
      <c r="G208" s="27" t="s">
        <v>362</v>
      </c>
      <c r="H208" s="27" t="s">
        <v>257</v>
      </c>
      <c r="I208" s="27" t="s">
        <v>141</v>
      </c>
      <c r="M208" s="27" t="s">
        <v>90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N208" s="27"/>
      <c r="AO208" s="29"/>
      <c r="AP208" s="27"/>
      <c r="AQ208" s="28"/>
      <c r="AY208" s="27"/>
      <c r="AZ208" s="27"/>
      <c r="BC208" s="27" t="str">
        <f>IF(AND(ISBLANK(AY208), ISBLANK(AZ208)), "", _xlfn.CONCAT("[", IF(ISBLANK(AY208), "", _xlfn.CONCAT("[""mac"", """, AY208, """]")), IF(ISBLANK(AZ208), "", _xlfn.CONCAT(", [""ip"", """, AZ208, """]")), "]"))</f>
        <v/>
      </c>
    </row>
    <row r="209" spans="1:55" ht="16" customHeight="1">
      <c r="A209" s="27">
        <v>2101</v>
      </c>
      <c r="B209" s="27" t="s">
        <v>26</v>
      </c>
      <c r="C209" s="27" t="s">
        <v>1101</v>
      </c>
      <c r="D209" s="27" t="s">
        <v>27</v>
      </c>
      <c r="E209" s="27" t="s">
        <v>359</v>
      </c>
      <c r="F209" s="31" t="str">
        <f>IF(ISBLANK(E209), "", Table2[[#This Row],[unique_id]])</f>
        <v>home_base_power</v>
      </c>
      <c r="G209" s="27" t="s">
        <v>360</v>
      </c>
      <c r="H209" s="27" t="s">
        <v>257</v>
      </c>
      <c r="I209" s="27" t="s">
        <v>141</v>
      </c>
      <c r="M209" s="27" t="s">
        <v>90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N209" s="27"/>
      <c r="AO209" s="29"/>
      <c r="AP209" s="27"/>
      <c r="AQ209" s="28"/>
      <c r="AY209" s="27"/>
      <c r="AZ209" s="27"/>
      <c r="BC209" s="27" t="str">
        <f>IF(AND(ISBLANK(AY209), ISBLANK(AZ209)), "", _xlfn.CONCAT("[", IF(ISBLANK(AY209), "", _xlfn.CONCAT("[""mac"", """, AY209, """]")), IF(ISBLANK(AZ209), "", _xlfn.CONCAT(", [""ip"", """, AZ209, """]")), "]"))</f>
        <v/>
      </c>
    </row>
    <row r="210" spans="1:55" ht="16" customHeight="1">
      <c r="A210" s="27">
        <v>2102</v>
      </c>
      <c r="B210" s="27" t="s">
        <v>26</v>
      </c>
      <c r="C210" s="27" t="s">
        <v>1101</v>
      </c>
      <c r="D210" s="27" t="s">
        <v>27</v>
      </c>
      <c r="E210" s="27" t="s">
        <v>358</v>
      </c>
      <c r="F210" s="31" t="str">
        <f>IF(ISBLANK(E210), "", Table2[[#This Row],[unique_id]])</f>
        <v>home_peak_power</v>
      </c>
      <c r="G210" s="27" t="s">
        <v>361</v>
      </c>
      <c r="H210" s="27" t="s">
        <v>257</v>
      </c>
      <c r="I210" s="27" t="s">
        <v>141</v>
      </c>
      <c r="M210" s="27" t="s">
        <v>90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N210" s="27"/>
      <c r="AO210" s="29"/>
      <c r="AP210" s="27"/>
      <c r="AQ210" s="28"/>
      <c r="AY210" s="27"/>
      <c r="AZ210" s="27"/>
      <c r="BC210" s="27" t="str">
        <f>IF(AND(ISBLANK(AY210), ISBLANK(AZ210)), "", _xlfn.CONCAT("[", IF(ISBLANK(AY210), "", _xlfn.CONCAT("[""mac"", """, AY210, """]")), IF(ISBLANK(AZ210), "", _xlfn.CONCAT(", [""ip"", """, AZ210, """]")), "]"))</f>
        <v/>
      </c>
    </row>
    <row r="211" spans="1:55" ht="16" customHeight="1">
      <c r="A211" s="27">
        <v>2103</v>
      </c>
      <c r="B211" s="27" t="s">
        <v>26</v>
      </c>
      <c r="C211" s="27" t="s">
        <v>594</v>
      </c>
      <c r="D211" s="27" t="s">
        <v>377</v>
      </c>
      <c r="E211" s="27" t="s">
        <v>592</v>
      </c>
      <c r="F211" s="31" t="str">
        <f>IF(ISBLANK(E211), "", Table2[[#This Row],[unique_id]])</f>
        <v>graph_break</v>
      </c>
      <c r="G211" s="27" t="s">
        <v>593</v>
      </c>
      <c r="H211" s="27" t="s">
        <v>257</v>
      </c>
      <c r="I211" s="27" t="s">
        <v>141</v>
      </c>
      <c r="T211" s="27"/>
      <c r="U211" s="27" t="s">
        <v>591</v>
      </c>
      <c r="V211" s="28"/>
      <c r="W211" s="28"/>
      <c r="X211" s="28"/>
      <c r="Y211" s="28"/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N211" s="27"/>
      <c r="AO211" s="29"/>
      <c r="AP211" s="27"/>
      <c r="AQ211" s="28"/>
      <c r="AY211" s="27"/>
      <c r="AZ211" s="27"/>
      <c r="BC211" s="27" t="str">
        <f>IF(AND(ISBLANK(AY211), ISBLANK(AZ211)), "", _xlfn.CONCAT("[", IF(ISBLANK(AY211), "", _xlfn.CONCAT("[""mac"", """, AY211, """]")), IF(ISBLANK(AZ211), "", _xlfn.CONCAT(", [""ip"", """, AZ211, """]")), "]"))</f>
        <v/>
      </c>
    </row>
    <row r="212" spans="1:55" ht="16" customHeight="1">
      <c r="A212" s="27">
        <v>2104</v>
      </c>
      <c r="B212" s="27" t="s">
        <v>26</v>
      </c>
      <c r="C212" s="27" t="s">
        <v>1101</v>
      </c>
      <c r="D212" s="27" t="s">
        <v>27</v>
      </c>
      <c r="E212" s="27" t="s">
        <v>1083</v>
      </c>
      <c r="F212" s="31" t="str">
        <f>IF(ISBLANK(E212), "", Table2[[#This Row],[unique_id]])</f>
        <v>lights_power</v>
      </c>
      <c r="G212" s="27" t="s">
        <v>1134</v>
      </c>
      <c r="H212" s="27" t="s">
        <v>257</v>
      </c>
      <c r="I212" s="27" t="s">
        <v>141</v>
      </c>
      <c r="M212" s="27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N212" s="27"/>
      <c r="AO212" s="29"/>
      <c r="AP212" s="27"/>
      <c r="AQ212" s="28"/>
      <c r="AY212" s="27"/>
      <c r="AZ212" s="27"/>
      <c r="BC212" s="27" t="str">
        <f>IF(AND(ISBLANK(AY212), ISBLANK(AZ212)), "", _xlfn.CONCAT("[", IF(ISBLANK(AY212), "", _xlfn.CONCAT("[""mac"", """, AY212, """]")), IF(ISBLANK(AZ212), "", _xlfn.CONCAT(", [""ip"", """, AZ212, """]")), "]"))</f>
        <v/>
      </c>
    </row>
    <row r="213" spans="1:55" ht="16" customHeight="1">
      <c r="A213" s="27">
        <v>2105</v>
      </c>
      <c r="B213" s="32" t="s">
        <v>26</v>
      </c>
      <c r="C213" s="27" t="s">
        <v>1101</v>
      </c>
      <c r="D213" s="32" t="s">
        <v>27</v>
      </c>
      <c r="E213" s="32" t="s">
        <v>1084</v>
      </c>
      <c r="F213" s="31" t="str">
        <f>IF(ISBLANK(E213), "", Table2[[#This Row],[unique_id]])</f>
        <v>fans_power</v>
      </c>
      <c r="G213" s="32" t="s">
        <v>1133</v>
      </c>
      <c r="H213" s="32" t="s">
        <v>257</v>
      </c>
      <c r="I213" s="32" t="s">
        <v>141</v>
      </c>
      <c r="K213" s="32"/>
      <c r="L213" s="32"/>
      <c r="M213" s="32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N213" s="27"/>
      <c r="AO213" s="29"/>
      <c r="AP213" s="27"/>
      <c r="AQ213" s="28"/>
      <c r="AY213" s="27"/>
      <c r="AZ213" s="27"/>
      <c r="BC213" s="27" t="str">
        <f>IF(AND(ISBLANK(AY213), ISBLANK(AZ213)), "", _xlfn.CONCAT("[", IF(ISBLANK(AY213), "", _xlfn.CONCAT("[""mac"", """, AY213, """]")), IF(ISBLANK(AZ213), "", _xlfn.CONCAT(", [""ip"", """, AZ213, """]")), "]"))</f>
        <v/>
      </c>
    </row>
    <row r="214" spans="1:55" ht="16" customHeight="1">
      <c r="A214" s="27">
        <v>2106</v>
      </c>
      <c r="B214" s="32" t="s">
        <v>26</v>
      </c>
      <c r="C214" s="27" t="s">
        <v>1101</v>
      </c>
      <c r="D214" s="32" t="s">
        <v>27</v>
      </c>
      <c r="E214" s="32" t="s">
        <v>1185</v>
      </c>
      <c r="F214" s="31" t="str">
        <f>IF(ISBLANK(E214), "", Table2[[#This Row],[unique_id]])</f>
        <v>all_standby_power</v>
      </c>
      <c r="G214" s="32" t="s">
        <v>1214</v>
      </c>
      <c r="H214" s="32" t="s">
        <v>257</v>
      </c>
      <c r="I214" s="32" t="s">
        <v>141</v>
      </c>
      <c r="K214" s="32"/>
      <c r="L214" s="32"/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N214" s="27"/>
      <c r="AO214" s="29"/>
      <c r="AP214" s="27"/>
      <c r="AQ214" s="28"/>
      <c r="AY214" s="27"/>
      <c r="AZ214" s="27"/>
      <c r="BC214" s="27" t="str">
        <f>IF(AND(ISBLANK(AY214), ISBLANK(AZ214)), "", _xlfn.CONCAT("[", IF(ISBLANK(AY214), "", _xlfn.CONCAT("[""mac"", """, AY214, """]")), IF(ISBLANK(AZ214), "", _xlfn.CONCAT(", [""ip"", """, AZ214, """]")), "]"))</f>
        <v/>
      </c>
    </row>
    <row r="215" spans="1:55" ht="16" customHeight="1">
      <c r="A215" s="27">
        <v>2107</v>
      </c>
      <c r="B215" s="27" t="s">
        <v>26</v>
      </c>
      <c r="C215" s="27" t="s">
        <v>1101</v>
      </c>
      <c r="D215" s="27" t="s">
        <v>27</v>
      </c>
      <c r="E215" s="27" t="s">
        <v>1131</v>
      </c>
      <c r="F215" s="31" t="str">
        <f>IF(ISBLANK(E215), "", Table2[[#This Row],[unique_id]])</f>
        <v>kitchen_coffee_machine_power</v>
      </c>
      <c r="G215" s="27" t="s">
        <v>135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N215" s="27"/>
      <c r="AO215" s="29"/>
      <c r="AP215" s="27"/>
      <c r="AQ215" s="28"/>
      <c r="AY215" s="27"/>
      <c r="AZ215" s="27"/>
      <c r="BC215" s="27" t="str">
        <f>IF(AND(ISBLANK(AY215), ISBLANK(AZ215)), "", _xlfn.CONCAT("[", IF(ISBLANK(AY215), "", _xlfn.CONCAT("[""mac"", """, AY215, """]")), IF(ISBLANK(AZ215), "", _xlfn.CONCAT(", [""ip"", """, AZ215, """]")), "]"))</f>
        <v/>
      </c>
    </row>
    <row r="216" spans="1:55" ht="16" customHeight="1">
      <c r="A216" s="27">
        <v>2108</v>
      </c>
      <c r="B216" s="27" t="s">
        <v>26</v>
      </c>
      <c r="C216" s="27" t="s">
        <v>1101</v>
      </c>
      <c r="D216" s="27" t="s">
        <v>27</v>
      </c>
      <c r="E216" s="27" t="s">
        <v>1102</v>
      </c>
      <c r="F216" s="31" t="str">
        <f>IF(ISBLANK(E216), "", Table2[[#This Row],[unique_id]])</f>
        <v>study_battery_charger_power</v>
      </c>
      <c r="G216" s="27" t="s">
        <v>242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N216" s="27"/>
      <c r="AO216" s="29"/>
      <c r="AP216" s="27"/>
      <c r="AQ216" s="28"/>
      <c r="AY216" s="27"/>
      <c r="AZ216" s="27"/>
      <c r="BC216" s="27" t="str">
        <f>IF(AND(ISBLANK(AY216), ISBLANK(AZ216)), "", _xlfn.CONCAT("[", IF(ISBLANK(AY216), "", _xlfn.CONCAT("[""mac"", """, AY216, """]")), IF(ISBLANK(AZ216), "", _xlfn.CONCAT(", [""ip"", """, AZ216, """]")), "]"))</f>
        <v/>
      </c>
    </row>
    <row r="217" spans="1:55" ht="16" customHeight="1">
      <c r="A217" s="27">
        <v>2109</v>
      </c>
      <c r="B217" s="27" t="s">
        <v>26</v>
      </c>
      <c r="C217" s="27" t="s">
        <v>1101</v>
      </c>
      <c r="D217" s="27" t="s">
        <v>27</v>
      </c>
      <c r="E217" s="27" t="s">
        <v>1103</v>
      </c>
      <c r="F217" s="31" t="str">
        <f>IF(ISBLANK(E217), "", Table2[[#This Row],[unique_id]])</f>
        <v>laundry_vacuum_charger_power</v>
      </c>
      <c r="G217" s="27" t="s">
        <v>241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N217" s="27"/>
      <c r="AO217" s="29"/>
      <c r="AP217" s="27"/>
      <c r="AQ217" s="28"/>
      <c r="AY217" s="27"/>
      <c r="AZ217" s="27"/>
      <c r="BC217" s="27" t="str">
        <f>IF(AND(ISBLANK(AY217), ISBLANK(AZ217)), "", _xlfn.CONCAT("[", IF(ISBLANK(AY217), "", _xlfn.CONCAT("[""mac"", """, AY217, """]")), IF(ISBLANK(AZ217), "", _xlfn.CONCAT(", [""ip"", """, AZ217, """]")), "]"))</f>
        <v/>
      </c>
    </row>
    <row r="218" spans="1:55" s="47" customFormat="1" ht="16" customHeight="1">
      <c r="A218" s="47">
        <v>2110</v>
      </c>
      <c r="B218" s="59" t="s">
        <v>228</v>
      </c>
      <c r="C218" s="47" t="s">
        <v>1101</v>
      </c>
      <c r="D218" s="59" t="s">
        <v>27</v>
      </c>
      <c r="E218" s="59" t="s">
        <v>602</v>
      </c>
      <c r="F218" s="60" t="str">
        <f>IF(ISBLANK(E218), "", Table2[[#This Row],[unique_id]])</f>
        <v>outdoor_pool_filter_power</v>
      </c>
      <c r="G218" s="59" t="s">
        <v>357</v>
      </c>
      <c r="H218" s="59" t="s">
        <v>257</v>
      </c>
      <c r="I218" s="59" t="s">
        <v>141</v>
      </c>
      <c r="K218" s="59"/>
      <c r="L218" s="59"/>
      <c r="M218" s="59" t="s">
        <v>136</v>
      </c>
      <c r="O218" s="49"/>
      <c r="U218" s="47" t="s">
        <v>591</v>
      </c>
      <c r="V218" s="49"/>
      <c r="W218" s="49"/>
      <c r="X218" s="49"/>
      <c r="Y218" s="49"/>
      <c r="Z218" s="49"/>
      <c r="AA218" s="49"/>
      <c r="AC218" s="47" t="s">
        <v>371</v>
      </c>
      <c r="AE218" s="47" t="s">
        <v>258</v>
      </c>
      <c r="AG218" s="49"/>
      <c r="AH218" s="49"/>
      <c r="AJ218" s="47" t="str">
        <f>IF(ISBLANK(AI218),  "", _xlfn.CONCAT("haas/entity/sensor/", LOWER(C218), "/", E218, "/config"))</f>
        <v/>
      </c>
      <c r="AK218" s="47" t="str">
        <f>IF(ISBLANK(AI218),  "", _xlfn.CONCAT(LOWER(C218), "/", E218))</f>
        <v/>
      </c>
      <c r="AO218" s="50"/>
      <c r="AQ218" s="49"/>
      <c r="BC218" s="47" t="str">
        <f>IF(AND(ISBLANK(AY218), ISBLANK(AZ218)), "", _xlfn.CONCAT("[", IF(ISBLANK(AY218), "", _xlfn.CONCAT("[""mac"", """, AY218, """]")), IF(ISBLANK(AZ218), "", _xlfn.CONCAT(", [""ip"", """, AZ218, """]")), "]"))</f>
        <v/>
      </c>
    </row>
    <row r="219" spans="1:55" ht="16" customHeight="1">
      <c r="A219" s="27">
        <v>2111</v>
      </c>
      <c r="B219" s="27" t="s">
        <v>26</v>
      </c>
      <c r="C219" s="27" t="s">
        <v>1101</v>
      </c>
      <c r="D219" s="32" t="s">
        <v>27</v>
      </c>
      <c r="E219" s="32" t="s">
        <v>1288</v>
      </c>
      <c r="F219" s="31" t="str">
        <f>IF(ISBLANK(E219), "", Table2[[#This Row],[unique_id]])</f>
        <v>water_booster_power</v>
      </c>
      <c r="G219" s="32" t="s">
        <v>604</v>
      </c>
      <c r="H219" s="32" t="s">
        <v>257</v>
      </c>
      <c r="I219" s="32" t="s">
        <v>141</v>
      </c>
      <c r="K219" s="32"/>
      <c r="L219" s="32"/>
      <c r="M219" s="32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N219" s="27"/>
      <c r="AO219" s="29"/>
      <c r="AP219" s="27"/>
      <c r="AQ219" s="28"/>
      <c r="AY219" s="27"/>
      <c r="AZ219" s="27"/>
      <c r="BC219" s="27" t="str">
        <f>IF(AND(ISBLANK(AY219), ISBLANK(AZ219)), "", _xlfn.CONCAT("[", IF(ISBLANK(AY219), "", _xlfn.CONCAT("[""mac"", """, AY219, """]")), IF(ISBLANK(AZ219), "", _xlfn.CONCAT(", [""ip"", """, AZ219, """]")), "]"))</f>
        <v/>
      </c>
    </row>
    <row r="220" spans="1:55" ht="16" customHeight="1">
      <c r="A220" s="27">
        <v>2112</v>
      </c>
      <c r="B220" s="27" t="s">
        <v>26</v>
      </c>
      <c r="C220" s="27" t="s">
        <v>1101</v>
      </c>
      <c r="D220" s="27" t="s">
        <v>27</v>
      </c>
      <c r="E220" s="27" t="s">
        <v>1104</v>
      </c>
      <c r="F220" s="31" t="str">
        <f>IF(ISBLANK(E220), "", Table2[[#This Row],[unique_id]])</f>
        <v>kitchen_dish_washer_power</v>
      </c>
      <c r="G220" s="27" t="s">
        <v>239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N220" s="27"/>
      <c r="AO220" s="29"/>
      <c r="AP220" s="27"/>
      <c r="AQ220" s="28"/>
      <c r="AY220" s="27"/>
      <c r="AZ220" s="27"/>
      <c r="BC220" s="27" t="str">
        <f>IF(AND(ISBLANK(AY220), ISBLANK(AZ220)), "", _xlfn.CONCAT("[", IF(ISBLANK(AY220), "", _xlfn.CONCAT("[""mac"", """, AY220, """]")), IF(ISBLANK(AZ220), "", _xlfn.CONCAT(", [""ip"", """, AZ220, """]")), "]"))</f>
        <v/>
      </c>
    </row>
    <row r="221" spans="1:55" ht="16" customHeight="1">
      <c r="A221" s="27">
        <v>2113</v>
      </c>
      <c r="B221" s="27" t="s">
        <v>26</v>
      </c>
      <c r="C221" s="27" t="s">
        <v>1101</v>
      </c>
      <c r="D221" s="27" t="s">
        <v>27</v>
      </c>
      <c r="E221" s="27" t="s">
        <v>1105</v>
      </c>
      <c r="F221" s="31" t="str">
        <f>IF(ISBLANK(E221), "", Table2[[#This Row],[unique_id]])</f>
        <v>laundry_clothes_dryer_power</v>
      </c>
      <c r="G221" s="27" t="s">
        <v>240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N221" s="27"/>
      <c r="AO221" s="29"/>
      <c r="AP221" s="27"/>
      <c r="AQ221" s="28"/>
      <c r="AY221" s="27"/>
      <c r="AZ221" s="27"/>
      <c r="BC221" s="27" t="str">
        <f>IF(AND(ISBLANK(AY221), ISBLANK(AZ221)), "", _xlfn.CONCAT("[", IF(ISBLANK(AY221), "", _xlfn.CONCAT("[""mac"", """, AY221, """]")), IF(ISBLANK(AZ221), "", _xlfn.CONCAT(", [""ip"", """, AZ221, """]")), "]"))</f>
        <v/>
      </c>
    </row>
    <row r="222" spans="1:55" ht="16" customHeight="1">
      <c r="A222" s="27">
        <v>2114</v>
      </c>
      <c r="B222" s="27" t="s">
        <v>26</v>
      </c>
      <c r="C222" s="27" t="s">
        <v>1101</v>
      </c>
      <c r="D222" s="27" t="s">
        <v>27</v>
      </c>
      <c r="E222" s="27" t="s">
        <v>1099</v>
      </c>
      <c r="F222" s="31" t="str">
        <f>IF(ISBLANK(E222), "", Table2[[#This Row],[unique_id]])</f>
        <v>laundry_washing_machine_power</v>
      </c>
      <c r="G222" s="27" t="s">
        <v>238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N222" s="27"/>
      <c r="AO222" s="29"/>
      <c r="AP222" s="27"/>
      <c r="AQ222" s="28"/>
      <c r="AY222" s="27"/>
      <c r="AZ222" s="27"/>
      <c r="BC222" s="27" t="str">
        <f>IF(AND(ISBLANK(AY222), ISBLANK(AZ222)), "", _xlfn.CONCAT("[", IF(ISBLANK(AY222), "", _xlfn.CONCAT("[""mac"", """, AY222, """]")), IF(ISBLANK(AZ222), "", _xlfn.CONCAT(", [""ip"", """, AZ222, """]")), "]"))</f>
        <v/>
      </c>
    </row>
    <row r="223" spans="1:55" ht="16" customHeight="1">
      <c r="A223" s="27">
        <v>2115</v>
      </c>
      <c r="B223" s="27" t="s">
        <v>26</v>
      </c>
      <c r="C223" s="27" t="s">
        <v>1101</v>
      </c>
      <c r="D223" s="27" t="s">
        <v>27</v>
      </c>
      <c r="E223" s="27" t="s">
        <v>1106</v>
      </c>
      <c r="F223" s="31" t="str">
        <f>IF(ISBLANK(E223), "", Table2[[#This Row],[unique_id]])</f>
        <v>kitchen_fridge_power</v>
      </c>
      <c r="G223" s="27" t="s">
        <v>234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N223" s="27"/>
      <c r="AO223" s="29"/>
      <c r="AP223" s="27"/>
      <c r="AQ223" s="28"/>
      <c r="AY223" s="27"/>
      <c r="AZ223" s="27"/>
      <c r="BC223" s="27" t="str">
        <f>IF(AND(ISBLANK(AY223), ISBLANK(AZ223)), "", _xlfn.CONCAT("[", IF(ISBLANK(AY223), "", _xlfn.CONCAT("[""mac"", """, AY223, """]")), IF(ISBLANK(AZ223), "", _xlfn.CONCAT(", [""ip"", """, AZ223, """]")), "]"))</f>
        <v/>
      </c>
    </row>
    <row r="224" spans="1:55" ht="16" customHeight="1">
      <c r="A224" s="27">
        <v>2116</v>
      </c>
      <c r="B224" s="27" t="s">
        <v>26</v>
      </c>
      <c r="C224" s="27" t="s">
        <v>1101</v>
      </c>
      <c r="D224" s="27" t="s">
        <v>27</v>
      </c>
      <c r="E224" s="27" t="s">
        <v>1107</v>
      </c>
      <c r="F224" s="31" t="str">
        <f>IF(ISBLANK(E224), "", Table2[[#This Row],[unique_id]])</f>
        <v>deck_freezer_power</v>
      </c>
      <c r="G224" s="27" t="s">
        <v>235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N224" s="27"/>
      <c r="AO224" s="29"/>
      <c r="AP224" s="27"/>
      <c r="AQ224" s="28"/>
      <c r="AY224" s="27"/>
      <c r="AZ224" s="27"/>
      <c r="BC224" s="27" t="str">
        <f>IF(AND(ISBLANK(AY224), ISBLANK(AZ224)), "", _xlfn.CONCAT("[", IF(ISBLANK(AY224), "", _xlfn.CONCAT("[""mac"", """, AY224, """]")), IF(ISBLANK(AZ224), "", _xlfn.CONCAT(", [""ip"", """, AZ224, """]")), "]"))</f>
        <v/>
      </c>
    </row>
    <row r="225" spans="1:55" ht="16" customHeight="1">
      <c r="A225" s="27">
        <v>2117</v>
      </c>
      <c r="B225" s="27" t="s">
        <v>26</v>
      </c>
      <c r="C225" s="27" t="s">
        <v>1101</v>
      </c>
      <c r="D225" s="27" t="s">
        <v>27</v>
      </c>
      <c r="E225" s="27" t="s">
        <v>1127</v>
      </c>
      <c r="F225" s="31" t="str">
        <f>IF(ISBLANK(E225), "", Table2[[#This Row],[unique_id]])</f>
        <v>bathroom_towel_rails_power</v>
      </c>
      <c r="G225" s="27" t="s">
        <v>607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N225" s="27"/>
      <c r="AO225" s="29"/>
      <c r="AP225" s="27"/>
      <c r="AQ225" s="28"/>
      <c r="AY225" s="27"/>
      <c r="AZ225" s="27"/>
      <c r="BC225" s="27" t="str">
        <f>IF(AND(ISBLANK(AY225), ISBLANK(AZ225)), "", _xlfn.CONCAT("[", IF(ISBLANK(AY225), "", _xlfn.CONCAT("[""mac"", """, AY225, """]")), IF(ISBLANK(AZ225), "", _xlfn.CONCAT(", [""ip"", """, AZ225, """]")), "]"))</f>
        <v/>
      </c>
    </row>
    <row r="226" spans="1:55" ht="16" customHeight="1">
      <c r="A226" s="27">
        <v>2118</v>
      </c>
      <c r="B226" s="27" t="s">
        <v>26</v>
      </c>
      <c r="C226" s="27" t="s">
        <v>1101</v>
      </c>
      <c r="D226" s="27" t="s">
        <v>27</v>
      </c>
      <c r="E226" s="27" t="s">
        <v>1108</v>
      </c>
      <c r="F226" s="31" t="str">
        <f>IF(ISBLANK(E226), "", Table2[[#This Row],[unique_id]])</f>
        <v>study_outlet_power</v>
      </c>
      <c r="G226" s="27" t="s">
        <v>237</v>
      </c>
      <c r="H226" s="27" t="s">
        <v>257</v>
      </c>
      <c r="I226" s="27" t="s">
        <v>141</v>
      </c>
      <c r="M226" s="27" t="s">
        <v>136</v>
      </c>
      <c r="T226" s="27"/>
      <c r="U226" s="27" t="s">
        <v>591</v>
      </c>
      <c r="V226" s="28"/>
      <c r="W226" s="28"/>
      <c r="X226" s="28"/>
      <c r="Y226" s="28"/>
      <c r="AC226" s="27" t="s">
        <v>371</v>
      </c>
      <c r="AE226" s="27" t="s">
        <v>258</v>
      </c>
      <c r="AG226" s="28"/>
      <c r="AH226" s="28"/>
      <c r="AJ226" s="27" t="str">
        <f>IF(ISBLANK(AI226),  "", _xlfn.CONCAT("haas/entity/sensor/", LOWER(C226), "/", E226, "/config"))</f>
        <v/>
      </c>
      <c r="AK226" s="27" t="str">
        <f>IF(ISBLANK(AI226),  "", _xlfn.CONCAT(LOWER(C226), "/", E226))</f>
        <v/>
      </c>
      <c r="AN226" s="27"/>
      <c r="AO226" s="29"/>
      <c r="AP226" s="27"/>
      <c r="AQ226" s="28"/>
      <c r="AY226" s="27"/>
      <c r="AZ226" s="27"/>
      <c r="BC226" s="27" t="str">
        <f>IF(AND(ISBLANK(AY226), ISBLANK(AZ226)), "", _xlfn.CONCAT("[", IF(ISBLANK(AY226), "", _xlfn.CONCAT("[""mac"", """, AY226, """]")), IF(ISBLANK(AZ226), "", _xlfn.CONCAT(", [""ip"", """, AZ226, """]")), "]"))</f>
        <v/>
      </c>
    </row>
    <row r="227" spans="1:55" ht="16" customHeight="1">
      <c r="A227" s="27">
        <v>2119</v>
      </c>
      <c r="B227" s="27" t="s">
        <v>26</v>
      </c>
      <c r="C227" s="27" t="s">
        <v>1101</v>
      </c>
      <c r="D227" s="27" t="s">
        <v>27</v>
      </c>
      <c r="E227" s="27" t="s">
        <v>1109</v>
      </c>
      <c r="F227" s="31" t="str">
        <f>IF(ISBLANK(E227), "", Table2[[#This Row],[unique_id]])</f>
        <v>office_outlet_power</v>
      </c>
      <c r="G227" s="27" t="s">
        <v>236</v>
      </c>
      <c r="H227" s="27" t="s">
        <v>257</v>
      </c>
      <c r="I227" s="27" t="s">
        <v>141</v>
      </c>
      <c r="M227" s="27" t="s">
        <v>136</v>
      </c>
      <c r="T227" s="27"/>
      <c r="U227" s="27" t="s">
        <v>591</v>
      </c>
      <c r="V227" s="28"/>
      <c r="W227" s="28"/>
      <c r="X227" s="28"/>
      <c r="Y227" s="28"/>
      <c r="AC227" s="27" t="s">
        <v>371</v>
      </c>
      <c r="AE227" s="27" t="s">
        <v>258</v>
      </c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N227" s="27"/>
      <c r="AO227" s="29"/>
      <c r="AP227" s="27"/>
      <c r="AQ227" s="28"/>
      <c r="AY227" s="27"/>
      <c r="AZ227" s="27"/>
      <c r="BC227" s="27" t="str">
        <f>IF(AND(ISBLANK(AY227), ISBLANK(AZ227)), "", _xlfn.CONCAT("[", IF(ISBLANK(AY227), "", _xlfn.CONCAT("[""mac"", """, AY227, """]")), IF(ISBLANK(AZ227), "", _xlfn.CONCAT(", [""ip"", """, AZ227, """]")), "]"))</f>
        <v/>
      </c>
    </row>
    <row r="228" spans="1:55" ht="16" customHeight="1">
      <c r="A228" s="27">
        <v>2120</v>
      </c>
      <c r="B228" s="27" t="s">
        <v>26</v>
      </c>
      <c r="C228" s="27" t="s">
        <v>1101</v>
      </c>
      <c r="D228" s="27" t="s">
        <v>27</v>
      </c>
      <c r="E228" s="27" t="s">
        <v>1139</v>
      </c>
      <c r="F228" s="31" t="str">
        <f>IF(ISBLANK(E228), "", Table2[[#This Row],[unique_id]])</f>
        <v>audio_visual_devices_power</v>
      </c>
      <c r="G228" s="27" t="s">
        <v>1140</v>
      </c>
      <c r="H228" s="27" t="s">
        <v>257</v>
      </c>
      <c r="I228" s="27" t="s">
        <v>141</v>
      </c>
      <c r="M228" s="27" t="s">
        <v>136</v>
      </c>
      <c r="T228" s="27"/>
      <c r="U228" s="27" t="s">
        <v>591</v>
      </c>
      <c r="V228" s="28"/>
      <c r="W228" s="28"/>
      <c r="X228" s="28"/>
      <c r="Y228" s="28"/>
      <c r="AC228" s="27" t="s">
        <v>371</v>
      </c>
      <c r="AE228" s="27" t="s">
        <v>258</v>
      </c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N228" s="27"/>
      <c r="AO228" s="29"/>
      <c r="AP228" s="27"/>
      <c r="AQ228" s="28"/>
      <c r="AY228" s="27"/>
      <c r="AZ228" s="27"/>
      <c r="BC228" s="27" t="str">
        <f>IF(AND(ISBLANK(AY228), ISBLANK(AZ228)), "", _xlfn.CONCAT("[", IF(ISBLANK(AY228), "", _xlfn.CONCAT("[""mac"", """, AY228, """]")), IF(ISBLANK(AZ228), "", _xlfn.CONCAT(", [""ip"", """, AZ228, """]")), "]"))</f>
        <v/>
      </c>
    </row>
    <row r="229" spans="1:55" ht="16" customHeight="1">
      <c r="A229" s="27">
        <v>2121</v>
      </c>
      <c r="B229" s="27" t="s">
        <v>26</v>
      </c>
      <c r="C229" s="27" t="s">
        <v>1101</v>
      </c>
      <c r="D229" s="27" t="s">
        <v>27</v>
      </c>
      <c r="E229" s="27" t="s">
        <v>1088</v>
      </c>
      <c r="F229" s="31" t="str">
        <f>IF(ISBLANK(E229), "", Table2[[#This Row],[unique_id]])</f>
        <v>servers_network_power</v>
      </c>
      <c r="G229" s="27" t="s">
        <v>1082</v>
      </c>
      <c r="H229" s="27" t="s">
        <v>257</v>
      </c>
      <c r="I229" s="27" t="s">
        <v>141</v>
      </c>
      <c r="M229" s="27" t="s">
        <v>136</v>
      </c>
      <c r="T229" s="27"/>
      <c r="U229" s="27" t="s">
        <v>591</v>
      </c>
      <c r="V229" s="28"/>
      <c r="W229" s="28"/>
      <c r="X229" s="28"/>
      <c r="Y229" s="28"/>
      <c r="AC229" s="27" t="s">
        <v>371</v>
      </c>
      <c r="AE229" s="27" t="s">
        <v>258</v>
      </c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N229" s="27"/>
      <c r="AO229" s="29"/>
      <c r="AP229" s="27"/>
      <c r="AQ229" s="28"/>
      <c r="AY229" s="27"/>
      <c r="AZ229" s="27"/>
      <c r="BC229" s="27" t="str">
        <f>IF(AND(ISBLANK(AY229), ISBLANK(AZ229)), "", _xlfn.CONCAT("[", IF(ISBLANK(AY229), "", _xlfn.CONCAT("[""mac"", """, AY229, """]")), IF(ISBLANK(AZ229), "", _xlfn.CONCAT(", [""ip"", """, AZ229, """]")), "]"))</f>
        <v/>
      </c>
    </row>
    <row r="230" spans="1:55" ht="16" customHeight="1">
      <c r="A230" s="27">
        <v>2122</v>
      </c>
      <c r="B230" s="27" t="s">
        <v>26</v>
      </c>
      <c r="C230" s="27" t="s">
        <v>594</v>
      </c>
      <c r="D230" s="27" t="s">
        <v>377</v>
      </c>
      <c r="E230" s="27" t="s">
        <v>376</v>
      </c>
      <c r="F230" s="31" t="str">
        <f>IF(ISBLANK(E230), "", Table2[[#This Row],[unique_id]])</f>
        <v>column_break</v>
      </c>
      <c r="G230" s="27" t="s">
        <v>373</v>
      </c>
      <c r="H230" s="27" t="s">
        <v>257</v>
      </c>
      <c r="I230" s="27" t="s">
        <v>141</v>
      </c>
      <c r="M230" s="27" t="s">
        <v>374</v>
      </c>
      <c r="N230" s="27" t="s">
        <v>375</v>
      </c>
      <c r="T230" s="27"/>
      <c r="V230" s="28"/>
      <c r="W230" s="28"/>
      <c r="X230" s="28"/>
      <c r="Y230" s="28"/>
      <c r="AG230" s="28"/>
      <c r="AH230" s="28"/>
      <c r="AK230" s="27" t="str">
        <f>IF(ISBLANK(AI230),  "", _xlfn.CONCAT(LOWER(C230), "/", E230))</f>
        <v/>
      </c>
      <c r="AN230" s="27"/>
      <c r="AO230" s="29"/>
      <c r="AP230" s="27"/>
      <c r="AQ230" s="28"/>
      <c r="AY230" s="27"/>
      <c r="AZ230" s="27"/>
      <c r="BC230" s="27" t="str">
        <f>IF(AND(ISBLANK(AY230), ISBLANK(AZ230)), "", _xlfn.CONCAT("[", IF(ISBLANK(AY230), "", _xlfn.CONCAT("[""mac"", """, AY230, """]")), IF(ISBLANK(AZ230), "", _xlfn.CONCAT(", [""ip"", """, AZ230, """]")), "]"))</f>
        <v/>
      </c>
    </row>
    <row r="231" spans="1:55" ht="16" customHeight="1">
      <c r="A231" s="27">
        <v>2123</v>
      </c>
      <c r="B231" s="27" t="s">
        <v>26</v>
      </c>
      <c r="C231" s="27" t="s">
        <v>1101</v>
      </c>
      <c r="D231" s="27" t="s">
        <v>27</v>
      </c>
      <c r="E231" s="27" t="s">
        <v>1110</v>
      </c>
      <c r="F231" s="31" t="str">
        <f>IF(ISBLANK(E231), "", Table2[[#This Row],[unique_id]])</f>
        <v>rack_modem_power</v>
      </c>
      <c r="G231" s="27" t="s">
        <v>232</v>
      </c>
      <c r="H231" s="27" t="s">
        <v>257</v>
      </c>
      <c r="I231" s="27" t="s">
        <v>141</v>
      </c>
      <c r="T231" s="27"/>
      <c r="U231" s="27" t="s">
        <v>591</v>
      </c>
      <c r="V231" s="28"/>
      <c r="W231" s="28"/>
      <c r="X231" s="28"/>
      <c r="Y231" s="28"/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N231" s="27"/>
      <c r="AO231" s="29"/>
      <c r="AP231" s="27"/>
      <c r="AQ231" s="28"/>
      <c r="AY231" s="27"/>
      <c r="AZ231" s="27"/>
      <c r="BC231" s="27" t="str">
        <f>IF(AND(ISBLANK(AY231), ISBLANK(AZ231)), "", _xlfn.CONCAT("[", IF(ISBLANK(AY231), "", _xlfn.CONCAT("[""mac"", """, AY231, """]")), IF(ISBLANK(AZ231), "", _xlfn.CONCAT(", [""ip"", """, AZ231, """]")), "]"))</f>
        <v/>
      </c>
    </row>
    <row r="232" spans="1:55" ht="16" customHeight="1">
      <c r="A232" s="27">
        <v>2124</v>
      </c>
      <c r="B232" s="27" t="s">
        <v>26</v>
      </c>
      <c r="C232" s="27" t="s">
        <v>1101</v>
      </c>
      <c r="D232" s="27" t="s">
        <v>27</v>
      </c>
      <c r="E232" s="27" t="s">
        <v>1111</v>
      </c>
      <c r="F232" s="31" t="str">
        <f>IF(ISBLANK(E232), "", Table2[[#This Row],[unique_id]])</f>
        <v>rack_outlet_power</v>
      </c>
      <c r="G232" s="27" t="s">
        <v>384</v>
      </c>
      <c r="H232" s="27" t="s">
        <v>257</v>
      </c>
      <c r="I232" s="27" t="s">
        <v>141</v>
      </c>
      <c r="T232" s="27"/>
      <c r="U232" s="27" t="s">
        <v>591</v>
      </c>
      <c r="V232" s="28"/>
      <c r="W232" s="28"/>
      <c r="X232" s="28"/>
      <c r="Y232" s="28"/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N232" s="27"/>
      <c r="AO232" s="29"/>
      <c r="AP232" s="27"/>
      <c r="AQ232" s="28"/>
      <c r="AY232" s="27"/>
      <c r="AZ232" s="27"/>
      <c r="BC232" s="27" t="str">
        <f>IF(AND(ISBLANK(AY232), ISBLANK(AZ232)), "", _xlfn.CONCAT("[", IF(ISBLANK(AY232), "", _xlfn.CONCAT("[""mac"", """, AY232, """]")), IF(ISBLANK(AZ232), "", _xlfn.CONCAT(", [""ip"", """, AZ232, """]")), "]"))</f>
        <v/>
      </c>
    </row>
    <row r="233" spans="1:55" ht="16" customHeight="1">
      <c r="A233" s="27">
        <v>2125</v>
      </c>
      <c r="B233" s="27" t="s">
        <v>26</v>
      </c>
      <c r="C233" s="27" t="s">
        <v>1101</v>
      </c>
      <c r="D233" s="27" t="s">
        <v>27</v>
      </c>
      <c r="E233" s="27" t="s">
        <v>1112</v>
      </c>
      <c r="F233" s="31" t="str">
        <f>IF(ISBLANK(E233), "", Table2[[#This Row],[unique_id]])</f>
        <v>kitchen_fan_power</v>
      </c>
      <c r="G233" s="27" t="s">
        <v>231</v>
      </c>
      <c r="H233" s="27" t="s">
        <v>257</v>
      </c>
      <c r="I233" s="27" t="s">
        <v>141</v>
      </c>
      <c r="T233" s="27"/>
      <c r="U233" s="27" t="s">
        <v>591</v>
      </c>
      <c r="V233" s="28"/>
      <c r="W233" s="28"/>
      <c r="X233" s="28"/>
      <c r="Y233" s="28"/>
      <c r="AG233" s="28"/>
      <c r="AH233" s="28"/>
      <c r="AJ233" s="27" t="str">
        <f>IF(ISBLANK(AI233),  "", _xlfn.CONCAT("haas/entity/sensor/", LOWER(C233), "/", E233, "/config"))</f>
        <v/>
      </c>
      <c r="AK233" s="27" t="str">
        <f>IF(ISBLANK(AI233),  "", _xlfn.CONCAT(LOWER(C233), "/", E233))</f>
        <v/>
      </c>
      <c r="AN233" s="27"/>
      <c r="AO233" s="29"/>
      <c r="AP233" s="27"/>
      <c r="AQ233" s="28"/>
      <c r="AY233" s="27"/>
      <c r="AZ233" s="27"/>
      <c r="BC233" s="27" t="str">
        <f>IF(AND(ISBLANK(AY233), ISBLANK(AZ233)), "", _xlfn.CONCAT("[", IF(ISBLANK(AY233), "", _xlfn.CONCAT("[""mac"", """, AY233, """]")), IF(ISBLANK(AZ233), "", _xlfn.CONCAT(", [""ip"", """, AZ233, """]")), "]"))</f>
        <v/>
      </c>
    </row>
    <row r="234" spans="1:55" ht="16" customHeight="1">
      <c r="A234" s="27">
        <v>2126</v>
      </c>
      <c r="B234" s="27" t="s">
        <v>26</v>
      </c>
      <c r="C234" s="27" t="s">
        <v>1101</v>
      </c>
      <c r="D234" s="27" t="s">
        <v>27</v>
      </c>
      <c r="E234" s="27" t="s">
        <v>1113</v>
      </c>
      <c r="F234" s="31" t="str">
        <f>IF(ISBLANK(E234), "", Table2[[#This Row],[unique_id]])</f>
        <v>roof_network_switch_power</v>
      </c>
      <c r="G234" s="27" t="s">
        <v>230</v>
      </c>
      <c r="H234" s="27" t="s">
        <v>257</v>
      </c>
      <c r="I234" s="27" t="s">
        <v>141</v>
      </c>
      <c r="T234" s="27"/>
      <c r="U234" s="27" t="s">
        <v>591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N234" s="27"/>
      <c r="AO234" s="29"/>
      <c r="AP234" s="27"/>
      <c r="AQ234" s="28"/>
      <c r="AY234" s="27"/>
      <c r="AZ234" s="27"/>
      <c r="BC234" s="27" t="str">
        <f>IF(AND(ISBLANK(AY234), ISBLANK(AZ234)), "", _xlfn.CONCAT("[", IF(ISBLANK(AY234), "", _xlfn.CONCAT("[""mac"", """, AY234, """]")), IF(ISBLANK(AZ234), "", _xlfn.CONCAT(", [""ip"", """, AZ234, """]")), "]"))</f>
        <v/>
      </c>
    </row>
    <row r="235" spans="1:55" ht="16" customHeight="1">
      <c r="A235" s="27">
        <v>2127</v>
      </c>
      <c r="B235" s="27" t="s">
        <v>26</v>
      </c>
      <c r="C235" s="27" t="s">
        <v>1101</v>
      </c>
      <c r="D235" s="27" t="s">
        <v>27</v>
      </c>
      <c r="E235" s="27" t="s">
        <v>250</v>
      </c>
      <c r="F235" s="31" t="str">
        <f>IF(ISBLANK(E235), "", Table2[[#This Row],[unique_id]])</f>
        <v>home_energy_daily</v>
      </c>
      <c r="G235" s="27" t="s">
        <v>362</v>
      </c>
      <c r="H235" s="27" t="s">
        <v>229</v>
      </c>
      <c r="I235" s="27" t="s">
        <v>141</v>
      </c>
      <c r="M235" s="27" t="s">
        <v>90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N235" s="27"/>
      <c r="AO235" s="29"/>
      <c r="AP235" s="27"/>
      <c r="AQ235" s="28"/>
      <c r="AY235" s="27"/>
      <c r="AZ235" s="27"/>
      <c r="BC235" s="27" t="str">
        <f>IF(AND(ISBLANK(AY235), ISBLANK(AZ235)), "", _xlfn.CONCAT("[", IF(ISBLANK(AY235), "", _xlfn.CONCAT("[""mac"", """, AY235, """]")), IF(ISBLANK(AZ235), "", _xlfn.CONCAT(", [""ip"", """, AZ235, """]")), "]"))</f>
        <v/>
      </c>
    </row>
    <row r="236" spans="1:55" ht="16" customHeight="1">
      <c r="A236" s="27">
        <v>2128</v>
      </c>
      <c r="B236" s="27" t="s">
        <v>26</v>
      </c>
      <c r="C236" s="27" t="s">
        <v>1101</v>
      </c>
      <c r="D236" s="27" t="s">
        <v>27</v>
      </c>
      <c r="E236" s="27" t="s">
        <v>364</v>
      </c>
      <c r="F236" s="31" t="str">
        <f>IF(ISBLANK(E236), "", Table2[[#This Row],[unique_id]])</f>
        <v>home_base_energy_daily</v>
      </c>
      <c r="G236" s="27" t="s">
        <v>360</v>
      </c>
      <c r="H236" s="27" t="s">
        <v>229</v>
      </c>
      <c r="I236" s="27" t="s">
        <v>141</v>
      </c>
      <c r="M236" s="27" t="s">
        <v>90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N236" s="27"/>
      <c r="AO236" s="29"/>
      <c r="AP236" s="27"/>
      <c r="AQ236" s="28"/>
      <c r="AY236" s="27"/>
      <c r="AZ236" s="27"/>
      <c r="BC236" s="27" t="str">
        <f>IF(AND(ISBLANK(AY236), ISBLANK(AZ236)), "", _xlfn.CONCAT("[", IF(ISBLANK(AY236), "", _xlfn.CONCAT("[""mac"", """, AY236, """]")), IF(ISBLANK(AZ236), "", _xlfn.CONCAT(", [""ip"", """, AZ236, """]")), "]"))</f>
        <v/>
      </c>
    </row>
    <row r="237" spans="1:55" ht="16" customHeight="1">
      <c r="A237" s="27">
        <v>2129</v>
      </c>
      <c r="B237" s="27" t="s">
        <v>26</v>
      </c>
      <c r="C237" s="27" t="s">
        <v>1101</v>
      </c>
      <c r="D237" s="27" t="s">
        <v>27</v>
      </c>
      <c r="E237" s="27" t="s">
        <v>363</v>
      </c>
      <c r="F237" s="31" t="str">
        <f>IF(ISBLANK(E237), "", Table2[[#This Row],[unique_id]])</f>
        <v>home_peak_energy_daily</v>
      </c>
      <c r="G237" s="27" t="s">
        <v>361</v>
      </c>
      <c r="H237" s="27" t="s">
        <v>229</v>
      </c>
      <c r="I237" s="27" t="s">
        <v>141</v>
      </c>
      <c r="M237" s="27" t="s">
        <v>90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H237" s="28"/>
      <c r="AK237" s="27" t="str">
        <f>IF(ISBLANK(AI237),  "", _xlfn.CONCAT(LOWER(C237), "/", E237))</f>
        <v/>
      </c>
      <c r="AN237" s="27"/>
      <c r="AO237" s="29"/>
      <c r="AP237" s="27"/>
      <c r="AQ237" s="28"/>
      <c r="AY237" s="27"/>
      <c r="AZ237" s="27"/>
      <c r="BC237" s="27" t="str">
        <f>IF(AND(ISBLANK(AY237), ISBLANK(AZ237)), "", _xlfn.CONCAT("[", IF(ISBLANK(AY237), "", _xlfn.CONCAT("[""mac"", """, AY237, """]")), IF(ISBLANK(AZ237), "", _xlfn.CONCAT(", [""ip"", """, AZ237, """]")), "]"))</f>
        <v/>
      </c>
    </row>
    <row r="238" spans="1:55" ht="16" customHeight="1">
      <c r="A238" s="27">
        <v>2130</v>
      </c>
      <c r="B238" s="27" t="s">
        <v>26</v>
      </c>
      <c r="C238" s="27" t="s">
        <v>594</v>
      </c>
      <c r="D238" s="27" t="s">
        <v>377</v>
      </c>
      <c r="E238" s="27" t="s">
        <v>592</v>
      </c>
      <c r="F238" s="31" t="str">
        <f>IF(ISBLANK(E238), "", Table2[[#This Row],[unique_id]])</f>
        <v>graph_break</v>
      </c>
      <c r="G238" s="27" t="s">
        <v>593</v>
      </c>
      <c r="H238" s="27" t="s">
        <v>229</v>
      </c>
      <c r="I238" s="27" t="s">
        <v>141</v>
      </c>
      <c r="T238" s="27"/>
      <c r="U238" s="27" t="s">
        <v>590</v>
      </c>
      <c r="V238" s="28"/>
      <c r="W238" s="28"/>
      <c r="X238" s="28"/>
      <c r="Y238" s="28"/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N238" s="27"/>
      <c r="AO238" s="29"/>
      <c r="AP238" s="27"/>
      <c r="AQ238" s="28"/>
      <c r="AY238" s="27"/>
      <c r="AZ238" s="27"/>
      <c r="BC238" s="27" t="str">
        <f>IF(AND(ISBLANK(AY238), ISBLANK(AZ238)), "", _xlfn.CONCAT("[", IF(ISBLANK(AY238), "", _xlfn.CONCAT("[""mac"", """, AY238, """]")), IF(ISBLANK(AZ238), "", _xlfn.CONCAT(", [""ip"", """, AZ238, """]")), "]"))</f>
        <v/>
      </c>
    </row>
    <row r="239" spans="1:55" ht="16" customHeight="1">
      <c r="A239" s="27">
        <v>2131</v>
      </c>
      <c r="B239" s="27" t="s">
        <v>26</v>
      </c>
      <c r="C239" s="27" t="s">
        <v>1101</v>
      </c>
      <c r="D239" s="27" t="s">
        <v>27</v>
      </c>
      <c r="E239" s="27" t="s">
        <v>1085</v>
      </c>
      <c r="F239" s="31" t="str">
        <f>IF(ISBLANK(E239), "", Table2[[#This Row],[unique_id]])</f>
        <v>lights_energy_daily</v>
      </c>
      <c r="G239" s="27" t="s">
        <v>1134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N239" s="27"/>
      <c r="AO239" s="29"/>
      <c r="AP239" s="27"/>
      <c r="AQ239" s="28"/>
      <c r="AY239" s="27"/>
      <c r="AZ239" s="27"/>
      <c r="BC239" s="27" t="str">
        <f>IF(AND(ISBLANK(AY239), ISBLANK(AZ239)), "", _xlfn.CONCAT("[", IF(ISBLANK(AY239), "", _xlfn.CONCAT("[""mac"", """, AY239, """]")), IF(ISBLANK(AZ239), "", _xlfn.CONCAT(", [""ip"", """, AZ239, """]")), "]"))</f>
        <v/>
      </c>
    </row>
    <row r="240" spans="1:55" ht="16" customHeight="1">
      <c r="A240" s="27">
        <v>2132</v>
      </c>
      <c r="B240" s="27" t="s">
        <v>26</v>
      </c>
      <c r="C240" s="27" t="s">
        <v>1101</v>
      </c>
      <c r="D240" s="27" t="s">
        <v>27</v>
      </c>
      <c r="E240" s="27" t="s">
        <v>1086</v>
      </c>
      <c r="F240" s="31" t="str">
        <f>IF(ISBLANK(E240), "", Table2[[#This Row],[unique_id]])</f>
        <v>fans_energy_daily</v>
      </c>
      <c r="G240" s="32" t="s">
        <v>1133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N240" s="27"/>
      <c r="AO240" s="29"/>
      <c r="AP240" s="27"/>
      <c r="AQ240" s="28"/>
      <c r="AY240" s="27"/>
      <c r="AZ240" s="27"/>
      <c r="BC240" s="27" t="str">
        <f>IF(AND(ISBLANK(AY240), ISBLANK(AZ240)), "", _xlfn.CONCAT("[", IF(ISBLANK(AY240), "", _xlfn.CONCAT("[""mac"", """, AY240, """]")), IF(ISBLANK(AZ240), "", _xlfn.CONCAT(", [""ip"", """, AZ240, """]")), "]"))</f>
        <v/>
      </c>
    </row>
    <row r="241" spans="1:55" ht="16" customHeight="1">
      <c r="A241" s="27">
        <v>2133</v>
      </c>
      <c r="B241" s="27" t="s">
        <v>26</v>
      </c>
      <c r="C241" s="27" t="s">
        <v>1101</v>
      </c>
      <c r="D241" s="27" t="s">
        <v>27</v>
      </c>
      <c r="E241" s="27" t="s">
        <v>1189</v>
      </c>
      <c r="F241" s="31" t="str">
        <f>IF(ISBLANK(E241), "", Table2[[#This Row],[unique_id]])</f>
        <v>all_standby_energy_daily</v>
      </c>
      <c r="G241" s="32" t="s">
        <v>1214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K241" s="27" t="str">
        <f>IF(ISBLANK(AI241),  "", _xlfn.CONCAT(LOWER(C241), "/", E241))</f>
        <v/>
      </c>
      <c r="AN241" s="27"/>
      <c r="AO241" s="29"/>
      <c r="AP241" s="27"/>
      <c r="AQ241" s="28"/>
      <c r="AY241" s="27"/>
      <c r="AZ241" s="27"/>
      <c r="BC241" s="27" t="str">
        <f>IF(AND(ISBLANK(AY241), ISBLANK(AZ241)), "", _xlfn.CONCAT("[", IF(ISBLANK(AY241), "", _xlfn.CONCAT("[""mac"", """, AY241, """]")), IF(ISBLANK(AZ241), "", _xlfn.CONCAT(", [""ip"", """, AZ241, """]")), "]"))</f>
        <v/>
      </c>
    </row>
    <row r="242" spans="1:55" ht="16" customHeight="1">
      <c r="A242" s="27">
        <v>2134</v>
      </c>
      <c r="B242" s="27" t="s">
        <v>26</v>
      </c>
      <c r="C242" s="27" t="s">
        <v>1101</v>
      </c>
      <c r="D242" s="27" t="s">
        <v>27</v>
      </c>
      <c r="E242" s="27" t="s">
        <v>1132</v>
      </c>
      <c r="F242" s="31" t="str">
        <f>IF(ISBLANK(E242), "", Table2[[#This Row],[unique_id]])</f>
        <v>kitchen_coffee_machine_energy_daily</v>
      </c>
      <c r="G242" s="27" t="s">
        <v>135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N242" s="27"/>
      <c r="AO242" s="29"/>
      <c r="AP242" s="27"/>
      <c r="AQ242" s="28"/>
      <c r="AY242" s="27"/>
      <c r="AZ242" s="27"/>
      <c r="BC242" s="27" t="str">
        <f>IF(AND(ISBLANK(AY242), ISBLANK(AZ242)), "", _xlfn.CONCAT("[", IF(ISBLANK(AY242), "", _xlfn.CONCAT("[""mac"", """, AY242, """]")), IF(ISBLANK(AZ242), "", _xlfn.CONCAT(", [""ip"", """, AZ242, """]")), "]"))</f>
        <v/>
      </c>
    </row>
    <row r="243" spans="1:55" ht="16" customHeight="1">
      <c r="A243" s="27">
        <v>2135</v>
      </c>
      <c r="B243" s="27" t="s">
        <v>26</v>
      </c>
      <c r="C243" s="27" t="s">
        <v>1101</v>
      </c>
      <c r="D243" s="27" t="s">
        <v>27</v>
      </c>
      <c r="E243" s="27" t="s">
        <v>1114</v>
      </c>
      <c r="F243" s="31" t="str">
        <f>IF(ISBLANK(E243), "", Table2[[#This Row],[unique_id]])</f>
        <v>study_battery_charger_energy_daily</v>
      </c>
      <c r="G243" s="27" t="s">
        <v>242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N243" s="27"/>
      <c r="AO243" s="29"/>
      <c r="AP243" s="27"/>
      <c r="AQ243" s="28"/>
      <c r="AY243" s="27"/>
      <c r="AZ243" s="27"/>
      <c r="BC243" s="27" t="str">
        <f>IF(AND(ISBLANK(AY243), ISBLANK(AZ243)), "", _xlfn.CONCAT("[", IF(ISBLANK(AY243), "", _xlfn.CONCAT("[""mac"", """, AY243, """]")), IF(ISBLANK(AZ243), "", _xlfn.CONCAT(", [""ip"", """, AZ243, """]")), "]"))</f>
        <v/>
      </c>
    </row>
    <row r="244" spans="1:55" ht="16" customHeight="1">
      <c r="A244" s="27">
        <v>2136</v>
      </c>
      <c r="B244" s="27" t="s">
        <v>26</v>
      </c>
      <c r="C244" s="27" t="s">
        <v>1101</v>
      </c>
      <c r="D244" s="27" t="s">
        <v>27</v>
      </c>
      <c r="E244" s="27" t="s">
        <v>1115</v>
      </c>
      <c r="F244" s="31" t="str">
        <f>IF(ISBLANK(E244), "", Table2[[#This Row],[unique_id]])</f>
        <v>laundry_vacuum_charger_energy_daily</v>
      </c>
      <c r="G244" s="27" t="s">
        <v>241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N244" s="27"/>
      <c r="AO244" s="29"/>
      <c r="AP244" s="27"/>
      <c r="AQ244" s="28"/>
      <c r="AY244" s="27"/>
      <c r="AZ244" s="27"/>
      <c r="BC244" s="27" t="str">
        <f>IF(AND(ISBLANK(AY244), ISBLANK(AZ244)), "", _xlfn.CONCAT("[", IF(ISBLANK(AY244), "", _xlfn.CONCAT("[""mac"", """, AY244, """]")), IF(ISBLANK(AZ244), "", _xlfn.CONCAT(", [""ip"", """, AZ244, """]")), "]"))</f>
        <v/>
      </c>
    </row>
    <row r="245" spans="1:55" ht="16" customHeight="1">
      <c r="A245" s="27">
        <v>2137</v>
      </c>
      <c r="B245" s="27" t="s">
        <v>228</v>
      </c>
      <c r="C245" s="27" t="s">
        <v>1101</v>
      </c>
      <c r="D245" s="27" t="s">
        <v>27</v>
      </c>
      <c r="E245" s="27" t="s">
        <v>603</v>
      </c>
      <c r="F245" s="31" t="str">
        <f>IF(ISBLANK(E245), "", Table2[[#This Row],[unique_id]])</f>
        <v>outdoor_pool_filter_energy_daily</v>
      </c>
      <c r="G245" s="27" t="s">
        <v>357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N245" s="27"/>
      <c r="AO245" s="29"/>
      <c r="AP245" s="27"/>
      <c r="AQ245" s="28"/>
      <c r="AY245" s="27"/>
      <c r="AZ245" s="27"/>
      <c r="BC245" s="27" t="str">
        <f>IF(AND(ISBLANK(AY245), ISBLANK(AZ245)), "", _xlfn.CONCAT("[", IF(ISBLANK(AY245), "", _xlfn.CONCAT("[""mac"", """, AY245, """]")), IF(ISBLANK(AZ245), "", _xlfn.CONCAT(", [""ip"", """, AZ245, """]")), "]"))</f>
        <v/>
      </c>
    </row>
    <row r="246" spans="1:55" ht="16" customHeight="1">
      <c r="A246" s="27">
        <v>2138</v>
      </c>
      <c r="B246" s="27" t="s">
        <v>26</v>
      </c>
      <c r="C246" s="27" t="s">
        <v>1101</v>
      </c>
      <c r="D246" s="27" t="s">
        <v>27</v>
      </c>
      <c r="E246" s="32" t="s">
        <v>1289</v>
      </c>
      <c r="F246" s="31" t="str">
        <f>IF(ISBLANK(E246), "", Table2[[#This Row],[unique_id]])</f>
        <v>water_booster_energy_daily</v>
      </c>
      <c r="G246" s="27" t="s">
        <v>604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N246" s="27"/>
      <c r="AO246" s="29"/>
      <c r="AP246" s="27"/>
      <c r="AQ246" s="28"/>
      <c r="AY246" s="27"/>
      <c r="AZ246" s="27"/>
      <c r="BC246" s="27" t="str">
        <f>IF(AND(ISBLANK(AY246), ISBLANK(AZ246)), "", _xlfn.CONCAT("[", IF(ISBLANK(AY246), "", _xlfn.CONCAT("[""mac"", """, AY246, """]")), IF(ISBLANK(AZ246), "", _xlfn.CONCAT(", [""ip"", """, AZ246, """]")), "]"))</f>
        <v/>
      </c>
    </row>
    <row r="247" spans="1:55" ht="16" customHeight="1">
      <c r="A247" s="27">
        <v>2139</v>
      </c>
      <c r="B247" s="27" t="s">
        <v>26</v>
      </c>
      <c r="C247" s="27" t="s">
        <v>1101</v>
      </c>
      <c r="D247" s="27" t="s">
        <v>27</v>
      </c>
      <c r="E247" s="27" t="s">
        <v>1116</v>
      </c>
      <c r="F247" s="31" t="str">
        <f>IF(ISBLANK(E247), "", Table2[[#This Row],[unique_id]])</f>
        <v>kitchen_dish_washer_energy_daily</v>
      </c>
      <c r="G247" s="27" t="s">
        <v>239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N247" s="27"/>
      <c r="AO247" s="29"/>
      <c r="AP247" s="27"/>
      <c r="AQ247" s="28"/>
      <c r="AY247" s="27"/>
      <c r="AZ247" s="27"/>
      <c r="BC247" s="27" t="str">
        <f>IF(AND(ISBLANK(AY247), ISBLANK(AZ247)), "", _xlfn.CONCAT("[", IF(ISBLANK(AY247), "", _xlfn.CONCAT("[""mac"", """, AY247, """]")), IF(ISBLANK(AZ247), "", _xlfn.CONCAT(", [""ip"", """, AZ247, """]")), "]"))</f>
        <v/>
      </c>
    </row>
    <row r="248" spans="1:55" ht="16" customHeight="1">
      <c r="A248" s="27">
        <v>2140</v>
      </c>
      <c r="B248" s="27" t="s">
        <v>26</v>
      </c>
      <c r="C248" s="27" t="s">
        <v>1101</v>
      </c>
      <c r="D248" s="27" t="s">
        <v>27</v>
      </c>
      <c r="E248" s="27" t="s">
        <v>1117</v>
      </c>
      <c r="F248" s="31" t="str">
        <f>IF(ISBLANK(E248), "", Table2[[#This Row],[unique_id]])</f>
        <v>laundry_clothes_dryer_energy_daily</v>
      </c>
      <c r="G248" s="27" t="s">
        <v>240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N248" s="27"/>
      <c r="AO248" s="29"/>
      <c r="AP248" s="27"/>
      <c r="AQ248" s="28"/>
      <c r="AY248" s="27"/>
      <c r="AZ248" s="27"/>
      <c r="BC248" s="27" t="str">
        <f>IF(AND(ISBLANK(AY248), ISBLANK(AZ248)), "", _xlfn.CONCAT("[", IF(ISBLANK(AY248), "", _xlfn.CONCAT("[""mac"", """, AY248, """]")), IF(ISBLANK(AZ248), "", _xlfn.CONCAT(", [""ip"", """, AZ248, """]")), "]"))</f>
        <v/>
      </c>
    </row>
    <row r="249" spans="1:55" ht="16" customHeight="1">
      <c r="A249" s="27">
        <v>2141</v>
      </c>
      <c r="B249" s="27" t="s">
        <v>26</v>
      </c>
      <c r="C249" s="27" t="s">
        <v>1101</v>
      </c>
      <c r="D249" s="27" t="s">
        <v>27</v>
      </c>
      <c r="E249" s="27" t="s">
        <v>1100</v>
      </c>
      <c r="F249" s="31" t="str">
        <f>IF(ISBLANK(E249), "", Table2[[#This Row],[unique_id]])</f>
        <v>laundry_washing_machine_energy_daily</v>
      </c>
      <c r="G249" s="27" t="s">
        <v>238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N249" s="27"/>
      <c r="AO249" s="29"/>
      <c r="AP249" s="27"/>
      <c r="AQ249" s="28"/>
      <c r="AY249" s="27"/>
      <c r="AZ249" s="27"/>
      <c r="BC249" s="27" t="str">
        <f>IF(AND(ISBLANK(AY249), ISBLANK(AZ249)), "", _xlfn.CONCAT("[", IF(ISBLANK(AY249), "", _xlfn.CONCAT("[""mac"", """, AY249, """]")), IF(ISBLANK(AZ249), "", _xlfn.CONCAT(", [""ip"", """, AZ249, """]")), "]"))</f>
        <v/>
      </c>
    </row>
    <row r="250" spans="1:55" ht="16" customHeight="1">
      <c r="A250" s="27">
        <v>2142</v>
      </c>
      <c r="B250" s="27" t="s">
        <v>26</v>
      </c>
      <c r="C250" s="27" t="s">
        <v>1101</v>
      </c>
      <c r="D250" s="27" t="s">
        <v>27</v>
      </c>
      <c r="E250" s="27" t="s">
        <v>1118</v>
      </c>
      <c r="F250" s="31" t="str">
        <f>IF(ISBLANK(E250), "", Table2[[#This Row],[unique_id]])</f>
        <v>kitchen_fridge_energy_daily</v>
      </c>
      <c r="G250" s="27" t="s">
        <v>234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N250" s="27"/>
      <c r="AO250" s="29"/>
      <c r="AP250" s="27"/>
      <c r="AQ250" s="28"/>
      <c r="AY250" s="27"/>
      <c r="AZ250" s="27"/>
      <c r="BC250" s="27" t="str">
        <f>IF(AND(ISBLANK(AY250), ISBLANK(AZ250)), "", _xlfn.CONCAT("[", IF(ISBLANK(AY250), "", _xlfn.CONCAT("[""mac"", """, AY250, """]")), IF(ISBLANK(AZ250), "", _xlfn.CONCAT(", [""ip"", """, AZ250, """]")), "]"))</f>
        <v/>
      </c>
    </row>
    <row r="251" spans="1:55" ht="16" customHeight="1">
      <c r="A251" s="27">
        <v>2143</v>
      </c>
      <c r="B251" s="27" t="s">
        <v>26</v>
      </c>
      <c r="C251" s="27" t="s">
        <v>1101</v>
      </c>
      <c r="D251" s="27" t="s">
        <v>27</v>
      </c>
      <c r="E251" s="27" t="s">
        <v>1119</v>
      </c>
      <c r="F251" s="31" t="str">
        <f>IF(ISBLANK(E251), "", Table2[[#This Row],[unique_id]])</f>
        <v>deck_freezer_energy_daily</v>
      </c>
      <c r="G251" s="27" t="s">
        <v>235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N251" s="27"/>
      <c r="AO251" s="29"/>
      <c r="AP251" s="27"/>
      <c r="AQ251" s="28"/>
      <c r="AY251" s="27"/>
      <c r="AZ251" s="27"/>
      <c r="BC251" s="27" t="str">
        <f>IF(AND(ISBLANK(AY251), ISBLANK(AZ251)), "", _xlfn.CONCAT("[", IF(ISBLANK(AY251), "", _xlfn.CONCAT("[""mac"", """, AY251, """]")), IF(ISBLANK(AZ251), "", _xlfn.CONCAT(", [""ip"", """, AZ251, """]")), "]"))</f>
        <v/>
      </c>
    </row>
    <row r="252" spans="1:55" ht="16" customHeight="1">
      <c r="A252" s="27">
        <v>2144</v>
      </c>
      <c r="B252" s="27" t="s">
        <v>26</v>
      </c>
      <c r="C252" s="27" t="s">
        <v>1101</v>
      </c>
      <c r="D252" s="27" t="s">
        <v>27</v>
      </c>
      <c r="E252" s="27" t="s">
        <v>1126</v>
      </c>
      <c r="F252" s="31" t="str">
        <f>IF(ISBLANK(E252), "", Table2[[#This Row],[unique_id]])</f>
        <v>bathroom_towel_rails_energy_daily</v>
      </c>
      <c r="G252" s="27" t="s">
        <v>607</v>
      </c>
      <c r="H252" s="27" t="s">
        <v>229</v>
      </c>
      <c r="I252" s="27" t="s">
        <v>141</v>
      </c>
      <c r="M252" s="27" t="s">
        <v>136</v>
      </c>
      <c r="T252" s="27"/>
      <c r="U252" s="27" t="s">
        <v>590</v>
      </c>
      <c r="V252" s="28"/>
      <c r="W252" s="28"/>
      <c r="X252" s="28"/>
      <c r="Y252" s="28"/>
      <c r="AC252" s="27" t="s">
        <v>372</v>
      </c>
      <c r="AE252" s="27" t="s">
        <v>259</v>
      </c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N252" s="27"/>
      <c r="AO252" s="29"/>
      <c r="AP252" s="27"/>
      <c r="AQ252" s="28"/>
      <c r="AY252" s="27"/>
      <c r="AZ252" s="27"/>
      <c r="BC252" s="27" t="str">
        <f>IF(AND(ISBLANK(AY252), ISBLANK(AZ252)), "", _xlfn.CONCAT("[", IF(ISBLANK(AY252), "", _xlfn.CONCAT("[""mac"", """, AY252, """]")), IF(ISBLANK(AZ252), "", _xlfn.CONCAT(", [""ip"", """, AZ252, """]")), "]"))</f>
        <v/>
      </c>
    </row>
    <row r="253" spans="1:55" ht="16" customHeight="1">
      <c r="A253" s="27">
        <v>2145</v>
      </c>
      <c r="B253" s="27" t="s">
        <v>26</v>
      </c>
      <c r="C253" s="27" t="s">
        <v>1101</v>
      </c>
      <c r="D253" s="27" t="s">
        <v>27</v>
      </c>
      <c r="E253" s="27" t="s">
        <v>1120</v>
      </c>
      <c r="F253" s="31" t="str">
        <f>IF(ISBLANK(E253), "", Table2[[#This Row],[unique_id]])</f>
        <v>study_outlet_energy_daily</v>
      </c>
      <c r="G253" s="27" t="s">
        <v>237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>IF(ISBLANK(AI253),  "", _xlfn.CONCAT("haas/entity/sensor/", LOWER(C253), "/", E253, "/config"))</f>
        <v/>
      </c>
      <c r="AK253" s="27" t="str">
        <f>IF(ISBLANK(AI253),  "", _xlfn.CONCAT(LOWER(C253), "/", E253))</f>
        <v/>
      </c>
      <c r="AN253" s="27"/>
      <c r="AO253" s="29"/>
      <c r="AP253" s="27"/>
      <c r="AQ253" s="28"/>
      <c r="AY253" s="27"/>
      <c r="AZ253" s="27"/>
      <c r="BC253" s="27" t="str">
        <f>IF(AND(ISBLANK(AY253), ISBLANK(AZ253)), "", _xlfn.CONCAT("[", IF(ISBLANK(AY253), "", _xlfn.CONCAT("[""mac"", """, AY253, """]")), IF(ISBLANK(AZ253), "", _xlfn.CONCAT(", [""ip"", """, AZ253, """]")), "]"))</f>
        <v/>
      </c>
    </row>
    <row r="254" spans="1:55" ht="16" customHeight="1">
      <c r="A254" s="27">
        <v>2146</v>
      </c>
      <c r="B254" s="27" t="s">
        <v>26</v>
      </c>
      <c r="C254" s="27" t="s">
        <v>1101</v>
      </c>
      <c r="D254" s="27" t="s">
        <v>27</v>
      </c>
      <c r="E254" s="27" t="s">
        <v>1121</v>
      </c>
      <c r="F254" s="31" t="str">
        <f>IF(ISBLANK(E254), "", Table2[[#This Row],[unique_id]])</f>
        <v>office_outlet_energy_daily</v>
      </c>
      <c r="G254" s="27" t="s">
        <v>236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N254" s="27"/>
      <c r="AO254" s="29"/>
      <c r="AP254" s="27"/>
      <c r="AQ254" s="28"/>
      <c r="AY254" s="27"/>
      <c r="AZ254" s="27"/>
      <c r="BC254" s="27" t="str">
        <f>IF(AND(ISBLANK(AY254), ISBLANK(AZ254)), "", _xlfn.CONCAT("[", IF(ISBLANK(AY254), "", _xlfn.CONCAT("[""mac"", """, AY254, """]")), IF(ISBLANK(AZ254), "", _xlfn.CONCAT(", [""ip"", """, AZ254, """]")), "]"))</f>
        <v/>
      </c>
    </row>
    <row r="255" spans="1:55" ht="16" customHeight="1">
      <c r="A255" s="27">
        <v>2147</v>
      </c>
      <c r="B255" s="27" t="s">
        <v>26</v>
      </c>
      <c r="C255" s="27" t="s">
        <v>1101</v>
      </c>
      <c r="D255" s="27" t="s">
        <v>27</v>
      </c>
      <c r="E255" s="27" t="s">
        <v>1122</v>
      </c>
      <c r="F255" s="31" t="str">
        <f>IF(ISBLANK(E255), "", Table2[[#This Row],[unique_id]])</f>
        <v>roof_network_switch_energy_daily</v>
      </c>
      <c r="G255" s="27" t="s">
        <v>230</v>
      </c>
      <c r="H255" s="27" t="s">
        <v>229</v>
      </c>
      <c r="I255" s="27" t="s">
        <v>141</v>
      </c>
      <c r="T255" s="27"/>
      <c r="U255" s="27" t="s">
        <v>590</v>
      </c>
      <c r="V255" s="28"/>
      <c r="W255" s="28"/>
      <c r="X255" s="28"/>
      <c r="Y255" s="28"/>
      <c r="AG255" s="28"/>
      <c r="AH255" s="28"/>
      <c r="AJ255" s="27" t="str">
        <f>IF(ISBLANK(AI255),  "", _xlfn.CONCAT("haas/entity/sensor/", LOWER(C255), "/", E255, "/config"))</f>
        <v/>
      </c>
      <c r="AK255" s="27" t="str">
        <f>IF(ISBLANK(AI255),  "", _xlfn.CONCAT(LOWER(C255), "/", E255))</f>
        <v/>
      </c>
      <c r="AN255" s="27"/>
      <c r="AO255" s="29"/>
      <c r="AP255" s="27"/>
      <c r="AQ255" s="28"/>
      <c r="AY255" s="27"/>
      <c r="AZ255" s="27"/>
      <c r="BC255" s="27" t="str">
        <f>IF(AND(ISBLANK(AY255), ISBLANK(AZ255)), "", _xlfn.CONCAT("[", IF(ISBLANK(AY255), "", _xlfn.CONCAT("[""mac"", """, AY255, """]")), IF(ISBLANK(AZ255), "", _xlfn.CONCAT(", [""ip"", """, AZ255, """]")), "]"))</f>
        <v/>
      </c>
    </row>
    <row r="256" spans="1:55" ht="16" customHeight="1">
      <c r="A256" s="27">
        <v>2148</v>
      </c>
      <c r="B256" s="27" t="s">
        <v>26</v>
      </c>
      <c r="C256" s="27" t="s">
        <v>1101</v>
      </c>
      <c r="D256" s="27" t="s">
        <v>27</v>
      </c>
      <c r="E256" s="27" t="s">
        <v>1123</v>
      </c>
      <c r="F256" s="31" t="str">
        <f>IF(ISBLANK(E256), "", Table2[[#This Row],[unique_id]])</f>
        <v>rack_modem_energy_daily</v>
      </c>
      <c r="G256" s="27" t="s">
        <v>232</v>
      </c>
      <c r="H256" s="27" t="s">
        <v>229</v>
      </c>
      <c r="I256" s="27" t="s">
        <v>141</v>
      </c>
      <c r="T256" s="27"/>
      <c r="U256" s="27" t="s">
        <v>590</v>
      </c>
      <c r="V256" s="28"/>
      <c r="W256" s="28"/>
      <c r="X256" s="28"/>
      <c r="Y256" s="28"/>
      <c r="AG256" s="28"/>
      <c r="AH256" s="28"/>
      <c r="AJ256" s="27" t="str">
        <f>IF(ISBLANK(AI256),  "", _xlfn.CONCAT("haas/entity/sensor/", LOWER(C256), "/", E256, "/config"))</f>
        <v/>
      </c>
      <c r="AK256" s="27" t="str">
        <f>IF(ISBLANK(AI256),  "", _xlfn.CONCAT(LOWER(C256), "/", E256))</f>
        <v/>
      </c>
      <c r="AN256" s="27"/>
      <c r="AO256" s="29"/>
      <c r="AP256" s="27"/>
      <c r="AQ256" s="28"/>
      <c r="AY256" s="27"/>
      <c r="AZ256" s="27"/>
      <c r="BC256" s="27" t="str">
        <f>IF(AND(ISBLANK(AY256), ISBLANK(AZ256)), "", _xlfn.CONCAT("[", IF(ISBLANK(AY256), "", _xlfn.CONCAT("[""mac"", """, AY256, """]")), IF(ISBLANK(AZ256), "", _xlfn.CONCAT(", [""ip"", """, AZ256, """]")), "]"))</f>
        <v/>
      </c>
    </row>
    <row r="257" spans="1:55" ht="16" customHeight="1">
      <c r="A257" s="27">
        <v>2149</v>
      </c>
      <c r="B257" s="27" t="s">
        <v>26</v>
      </c>
      <c r="C257" s="27" t="s">
        <v>1101</v>
      </c>
      <c r="D257" s="27" t="s">
        <v>27</v>
      </c>
      <c r="E257" s="27" t="s">
        <v>1141</v>
      </c>
      <c r="F257" s="31" t="str">
        <f>IF(ISBLANK(E257), "", Table2[[#This Row],[unique_id]])</f>
        <v>audio_visual_devices_energy_daily</v>
      </c>
      <c r="G257" s="27" t="s">
        <v>1140</v>
      </c>
      <c r="H257" s="27" t="s">
        <v>229</v>
      </c>
      <c r="I257" s="27" t="s">
        <v>141</v>
      </c>
      <c r="M257" s="27" t="s">
        <v>136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H257" s="28"/>
      <c r="AJ257" s="27" t="str">
        <f>IF(ISBLANK(AI257),  "", _xlfn.CONCAT("haas/entity/sensor/", LOWER(C257), "/", E257, "/config"))</f>
        <v/>
      </c>
      <c r="AK257" s="27" t="str">
        <f>IF(ISBLANK(AI257),  "", _xlfn.CONCAT(LOWER(C257), "/", E257))</f>
        <v/>
      </c>
      <c r="AN257" s="27"/>
      <c r="AO257" s="29"/>
      <c r="AP257" s="27"/>
      <c r="AQ257" s="28"/>
      <c r="AY257" s="27"/>
      <c r="AZ257" s="27"/>
      <c r="BC257" s="27" t="str">
        <f>IF(AND(ISBLANK(AY257), ISBLANK(AZ257)), "", _xlfn.CONCAT("[", IF(ISBLANK(AY257), "", _xlfn.CONCAT("[""mac"", """, AY257, """]")), IF(ISBLANK(AZ257), "", _xlfn.CONCAT(", [""ip"", """, AZ257, """]")), "]"))</f>
        <v/>
      </c>
    </row>
    <row r="258" spans="1:55" ht="16" customHeight="1">
      <c r="A258" s="27">
        <v>2150</v>
      </c>
      <c r="B258" s="27" t="s">
        <v>26</v>
      </c>
      <c r="C258" s="27" t="s">
        <v>1101</v>
      </c>
      <c r="D258" s="27" t="s">
        <v>27</v>
      </c>
      <c r="E258" s="27" t="s">
        <v>1089</v>
      </c>
      <c r="F258" s="31" t="str">
        <f>IF(ISBLANK(E258), "", Table2[[#This Row],[unique_id]])</f>
        <v>servers_network_energy_daily</v>
      </c>
      <c r="G258" s="27" t="s">
        <v>1082</v>
      </c>
      <c r="H258" s="27" t="s">
        <v>229</v>
      </c>
      <c r="I258" s="27" t="s">
        <v>141</v>
      </c>
      <c r="M258" s="27" t="s">
        <v>136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H258" s="28"/>
      <c r="AJ258" s="27" t="str">
        <f>IF(ISBLANK(AI258),  "", _xlfn.CONCAT("haas/entity/sensor/", LOWER(C258), "/", E258, "/config"))</f>
        <v/>
      </c>
      <c r="AK258" s="27" t="str">
        <f>IF(ISBLANK(AI258),  "", _xlfn.CONCAT(LOWER(C258), "/", E258))</f>
        <v/>
      </c>
      <c r="AN258" s="27"/>
      <c r="AO258" s="29"/>
      <c r="AP258" s="27"/>
      <c r="AQ258" s="28"/>
      <c r="AY258" s="27"/>
      <c r="AZ258" s="27"/>
      <c r="BC258" s="27" t="str">
        <f>IF(AND(ISBLANK(AY258), ISBLANK(AZ258)), "", _xlfn.CONCAT("[", IF(ISBLANK(AY258), "", _xlfn.CONCAT("[""mac"", """, AY258, """]")), IF(ISBLANK(AZ258), "", _xlfn.CONCAT(", [""ip"", """, AZ258, """]")), "]"))</f>
        <v/>
      </c>
    </row>
    <row r="259" spans="1:55" ht="16" customHeight="1">
      <c r="A259" s="27">
        <v>2151</v>
      </c>
      <c r="B259" s="27" t="s">
        <v>26</v>
      </c>
      <c r="C259" s="27" t="s">
        <v>1101</v>
      </c>
      <c r="D259" s="27" t="s">
        <v>27</v>
      </c>
      <c r="E259" s="27" t="s">
        <v>1124</v>
      </c>
      <c r="F259" s="31" t="str">
        <f>IF(ISBLANK(E259), "", Table2[[#This Row],[unique_id]])</f>
        <v>rack_outlet_energy_daily</v>
      </c>
      <c r="G259" s="27" t="s">
        <v>384</v>
      </c>
      <c r="H259" s="27" t="s">
        <v>229</v>
      </c>
      <c r="I259" s="27" t="s">
        <v>141</v>
      </c>
      <c r="T259" s="27"/>
      <c r="U259" s="27" t="s">
        <v>590</v>
      </c>
      <c r="V259" s="28"/>
      <c r="W259" s="28"/>
      <c r="X259" s="28"/>
      <c r="Y259" s="28"/>
      <c r="AG259" s="28"/>
      <c r="AH259" s="28"/>
      <c r="AJ259" s="27" t="str">
        <f>IF(ISBLANK(AI259),  "", _xlfn.CONCAT("haas/entity/sensor/", LOWER(C259), "/", E259, "/config"))</f>
        <v/>
      </c>
      <c r="AK259" s="27" t="str">
        <f>IF(ISBLANK(AI259),  "", _xlfn.CONCAT(LOWER(C259), "/", E259))</f>
        <v/>
      </c>
      <c r="AN259" s="27"/>
      <c r="AO259" s="29"/>
      <c r="AP259" s="27"/>
      <c r="AQ259" s="28"/>
      <c r="AY259" s="27"/>
      <c r="AZ259" s="27"/>
      <c r="BC259" s="27" t="str">
        <f>IF(AND(ISBLANK(AY259), ISBLANK(AZ259)), "", _xlfn.CONCAT("[", IF(ISBLANK(AY259), "", _xlfn.CONCAT("[""mac"", """, AY259, """]")), IF(ISBLANK(AZ259), "", _xlfn.CONCAT(", [""ip"", """, AZ259, """]")), "]"))</f>
        <v/>
      </c>
    </row>
    <row r="260" spans="1:55" ht="16" customHeight="1">
      <c r="A260" s="27">
        <v>2152</v>
      </c>
      <c r="B260" s="27" t="s">
        <v>26</v>
      </c>
      <c r="C260" s="27" t="s">
        <v>1101</v>
      </c>
      <c r="D260" s="27" t="s">
        <v>27</v>
      </c>
      <c r="E260" s="27" t="s">
        <v>1125</v>
      </c>
      <c r="F260" s="31" t="str">
        <f>IF(ISBLANK(E260), "", Table2[[#This Row],[unique_id]])</f>
        <v>kitchen_fan_energy_daily</v>
      </c>
      <c r="G260" s="27" t="s">
        <v>231</v>
      </c>
      <c r="H260" s="27" t="s">
        <v>229</v>
      </c>
      <c r="I260" s="27" t="s">
        <v>141</v>
      </c>
      <c r="T260" s="27"/>
      <c r="U260" s="27" t="s">
        <v>590</v>
      </c>
      <c r="V260" s="28"/>
      <c r="W260" s="28"/>
      <c r="X260" s="28"/>
      <c r="Y260" s="28"/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N260" s="27"/>
      <c r="AO260" s="29"/>
      <c r="AP260" s="27"/>
      <c r="AQ260" s="28"/>
      <c r="AY260" s="27"/>
      <c r="AZ260" s="27"/>
      <c r="BC260" s="27" t="str">
        <f>IF(AND(ISBLANK(AY260), ISBLANK(AZ260)), "", _xlfn.CONCAT("[", IF(ISBLANK(AY260), "", _xlfn.CONCAT("[""mac"", """, AY260, """]")), IF(ISBLANK(AZ260), "", _xlfn.CONCAT(", [""ip"", """, AZ260, """]")), "]"))</f>
        <v/>
      </c>
    </row>
    <row r="261" spans="1:55" ht="16" customHeight="1">
      <c r="A261" s="27">
        <v>2153</v>
      </c>
      <c r="B261" s="27" t="s">
        <v>26</v>
      </c>
      <c r="C261" s="27" t="s">
        <v>594</v>
      </c>
      <c r="D261" s="27" t="s">
        <v>377</v>
      </c>
      <c r="E261" s="27" t="s">
        <v>376</v>
      </c>
      <c r="F261" s="31" t="str">
        <f>IF(ISBLANK(E261), "", Table2[[#This Row],[unique_id]])</f>
        <v>column_break</v>
      </c>
      <c r="G261" s="27" t="s">
        <v>373</v>
      </c>
      <c r="H261" s="27" t="s">
        <v>229</v>
      </c>
      <c r="I261" s="27" t="s">
        <v>141</v>
      </c>
      <c r="M261" s="27" t="s">
        <v>374</v>
      </c>
      <c r="N261" s="27" t="s">
        <v>375</v>
      </c>
      <c r="T261" s="27"/>
      <c r="V261" s="28"/>
      <c r="W261" s="28"/>
      <c r="X261" s="28"/>
      <c r="Y261" s="28"/>
      <c r="AG261" s="28"/>
      <c r="AH261" s="28"/>
      <c r="AK261" s="27" t="str">
        <f>IF(ISBLANK(AI261),  "", _xlfn.CONCAT(LOWER(C261), "/", E261))</f>
        <v/>
      </c>
      <c r="AN261" s="27"/>
      <c r="AO261" s="29"/>
      <c r="AP261" s="27"/>
      <c r="AQ261" s="28"/>
      <c r="AY261" s="27"/>
      <c r="AZ261" s="27"/>
      <c r="BC261" s="27" t="str">
        <f>IF(AND(ISBLANK(AY261), ISBLANK(AZ261)), "", _xlfn.CONCAT("[", IF(ISBLANK(AY261), "", _xlfn.CONCAT("[""mac"", """, AY261, """]")), IF(ISBLANK(AZ261), "", _xlfn.CONCAT(", [""ip"", """, AZ261, """]")), "]"))</f>
        <v/>
      </c>
    </row>
    <row r="262" spans="1:55" ht="16" customHeight="1">
      <c r="A262" s="27">
        <v>2154</v>
      </c>
      <c r="B262" s="27" t="s">
        <v>228</v>
      </c>
      <c r="C262" s="27" t="s">
        <v>1101</v>
      </c>
      <c r="D262" s="27" t="s">
        <v>27</v>
      </c>
      <c r="E262" s="27" t="s">
        <v>252</v>
      </c>
      <c r="F262" s="31" t="str">
        <f>IF(ISBLANK(E262), "", Table2[[#This Row],[unique_id]])</f>
        <v>home_energy_weekly</v>
      </c>
      <c r="G262" s="27" t="s">
        <v>362</v>
      </c>
      <c r="H262" s="27" t="s">
        <v>251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N262" s="27"/>
      <c r="AO262" s="29"/>
      <c r="AP262" s="27"/>
      <c r="AQ262" s="28"/>
      <c r="AY262" s="27"/>
      <c r="AZ262" s="27"/>
      <c r="BC262" s="27" t="str">
        <f>IF(AND(ISBLANK(AY262), ISBLANK(AZ262)), "", _xlfn.CONCAT("[", IF(ISBLANK(AY262), "", _xlfn.CONCAT("[""mac"", """, AY262, """]")), IF(ISBLANK(AZ262), "", _xlfn.CONCAT(", [""ip"", """, AZ262, """]")), "]"))</f>
        <v/>
      </c>
    </row>
    <row r="263" spans="1:55" ht="16" customHeight="1">
      <c r="A263" s="27">
        <v>2155</v>
      </c>
      <c r="B263" s="27" t="s">
        <v>228</v>
      </c>
      <c r="C263" s="27" t="s">
        <v>1101</v>
      </c>
      <c r="D263" s="27" t="s">
        <v>27</v>
      </c>
      <c r="E263" s="27" t="s">
        <v>369</v>
      </c>
      <c r="F263" s="31" t="str">
        <f>IF(ISBLANK(E263), "", Table2[[#This Row],[unique_id]])</f>
        <v>home_base_energy_weekly</v>
      </c>
      <c r="G263" s="27" t="s">
        <v>360</v>
      </c>
      <c r="H263" s="27" t="s">
        <v>251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N263" s="27"/>
      <c r="AO263" s="29"/>
      <c r="AP263" s="27"/>
      <c r="AQ263" s="28"/>
      <c r="AY263" s="27"/>
      <c r="AZ263" s="27"/>
      <c r="BC263" s="27" t="str">
        <f>IF(AND(ISBLANK(AY263), ISBLANK(AZ263)), "", _xlfn.CONCAT("[", IF(ISBLANK(AY263), "", _xlfn.CONCAT("[""mac"", """, AY263, """]")), IF(ISBLANK(AZ263), "", _xlfn.CONCAT(", [""ip"", """, AZ263, """]")), "]"))</f>
        <v/>
      </c>
    </row>
    <row r="264" spans="1:55" ht="16" customHeight="1">
      <c r="A264" s="27">
        <v>2156</v>
      </c>
      <c r="B264" s="27" t="s">
        <v>228</v>
      </c>
      <c r="C264" s="27" t="s">
        <v>1101</v>
      </c>
      <c r="D264" s="27" t="s">
        <v>27</v>
      </c>
      <c r="E264" s="27" t="s">
        <v>370</v>
      </c>
      <c r="F264" s="31" t="str">
        <f>IF(ISBLANK(E264), "", Table2[[#This Row],[unique_id]])</f>
        <v>home_peak_energy_weekly</v>
      </c>
      <c r="G264" s="27" t="s">
        <v>361</v>
      </c>
      <c r="H264" s="27" t="s">
        <v>251</v>
      </c>
      <c r="I264" s="27" t="s">
        <v>141</v>
      </c>
      <c r="M264" s="27" t="s">
        <v>90</v>
      </c>
      <c r="T264" s="27"/>
      <c r="U264" s="27" t="s">
        <v>590</v>
      </c>
      <c r="V264" s="28"/>
      <c r="W264" s="28"/>
      <c r="X264" s="28"/>
      <c r="Y264" s="28"/>
      <c r="AC264" s="27" t="s">
        <v>372</v>
      </c>
      <c r="AE264" s="27" t="s">
        <v>259</v>
      </c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N264" s="27"/>
      <c r="AO264" s="29"/>
      <c r="AP264" s="27"/>
      <c r="AQ264" s="28"/>
      <c r="AY264" s="27"/>
      <c r="AZ264" s="27"/>
      <c r="BC264" s="27" t="str">
        <f>IF(AND(ISBLANK(AY264), ISBLANK(AZ264)), "", _xlfn.CONCAT("[", IF(ISBLANK(AY264), "", _xlfn.CONCAT("[""mac"", """, AY264, """]")), IF(ISBLANK(AZ264), "", _xlfn.CONCAT(", [""ip"", """, AZ264, """]")), "]"))</f>
        <v/>
      </c>
    </row>
    <row r="265" spans="1:55" ht="16" customHeight="1">
      <c r="A265" s="27">
        <v>2157</v>
      </c>
      <c r="B265" s="27" t="s">
        <v>228</v>
      </c>
      <c r="C265" s="27" t="s">
        <v>1101</v>
      </c>
      <c r="D265" s="27" t="s">
        <v>27</v>
      </c>
      <c r="E265" s="27" t="s">
        <v>253</v>
      </c>
      <c r="F265" s="31" t="str">
        <f>IF(ISBLANK(E265), "", Table2[[#This Row],[unique_id]])</f>
        <v>home_energy_monthly</v>
      </c>
      <c r="G265" s="27" t="s">
        <v>362</v>
      </c>
      <c r="H265" s="27" t="s">
        <v>254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N265" s="27"/>
      <c r="AO265" s="29"/>
      <c r="AP265" s="27"/>
      <c r="AQ265" s="28"/>
      <c r="AY265" s="27"/>
      <c r="AZ265" s="27"/>
      <c r="BC265" s="27" t="str">
        <f>IF(AND(ISBLANK(AY265), ISBLANK(AZ265)), "", _xlfn.CONCAT("[", IF(ISBLANK(AY265), "", _xlfn.CONCAT("[""mac"", """, AY265, """]")), IF(ISBLANK(AZ265), "", _xlfn.CONCAT(", [""ip"", """, AZ265, """]")), "]"))</f>
        <v/>
      </c>
    </row>
    <row r="266" spans="1:55" ht="16" customHeight="1">
      <c r="A266" s="27">
        <v>2158</v>
      </c>
      <c r="B266" s="27" t="s">
        <v>228</v>
      </c>
      <c r="C266" s="27" t="s">
        <v>1101</v>
      </c>
      <c r="D266" s="27" t="s">
        <v>27</v>
      </c>
      <c r="E266" s="27" t="s">
        <v>367</v>
      </c>
      <c r="F266" s="31" t="str">
        <f>IF(ISBLANK(E266), "", Table2[[#This Row],[unique_id]])</f>
        <v>home_base_energy_monthly</v>
      </c>
      <c r="G266" s="27" t="s">
        <v>360</v>
      </c>
      <c r="H266" s="27" t="s">
        <v>254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N266" s="27"/>
      <c r="AO266" s="29"/>
      <c r="AP266" s="27"/>
      <c r="AQ266" s="28"/>
      <c r="AY266" s="27"/>
      <c r="AZ266" s="27"/>
      <c r="BC266" s="27" t="str">
        <f>IF(AND(ISBLANK(AY266), ISBLANK(AZ266)), "", _xlfn.CONCAT("[", IF(ISBLANK(AY266), "", _xlfn.CONCAT("[""mac"", """, AY266, """]")), IF(ISBLANK(AZ266), "", _xlfn.CONCAT(", [""ip"", """, AZ266, """]")), "]"))</f>
        <v/>
      </c>
    </row>
    <row r="267" spans="1:55" ht="16" customHeight="1">
      <c r="A267" s="27">
        <v>2159</v>
      </c>
      <c r="B267" s="27" t="s">
        <v>228</v>
      </c>
      <c r="C267" s="27" t="s">
        <v>1101</v>
      </c>
      <c r="D267" s="27" t="s">
        <v>27</v>
      </c>
      <c r="E267" s="27" t="s">
        <v>368</v>
      </c>
      <c r="F267" s="31" t="str">
        <f>IF(ISBLANK(E267), "", Table2[[#This Row],[unique_id]])</f>
        <v>home_peak_energy_monthly</v>
      </c>
      <c r="G267" s="27" t="s">
        <v>361</v>
      </c>
      <c r="H267" s="27" t="s">
        <v>254</v>
      </c>
      <c r="I267" s="27" t="s">
        <v>141</v>
      </c>
      <c r="M267" s="27" t="s">
        <v>90</v>
      </c>
      <c r="T267" s="27"/>
      <c r="U267" s="27" t="s">
        <v>590</v>
      </c>
      <c r="V267" s="28"/>
      <c r="W267" s="28"/>
      <c r="X267" s="28"/>
      <c r="Y267" s="28"/>
      <c r="AC267" s="27" t="s">
        <v>372</v>
      </c>
      <c r="AE267" s="27" t="s">
        <v>259</v>
      </c>
      <c r="AG267" s="28"/>
      <c r="AH267" s="28"/>
      <c r="AJ267" s="27" t="str">
        <f>IF(ISBLANK(AI267),  "", _xlfn.CONCAT("haas/entity/sensor/", LOWER(C267), "/", E267, "/config"))</f>
        <v/>
      </c>
      <c r="AK267" s="27" t="str">
        <f>IF(ISBLANK(AI267),  "", _xlfn.CONCAT(LOWER(C267), "/", E267))</f>
        <v/>
      </c>
      <c r="AN267" s="27"/>
      <c r="AO267" s="29"/>
      <c r="AP267" s="27"/>
      <c r="AQ267" s="28"/>
      <c r="AY267" s="27"/>
      <c r="AZ267" s="27"/>
      <c r="BC267" s="27" t="str">
        <f>IF(AND(ISBLANK(AY267), ISBLANK(AZ267)), "", _xlfn.CONCAT("[", IF(ISBLANK(AY267), "", _xlfn.CONCAT("[""mac"", """, AY267, """]")), IF(ISBLANK(AZ267), "", _xlfn.CONCAT(", [""ip"", """, AZ267, """]")), "]"))</f>
        <v/>
      </c>
    </row>
    <row r="268" spans="1:55" ht="16" customHeight="1">
      <c r="A268" s="27">
        <v>2160</v>
      </c>
      <c r="B268" s="27" t="s">
        <v>228</v>
      </c>
      <c r="C268" s="27" t="s">
        <v>1101</v>
      </c>
      <c r="D268" s="27" t="s">
        <v>27</v>
      </c>
      <c r="E268" s="27" t="s">
        <v>255</v>
      </c>
      <c r="F268" s="31" t="str">
        <f>IF(ISBLANK(E268), "", Table2[[#This Row],[unique_id]])</f>
        <v>home_energy_yearly</v>
      </c>
      <c r="G268" s="27" t="s">
        <v>362</v>
      </c>
      <c r="H268" s="27" t="s">
        <v>256</v>
      </c>
      <c r="I268" s="27" t="s">
        <v>141</v>
      </c>
      <c r="M268" s="27" t="s">
        <v>90</v>
      </c>
      <c r="T268" s="27"/>
      <c r="U268" s="27" t="s">
        <v>590</v>
      </c>
      <c r="V268" s="28"/>
      <c r="W268" s="28"/>
      <c r="X268" s="28"/>
      <c r="Y268" s="28"/>
      <c r="AC268" s="27" t="s">
        <v>372</v>
      </c>
      <c r="AE268" s="27" t="s">
        <v>259</v>
      </c>
      <c r="AG268" s="28"/>
      <c r="AH268" s="28"/>
      <c r="AJ268" s="27" t="str">
        <f>IF(ISBLANK(AI268),  "", _xlfn.CONCAT("haas/entity/sensor/", LOWER(C268), "/", E268, "/config"))</f>
        <v/>
      </c>
      <c r="AK268" s="27" t="str">
        <f>IF(ISBLANK(AI268),  "", _xlfn.CONCAT(LOWER(C268), "/", E268))</f>
        <v/>
      </c>
      <c r="AN268" s="27"/>
      <c r="AO268" s="29"/>
      <c r="AP268" s="27"/>
      <c r="AQ268" s="28"/>
      <c r="AY268" s="27"/>
      <c r="AZ268" s="27"/>
      <c r="BC268" s="27" t="str">
        <f>IF(AND(ISBLANK(AY268), ISBLANK(AZ268)), "", _xlfn.CONCAT("[", IF(ISBLANK(AY268), "", _xlfn.CONCAT("[""mac"", """, AY268, """]")), IF(ISBLANK(AZ268), "", _xlfn.CONCAT(", [""ip"", """, AZ268, """]")), "]"))</f>
        <v/>
      </c>
    </row>
    <row r="269" spans="1:55" ht="16" customHeight="1">
      <c r="A269" s="27">
        <v>2161</v>
      </c>
      <c r="B269" s="27" t="s">
        <v>228</v>
      </c>
      <c r="C269" s="27" t="s">
        <v>1101</v>
      </c>
      <c r="D269" s="27" t="s">
        <v>27</v>
      </c>
      <c r="E269" s="27" t="s">
        <v>365</v>
      </c>
      <c r="F269" s="31" t="str">
        <f>IF(ISBLANK(E269), "", Table2[[#This Row],[unique_id]])</f>
        <v>home_base_energy_yearly</v>
      </c>
      <c r="G269" s="27" t="s">
        <v>360</v>
      </c>
      <c r="H269" s="27" t="s">
        <v>256</v>
      </c>
      <c r="I269" s="27" t="s">
        <v>141</v>
      </c>
      <c r="M269" s="27" t="s">
        <v>90</v>
      </c>
      <c r="T269" s="27"/>
      <c r="U269" s="27" t="s">
        <v>590</v>
      </c>
      <c r="V269" s="28"/>
      <c r="W269" s="28"/>
      <c r="X269" s="28"/>
      <c r="Y269" s="28"/>
      <c r="AC269" s="27" t="s">
        <v>372</v>
      </c>
      <c r="AE269" s="27" t="s">
        <v>259</v>
      </c>
      <c r="AG269" s="28"/>
      <c r="AH269" s="28"/>
      <c r="AJ269" s="27" t="str">
        <f>IF(ISBLANK(AI269),  "", _xlfn.CONCAT("haas/entity/sensor/", LOWER(C269), "/", E269, "/config"))</f>
        <v/>
      </c>
      <c r="AK269" s="27" t="str">
        <f>IF(ISBLANK(AI269),  "", _xlfn.CONCAT(LOWER(C269), "/", E269))</f>
        <v/>
      </c>
      <c r="AN269" s="27"/>
      <c r="AO269" s="29"/>
      <c r="AP269" s="27"/>
      <c r="AQ269" s="28"/>
      <c r="AY269" s="27"/>
      <c r="AZ269" s="27"/>
      <c r="BC269" s="27" t="str">
        <f>IF(AND(ISBLANK(AY269), ISBLANK(AZ269)), "", _xlfn.CONCAT("[", IF(ISBLANK(AY269), "", _xlfn.CONCAT("[""mac"", """, AY269, """]")), IF(ISBLANK(AZ269), "", _xlfn.CONCAT(", [""ip"", """, AZ269, """]")), "]"))</f>
        <v/>
      </c>
    </row>
    <row r="270" spans="1:55" ht="16" customHeight="1">
      <c r="A270" s="27">
        <v>2162</v>
      </c>
      <c r="B270" s="27" t="s">
        <v>228</v>
      </c>
      <c r="C270" s="27" t="s">
        <v>1101</v>
      </c>
      <c r="D270" s="27" t="s">
        <v>27</v>
      </c>
      <c r="E270" s="27" t="s">
        <v>366</v>
      </c>
      <c r="F270" s="31" t="str">
        <f>IF(ISBLANK(E270), "", Table2[[#This Row],[unique_id]])</f>
        <v>home_peak_energy_yearly</v>
      </c>
      <c r="G270" s="27" t="s">
        <v>361</v>
      </c>
      <c r="H270" s="27" t="s">
        <v>256</v>
      </c>
      <c r="I270" s="27" t="s">
        <v>141</v>
      </c>
      <c r="M270" s="27" t="s">
        <v>90</v>
      </c>
      <c r="T270" s="27"/>
      <c r="U270" s="27" t="s">
        <v>590</v>
      </c>
      <c r="V270" s="28"/>
      <c r="W270" s="28"/>
      <c r="X270" s="28"/>
      <c r="Y270" s="28"/>
      <c r="AC270" s="27" t="s">
        <v>372</v>
      </c>
      <c r="AE270" s="27" t="s">
        <v>259</v>
      </c>
      <c r="AG270" s="28"/>
      <c r="AH270" s="28"/>
      <c r="AJ270" s="27" t="str">
        <f>IF(ISBLANK(AI270),  "", _xlfn.CONCAT("haas/entity/sensor/", LOWER(C270), "/", E270, "/config"))</f>
        <v/>
      </c>
      <c r="AK270" s="27" t="str">
        <f>IF(ISBLANK(AI270),  "", _xlfn.CONCAT(LOWER(C270), "/", E270))</f>
        <v/>
      </c>
      <c r="AN270" s="27"/>
      <c r="AO270" s="29"/>
      <c r="AP270" s="27"/>
      <c r="AQ270" s="28"/>
      <c r="AY270" s="27"/>
      <c r="AZ270" s="27"/>
      <c r="BC270" s="27" t="str">
        <f>IF(AND(ISBLANK(AY270), ISBLANK(AZ270)), "", _xlfn.CONCAT("[", IF(ISBLANK(AY270), "", _xlfn.CONCAT("[""mac"", """, AY270, """]")), IF(ISBLANK(AZ270), "", _xlfn.CONCAT(", [""ip"", """, AZ270, """]")), "]"))</f>
        <v/>
      </c>
    </row>
    <row r="271" spans="1:55" ht="16" customHeight="1">
      <c r="A271" s="27">
        <v>2400</v>
      </c>
      <c r="B271" s="27" t="s">
        <v>26</v>
      </c>
      <c r="C271" s="27" t="s">
        <v>188</v>
      </c>
      <c r="D271" s="27" t="s">
        <v>27</v>
      </c>
      <c r="E271" s="27" t="s">
        <v>142</v>
      </c>
      <c r="F271" s="31" t="str">
        <f>IF(ISBLANK(E271), "", Table2[[#This Row],[unique_id]])</f>
        <v>withings_weight_kg_graham</v>
      </c>
      <c r="G271" s="27" t="s">
        <v>316</v>
      </c>
      <c r="H271" s="27" t="s">
        <v>317</v>
      </c>
      <c r="I271" s="27" t="s">
        <v>143</v>
      </c>
      <c r="T271" s="27"/>
      <c r="V271" s="28"/>
      <c r="W271" s="28"/>
      <c r="X271" s="28"/>
      <c r="Y271" s="28"/>
      <c r="AG271" s="28"/>
      <c r="AH271" s="28"/>
      <c r="AJ271" s="27" t="str">
        <f>IF(ISBLANK(AI271),  "", _xlfn.CONCAT("haas/entity/sensor/", LOWER(C271), "/", E271, "/config"))</f>
        <v/>
      </c>
      <c r="AK271" s="27" t="str">
        <f>IF(ISBLANK(AI271),  "", _xlfn.CONCAT(LOWER(C271), "/", E271))</f>
        <v/>
      </c>
      <c r="AN271" s="27"/>
      <c r="AO271" s="29"/>
      <c r="AP271" s="27" t="s">
        <v>476</v>
      </c>
      <c r="AQ271" s="28" t="s">
        <v>479</v>
      </c>
      <c r="AR271" s="27" t="s">
        <v>478</v>
      </c>
      <c r="AS271" s="27" t="s">
        <v>480</v>
      </c>
      <c r="AT271" s="27" t="s">
        <v>188</v>
      </c>
      <c r="AV271" s="27" t="s">
        <v>477</v>
      </c>
      <c r="AX271" s="27" t="s">
        <v>492</v>
      </c>
      <c r="AY271" s="36" t="s">
        <v>574</v>
      </c>
      <c r="AZ271" s="27"/>
      <c r="BC271" s="27" t="str">
        <f>IF(AND(ISBLANK(AY271), ISBLANK(AZ271)), "", _xlfn.CONCAT("[", IF(ISBLANK(AY271), "", _xlfn.CONCAT("[""mac"", """, AY271, """]")), IF(ISBLANK(AZ271), "", _xlfn.CONCAT(", [""ip"", """, AZ271, """]")), "]"))</f>
        <v>[["mac", "00:24:e4:af:5a:e6"]]</v>
      </c>
    </row>
    <row r="272" spans="1:55" ht="16" customHeight="1">
      <c r="A272" s="27">
        <v>2500</v>
      </c>
      <c r="B272" s="27" t="s">
        <v>786</v>
      </c>
      <c r="C272" s="27" t="s">
        <v>306</v>
      </c>
      <c r="D272" s="27" t="s">
        <v>27</v>
      </c>
      <c r="E272" s="27" t="s">
        <v>297</v>
      </c>
      <c r="F272" s="31" t="str">
        <f>IF(ISBLANK(E272), "", Table2[[#This Row],[unique_id]])</f>
        <v>network_internet_uptime</v>
      </c>
      <c r="G272" s="27" t="s">
        <v>309</v>
      </c>
      <c r="H272" s="27" t="s">
        <v>1037</v>
      </c>
      <c r="I272" s="27" t="s">
        <v>314</v>
      </c>
      <c r="M272" s="27" t="s">
        <v>136</v>
      </c>
      <c r="T272" s="27"/>
      <c r="V272" s="28"/>
      <c r="W272" s="28"/>
      <c r="X272" s="28"/>
      <c r="Y272" s="28"/>
      <c r="AB272" s="27" t="s">
        <v>31</v>
      </c>
      <c r="AC272" s="27" t="s">
        <v>298</v>
      </c>
      <c r="AE272" s="27" t="s">
        <v>311</v>
      </c>
      <c r="AF272" s="27">
        <v>200</v>
      </c>
      <c r="AG272" s="28" t="s">
        <v>34</v>
      </c>
      <c r="AH272" s="28"/>
      <c r="AI272" s="27" t="s">
        <v>302</v>
      </c>
      <c r="AJ272" s="27" t="str">
        <f>IF(ISBLANK(AI272),  "", _xlfn.CONCAT("haas/entity/sensor/", LOWER(C272), "/", E272, "/config"))</f>
        <v>haas/entity/sensor/internet/network_internet_uptime/config</v>
      </c>
      <c r="AK272" s="27" t="s">
        <v>1026</v>
      </c>
      <c r="AN272" s="27">
        <v>1</v>
      </c>
      <c r="AO272" s="18"/>
      <c r="AP272" s="27" t="s">
        <v>1029</v>
      </c>
      <c r="AQ272" s="28" t="s">
        <v>1027</v>
      </c>
      <c r="AR272" s="27" t="s">
        <v>1028</v>
      </c>
      <c r="AS272" s="27" t="s">
        <v>1030</v>
      </c>
      <c r="AT272" s="27" t="s">
        <v>301</v>
      </c>
      <c r="AV272" s="27" t="s">
        <v>172</v>
      </c>
      <c r="AY272" s="27"/>
      <c r="AZ272" s="27"/>
      <c r="BC272" s="27" t="str">
        <f>IF(AND(ISBLANK(AY272), ISBLANK(AZ272)), "", _xlfn.CONCAT("[", IF(ISBLANK(AY272), "", _xlfn.CONCAT("[""mac"", """, AY272, """]")), IF(ISBLANK(AZ272), "", _xlfn.CONCAT(", [""ip"", """, AZ272, """]")), "]"))</f>
        <v/>
      </c>
    </row>
    <row r="273" spans="1:55" ht="16" customHeight="1">
      <c r="A273" s="27">
        <v>2501</v>
      </c>
      <c r="B273" s="27" t="s">
        <v>26</v>
      </c>
      <c r="C273" s="27" t="s">
        <v>306</v>
      </c>
      <c r="D273" s="27" t="s">
        <v>27</v>
      </c>
      <c r="E273" s="27" t="s">
        <v>293</v>
      </c>
      <c r="F273" s="31" t="str">
        <f>IF(ISBLANK(E273), "", Table2[[#This Row],[unique_id]])</f>
        <v>network_internet_ping</v>
      </c>
      <c r="G273" s="27" t="s">
        <v>294</v>
      </c>
      <c r="H273" s="27" t="s">
        <v>1037</v>
      </c>
      <c r="I273" s="27" t="s">
        <v>314</v>
      </c>
      <c r="M273" s="27" t="s">
        <v>136</v>
      </c>
      <c r="T273" s="27"/>
      <c r="V273" s="28"/>
      <c r="W273" s="28"/>
      <c r="X273" s="28"/>
      <c r="Y273" s="28"/>
      <c r="AB273" s="27" t="s">
        <v>31</v>
      </c>
      <c r="AC273" s="27" t="s">
        <v>299</v>
      </c>
      <c r="AD273" s="27" t="s">
        <v>1031</v>
      </c>
      <c r="AE273" s="27" t="s">
        <v>310</v>
      </c>
      <c r="AF273" s="27">
        <v>200</v>
      </c>
      <c r="AG273" s="28" t="s">
        <v>34</v>
      </c>
      <c r="AH273" s="28"/>
      <c r="AI273" s="27" t="s">
        <v>303</v>
      </c>
      <c r="AJ273" s="27" t="str">
        <f>IF(ISBLANK(AI273),  "", _xlfn.CONCAT("haas/entity/sensor/", LOWER(C273), "/", E273, "/config"))</f>
        <v>haas/entity/sensor/internet/network_internet_ping/config</v>
      </c>
      <c r="AK273" s="27" t="s">
        <v>1026</v>
      </c>
      <c r="AM273" s="41" t="s">
        <v>1033</v>
      </c>
      <c r="AN273" s="27">
        <v>1</v>
      </c>
      <c r="AO273" s="18"/>
      <c r="AP273" s="27" t="s">
        <v>1029</v>
      </c>
      <c r="AQ273" s="28" t="s">
        <v>1027</v>
      </c>
      <c r="AR273" s="27" t="s">
        <v>1028</v>
      </c>
      <c r="AS273" s="27" t="s">
        <v>1030</v>
      </c>
      <c r="AT273" s="27" t="s">
        <v>301</v>
      </c>
      <c r="AV273" s="27" t="s">
        <v>172</v>
      </c>
      <c r="AY273" s="27"/>
      <c r="AZ273" s="27"/>
      <c r="BC273" s="27" t="str">
        <f>IF(AND(ISBLANK(AY273), ISBLANK(AZ273)), "", _xlfn.CONCAT("[", IF(ISBLANK(AY273), "", _xlfn.CONCAT("[""mac"", """, AY273, """]")), IF(ISBLANK(AZ273), "", _xlfn.CONCAT(", [""ip"", """, AZ273, """]")), "]"))</f>
        <v/>
      </c>
    </row>
    <row r="274" spans="1:55" ht="16" customHeight="1">
      <c r="A274" s="27">
        <v>2502</v>
      </c>
      <c r="B274" s="27" t="s">
        <v>26</v>
      </c>
      <c r="C274" s="27" t="s">
        <v>306</v>
      </c>
      <c r="D274" s="27" t="s">
        <v>27</v>
      </c>
      <c r="E274" s="27" t="s">
        <v>291</v>
      </c>
      <c r="F274" s="31" t="str">
        <f>IF(ISBLANK(E274), "", Table2[[#This Row],[unique_id]])</f>
        <v>network_internet_upload</v>
      </c>
      <c r="G274" s="27" t="s">
        <v>295</v>
      </c>
      <c r="H274" s="27" t="s">
        <v>1037</v>
      </c>
      <c r="I274" s="27" t="s">
        <v>314</v>
      </c>
      <c r="M274" s="27" t="s">
        <v>136</v>
      </c>
      <c r="T274" s="27"/>
      <c r="V274" s="28"/>
      <c r="W274" s="28"/>
      <c r="X274" s="28"/>
      <c r="Y274" s="28"/>
      <c r="AB274" s="27" t="s">
        <v>31</v>
      </c>
      <c r="AC274" s="27" t="s">
        <v>300</v>
      </c>
      <c r="AD274" s="27" t="s">
        <v>1032</v>
      </c>
      <c r="AE274" s="27" t="s">
        <v>312</v>
      </c>
      <c r="AF274" s="27">
        <v>200</v>
      </c>
      <c r="AG274" s="28" t="s">
        <v>34</v>
      </c>
      <c r="AH274" s="28"/>
      <c r="AI274" s="27" t="s">
        <v>304</v>
      </c>
      <c r="AJ274" s="27" t="str">
        <f>IF(ISBLANK(AI274),  "", _xlfn.CONCAT("haas/entity/sensor/", LOWER(C274), "/", E274, "/config"))</f>
        <v>haas/entity/sensor/internet/network_internet_upload/config</v>
      </c>
      <c r="AK274" s="27" t="s">
        <v>1026</v>
      </c>
      <c r="AM274" s="41" t="s">
        <v>1034</v>
      </c>
      <c r="AN274" s="27">
        <v>1</v>
      </c>
      <c r="AO274" s="18"/>
      <c r="AP274" s="27" t="s">
        <v>1029</v>
      </c>
      <c r="AQ274" s="28" t="s">
        <v>1027</v>
      </c>
      <c r="AR274" s="27" t="s">
        <v>1028</v>
      </c>
      <c r="AS274" s="27" t="s">
        <v>1030</v>
      </c>
      <c r="AT274" s="27" t="s">
        <v>301</v>
      </c>
      <c r="AV274" s="27" t="s">
        <v>172</v>
      </c>
      <c r="AY274" s="27"/>
      <c r="AZ274" s="27"/>
      <c r="BC274" s="27" t="str">
        <f>IF(AND(ISBLANK(AY274), ISBLANK(AZ274)), "", _xlfn.CONCAT("[", IF(ISBLANK(AY274), "", _xlfn.CONCAT("[""mac"", """, AY274, """]")), IF(ISBLANK(AZ274), "", _xlfn.CONCAT(", [""ip"", """, AZ274, """]")), "]"))</f>
        <v/>
      </c>
    </row>
    <row r="275" spans="1:55" ht="16" customHeight="1">
      <c r="A275" s="27">
        <v>2503</v>
      </c>
      <c r="B275" s="27" t="s">
        <v>26</v>
      </c>
      <c r="C275" s="27" t="s">
        <v>306</v>
      </c>
      <c r="D275" s="27" t="s">
        <v>27</v>
      </c>
      <c r="E275" s="27" t="s">
        <v>292</v>
      </c>
      <c r="F275" s="31" t="str">
        <f>IF(ISBLANK(E275), "", Table2[[#This Row],[unique_id]])</f>
        <v>network_internet_download</v>
      </c>
      <c r="G275" s="27" t="s">
        <v>296</v>
      </c>
      <c r="H275" s="27" t="s">
        <v>1037</v>
      </c>
      <c r="I275" s="27" t="s">
        <v>314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300</v>
      </c>
      <c r="AD275" s="27" t="s">
        <v>1032</v>
      </c>
      <c r="AE275" s="27" t="s">
        <v>313</v>
      </c>
      <c r="AF275" s="27">
        <v>200</v>
      </c>
      <c r="AG275" s="28" t="s">
        <v>34</v>
      </c>
      <c r="AH275" s="28"/>
      <c r="AI275" s="27" t="s">
        <v>305</v>
      </c>
      <c r="AJ275" s="27" t="str">
        <f>IF(ISBLANK(AI275),  "", _xlfn.CONCAT("haas/entity/sensor/", LOWER(C275), "/", E275, "/config"))</f>
        <v>haas/entity/sensor/internet/network_internet_download/config</v>
      </c>
      <c r="AK275" s="27" t="s">
        <v>1026</v>
      </c>
      <c r="AM275" s="41" t="s">
        <v>1035</v>
      </c>
      <c r="AN275" s="27">
        <v>1</v>
      </c>
      <c r="AO275" s="18"/>
      <c r="AP275" s="27" t="s">
        <v>1029</v>
      </c>
      <c r="AQ275" s="28" t="s">
        <v>1027</v>
      </c>
      <c r="AR275" s="27" t="s">
        <v>1028</v>
      </c>
      <c r="AS275" s="27" t="s">
        <v>1030</v>
      </c>
      <c r="AT275" s="27" t="s">
        <v>301</v>
      </c>
      <c r="AV275" s="27" t="s">
        <v>172</v>
      </c>
      <c r="AY275" s="27"/>
      <c r="AZ275" s="27"/>
      <c r="BC275" s="27" t="str">
        <f>IF(AND(ISBLANK(AY275), ISBLANK(AZ275)), "", _xlfn.CONCAT("[", IF(ISBLANK(AY275), "", _xlfn.CONCAT("[""mac"", """, AY275, """]")), IF(ISBLANK(AZ275), "", _xlfn.CONCAT(", [""ip"", """, AZ275, """]")), "]"))</f>
        <v/>
      </c>
    </row>
    <row r="276" spans="1:55" ht="16" customHeight="1">
      <c r="A276" s="27">
        <v>2504</v>
      </c>
      <c r="B276" s="27" t="s">
        <v>26</v>
      </c>
      <c r="C276" s="27" t="s">
        <v>306</v>
      </c>
      <c r="D276" s="27" t="s">
        <v>27</v>
      </c>
      <c r="E276" s="27" t="s">
        <v>1022</v>
      </c>
      <c r="F276" s="31" t="str">
        <f>IF(ISBLANK(E276), "", Table2[[#This Row],[unique_id]])</f>
        <v>network_certifcate_expiry</v>
      </c>
      <c r="G276" s="27" t="s">
        <v>1023</v>
      </c>
      <c r="H276" s="27" t="s">
        <v>1037</v>
      </c>
      <c r="I276" s="27" t="s">
        <v>314</v>
      </c>
      <c r="M276" s="27" t="s">
        <v>136</v>
      </c>
      <c r="T276" s="27"/>
      <c r="V276" s="28"/>
      <c r="W276" s="28"/>
      <c r="X276" s="28"/>
      <c r="Y276" s="28"/>
      <c r="AB276" s="27" t="s">
        <v>31</v>
      </c>
      <c r="AC276" s="27" t="s">
        <v>298</v>
      </c>
      <c r="AE276" s="27" t="s">
        <v>1024</v>
      </c>
      <c r="AF276" s="27">
        <v>200</v>
      </c>
      <c r="AG276" s="28" t="s">
        <v>34</v>
      </c>
      <c r="AH276" s="28"/>
      <c r="AI276" s="27" t="s">
        <v>1025</v>
      </c>
      <c r="AJ276" s="27" t="str">
        <f>IF(ISBLANK(AI276),  "", _xlfn.CONCAT("haas/entity/sensor/", LOWER(C276), "/", E276, "/config"))</f>
        <v>haas/entity/sensor/internet/network_certifcate_expiry/config</v>
      </c>
      <c r="AK276" s="27" t="s">
        <v>1026</v>
      </c>
      <c r="AM276" s="41" t="s">
        <v>1036</v>
      </c>
      <c r="AN276" s="27">
        <v>1</v>
      </c>
      <c r="AO276" s="18"/>
      <c r="AP276" s="27" t="s">
        <v>1029</v>
      </c>
      <c r="AQ276" s="28" t="s">
        <v>1027</v>
      </c>
      <c r="AR276" s="27" t="s">
        <v>1028</v>
      </c>
      <c r="AS276" s="27" t="s">
        <v>1030</v>
      </c>
      <c r="AT276" s="27" t="s">
        <v>301</v>
      </c>
      <c r="AV276" s="27" t="s">
        <v>172</v>
      </c>
      <c r="AY276" s="27"/>
      <c r="AZ276" s="27"/>
      <c r="BC276" s="27" t="str">
        <f>IF(AND(ISBLANK(AY276), ISBLANK(AZ276)), "", _xlfn.CONCAT("[", IF(ISBLANK(AY276), "", _xlfn.CONCAT("[""mac"", """, AY276, """]")), IF(ISBLANK(AZ276), "", _xlfn.CONCAT(", [""ip"", """, AZ276, """]")), "]"))</f>
        <v/>
      </c>
    </row>
    <row r="277" spans="1:55" ht="16" customHeight="1">
      <c r="A277" s="27">
        <v>2505</v>
      </c>
      <c r="B277" s="27" t="s">
        <v>786</v>
      </c>
      <c r="C277" s="27" t="s">
        <v>151</v>
      </c>
      <c r="D277" s="27" t="s">
        <v>337</v>
      </c>
      <c r="E277" s="27" t="s">
        <v>1019</v>
      </c>
      <c r="F277" s="31" t="str">
        <f>IF(ISBLANK(E277), "", Table2[[#This Row],[unique_id]])</f>
        <v>network_refresh_zigbee_router_lqi</v>
      </c>
      <c r="G277" s="27" t="s">
        <v>1020</v>
      </c>
      <c r="H277" s="27" t="s">
        <v>1017</v>
      </c>
      <c r="I277" s="27" t="s">
        <v>314</v>
      </c>
      <c r="M277" s="27" t="s">
        <v>275</v>
      </c>
      <c r="T277" s="27"/>
      <c r="V277" s="28"/>
      <c r="W277" s="28"/>
      <c r="X277" s="28"/>
      <c r="Y277" s="28"/>
      <c r="AE277" s="27" t="s">
        <v>1021</v>
      </c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M277" s="30"/>
      <c r="AN277" s="27"/>
      <c r="AO277" s="19"/>
      <c r="AP277" s="27"/>
      <c r="AQ277" s="28"/>
      <c r="AY277" s="27"/>
      <c r="AZ277" s="27"/>
      <c r="BC277" s="27" t="str">
        <f>IF(AND(ISBLANK(AY277), ISBLANK(AZ277)), "", _xlfn.CONCAT("[", IF(ISBLANK(AY277), "", _xlfn.CONCAT("[""mac"", """, AY277, """]")), IF(ISBLANK(AZ277), "", _xlfn.CONCAT(", [""ip"", """, AZ277, """]")), "]"))</f>
        <v/>
      </c>
    </row>
    <row r="278" spans="1:55" ht="16" customHeight="1">
      <c r="A278" s="27">
        <v>2506</v>
      </c>
      <c r="B278" s="27" t="s">
        <v>26</v>
      </c>
      <c r="C278" s="27" t="s">
        <v>609</v>
      </c>
      <c r="D278" s="27" t="s">
        <v>27</v>
      </c>
      <c r="E278" s="27" t="s">
        <v>1011</v>
      </c>
      <c r="F278" s="31" t="str">
        <f>IF(ISBLANK(E278), "", Table2[[#This Row],[unique_id]])</f>
        <v>template_driveway_repeater_linkquality_percentage</v>
      </c>
      <c r="G278" s="27" t="s">
        <v>1002</v>
      </c>
      <c r="H278" s="27" t="s">
        <v>1017</v>
      </c>
      <c r="I278" s="27" t="s">
        <v>314</v>
      </c>
      <c r="M278" s="27" t="s">
        <v>275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M278" s="30"/>
      <c r="AN278" s="27"/>
      <c r="AO278" s="19"/>
      <c r="AP278" s="27"/>
      <c r="AQ278" s="28"/>
      <c r="AY278" s="27"/>
      <c r="AZ278" s="27"/>
      <c r="BC278" s="27" t="str">
        <f>IF(AND(ISBLANK(AY278), ISBLANK(AZ278)), "", _xlfn.CONCAT("[", IF(ISBLANK(AY278), "", _xlfn.CONCAT("[""mac"", """, AY278, """]")), IF(ISBLANK(AZ278), "", _xlfn.CONCAT(", [""ip"", """, AZ278, """]")), "]"))</f>
        <v/>
      </c>
    </row>
    <row r="279" spans="1:55" ht="16" customHeight="1">
      <c r="A279" s="27">
        <v>2507</v>
      </c>
      <c r="B279" s="27" t="s">
        <v>26</v>
      </c>
      <c r="C279" s="27" t="s">
        <v>609</v>
      </c>
      <c r="D279" s="27" t="s">
        <v>27</v>
      </c>
      <c r="E279" s="27" t="s">
        <v>1012</v>
      </c>
      <c r="F279" s="31" t="str">
        <f>IF(ISBLANK(E279), "", Table2[[#This Row],[unique_id]])</f>
        <v>template_landing_repeater_linkquality_percentage</v>
      </c>
      <c r="G279" s="27" t="s">
        <v>1003</v>
      </c>
      <c r="H279" s="27" t="s">
        <v>1017</v>
      </c>
      <c r="I279" s="27" t="s">
        <v>314</v>
      </c>
      <c r="M279" s="27" t="s">
        <v>275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M279" s="30"/>
      <c r="AN279" s="27"/>
      <c r="AO279" s="19"/>
      <c r="AP279" s="27"/>
      <c r="AQ279" s="28"/>
      <c r="AY279" s="27"/>
      <c r="AZ279" s="27"/>
      <c r="BC279" s="27" t="str">
        <f>IF(AND(ISBLANK(AY279), ISBLANK(AZ279)), "", _xlfn.CONCAT("[", IF(ISBLANK(AY279), "", _xlfn.CONCAT("[""mac"", """, AY279, """]")), IF(ISBLANK(AZ279), "", _xlfn.CONCAT(", [""ip"", """, AZ279, """]")), "]"))</f>
        <v/>
      </c>
    </row>
    <row r="280" spans="1:55" ht="16" customHeight="1">
      <c r="A280" s="27">
        <v>2508</v>
      </c>
      <c r="B280" s="27" t="s">
        <v>26</v>
      </c>
      <c r="C280" s="27" t="s">
        <v>609</v>
      </c>
      <c r="D280" s="27" t="s">
        <v>27</v>
      </c>
      <c r="E280" s="27" t="s">
        <v>1013</v>
      </c>
      <c r="F280" s="31" t="str">
        <f>IF(ISBLANK(E280), "", Table2[[#This Row],[unique_id]])</f>
        <v>template_garden_repeater_linkquality_percentage</v>
      </c>
      <c r="G280" s="27" t="s">
        <v>1000</v>
      </c>
      <c r="H280" s="27" t="s">
        <v>1017</v>
      </c>
      <c r="I280" s="27" t="s">
        <v>314</v>
      </c>
      <c r="M280" s="27" t="s">
        <v>275</v>
      </c>
      <c r="T280" s="27"/>
      <c r="V280" s="28"/>
      <c r="W280" s="28"/>
      <c r="X280" s="28"/>
      <c r="Y280" s="28"/>
      <c r="AG280" s="28"/>
      <c r="AH280" s="28"/>
      <c r="AJ280" s="27" t="str">
        <f>IF(ISBLANK(AI280),  "", _xlfn.CONCAT("haas/entity/sensor/", LOWER(C280), "/", E280, "/config"))</f>
        <v/>
      </c>
      <c r="AK280" s="27" t="str">
        <f>IF(ISBLANK(AI280),  "", _xlfn.CONCAT(LOWER(C280), "/", E280))</f>
        <v/>
      </c>
      <c r="AM280" s="30"/>
      <c r="AN280" s="27"/>
      <c r="AO280" s="19"/>
      <c r="AP280" s="27"/>
      <c r="AQ280" s="28"/>
      <c r="AY280" s="27"/>
      <c r="AZ280" s="27"/>
      <c r="BC280" s="27" t="str">
        <f>IF(AND(ISBLANK(AY280), ISBLANK(AZ280)), "", _xlfn.CONCAT("[", IF(ISBLANK(AY280), "", _xlfn.CONCAT("[""mac"", """, AY280, """]")), IF(ISBLANK(AZ280), "", _xlfn.CONCAT(", [""ip"", """, AZ280, """]")), "]"))</f>
        <v/>
      </c>
    </row>
    <row r="281" spans="1:55" ht="16" customHeight="1">
      <c r="A281" s="27">
        <v>2509</v>
      </c>
      <c r="B281" s="27" t="s">
        <v>26</v>
      </c>
      <c r="C281" s="27" t="s">
        <v>443</v>
      </c>
      <c r="D281" s="27" t="s">
        <v>27</v>
      </c>
      <c r="E281" s="27" t="s">
        <v>1015</v>
      </c>
      <c r="F281" s="31" t="str">
        <f>IF(ISBLANK(E281), "", Table2[[#This Row],[unique_id]])</f>
        <v>template_kitchen_fan_outlet_linkquality_percentage</v>
      </c>
      <c r="G281" s="27" t="s">
        <v>880</v>
      </c>
      <c r="H281" s="27" t="s">
        <v>1017</v>
      </c>
      <c r="I281" s="27" t="s">
        <v>314</v>
      </c>
      <c r="M281" s="27" t="s">
        <v>275</v>
      </c>
      <c r="T281" s="27"/>
      <c r="V281" s="28"/>
      <c r="W281" s="28"/>
      <c r="X281" s="28"/>
      <c r="Y281" s="28"/>
      <c r="AG281" s="28"/>
      <c r="AH281" s="28"/>
      <c r="AJ281" s="27" t="str">
        <f>IF(ISBLANK(AI281),  "", _xlfn.CONCAT("haas/entity/sensor/", LOWER(C281), "/", E281, "/config"))</f>
        <v/>
      </c>
      <c r="AK281" s="27" t="str">
        <f>IF(ISBLANK(AI281),  "", _xlfn.CONCAT(LOWER(C281), "/", E281))</f>
        <v/>
      </c>
      <c r="AM281" s="30"/>
      <c r="AN281" s="27"/>
      <c r="AO281" s="19"/>
      <c r="AP281" s="27"/>
      <c r="AQ281" s="28"/>
      <c r="AY281" s="27"/>
      <c r="AZ281" s="27"/>
      <c r="BC281" s="27" t="str">
        <f>IF(AND(ISBLANK(AY281), ISBLANK(AZ281)), "", _xlfn.CONCAT("[", IF(ISBLANK(AY281), "", _xlfn.CONCAT("[""mac"", """, AY281, """]")), IF(ISBLANK(AZ281), "", _xlfn.CONCAT(", [""ip"", """, AZ281, """]")), "]"))</f>
        <v/>
      </c>
    </row>
    <row r="282" spans="1:55" ht="16" customHeight="1">
      <c r="A282" s="27">
        <v>2510</v>
      </c>
      <c r="B282" s="27" t="s">
        <v>26</v>
      </c>
      <c r="C282" s="27" t="s">
        <v>443</v>
      </c>
      <c r="D282" s="27" t="s">
        <v>27</v>
      </c>
      <c r="E282" s="27" t="s">
        <v>1014</v>
      </c>
      <c r="F282" s="31" t="str">
        <f>IF(ISBLANK(E282), "", Table2[[#This Row],[unique_id]])</f>
        <v>template_deck_fans_outlet_linkquality_percentage</v>
      </c>
      <c r="G282" s="27" t="s">
        <v>881</v>
      </c>
      <c r="H282" s="27" t="s">
        <v>1017</v>
      </c>
      <c r="I282" s="27" t="s">
        <v>314</v>
      </c>
      <c r="M282" s="27" t="s">
        <v>275</v>
      </c>
      <c r="T282" s="27"/>
      <c r="V282" s="28"/>
      <c r="W282" s="28"/>
      <c r="X282" s="28"/>
      <c r="Y282" s="28"/>
      <c r="AG282" s="28"/>
      <c r="AH282" s="28"/>
      <c r="AJ282" s="27" t="str">
        <f>IF(ISBLANK(AI282),  "", _xlfn.CONCAT("haas/entity/sensor/", LOWER(C282), "/", E282, "/config"))</f>
        <v/>
      </c>
      <c r="AK282" s="27" t="str">
        <f>IF(ISBLANK(AI282),  "", _xlfn.CONCAT(LOWER(C282), "/", E282))</f>
        <v/>
      </c>
      <c r="AM282" s="30"/>
      <c r="AN282" s="27"/>
      <c r="AO282" s="19"/>
      <c r="AP282" s="27"/>
      <c r="AQ282" s="28"/>
      <c r="AY282" s="27"/>
      <c r="AZ282" s="27"/>
      <c r="BC282" s="27" t="str">
        <f>IF(AND(ISBLANK(AY282), ISBLANK(AZ282)), "", _xlfn.CONCAT("[", IF(ISBLANK(AY282), "", _xlfn.CONCAT("[""mac"", """, AY282, """]")), IF(ISBLANK(AZ282), "", _xlfn.CONCAT(", [""ip"", """, AZ282, """]")), "]"))</f>
        <v/>
      </c>
    </row>
    <row r="283" spans="1:55" ht="16" customHeight="1">
      <c r="A283" s="27">
        <v>2511</v>
      </c>
      <c r="B283" s="27" t="s">
        <v>26</v>
      </c>
      <c r="C283" s="27" t="s">
        <v>443</v>
      </c>
      <c r="D283" s="27" t="s">
        <v>27</v>
      </c>
      <c r="E283" s="27" t="s">
        <v>1016</v>
      </c>
      <c r="F283" s="31" t="str">
        <f>IF(ISBLANK(E283), "", Table2[[#This Row],[unique_id]])</f>
        <v>template_edwin_wardrobe_outlet_linkquality_percentage</v>
      </c>
      <c r="G283" s="27" t="s">
        <v>1009</v>
      </c>
      <c r="H283" s="27" t="s">
        <v>1017</v>
      </c>
      <c r="I283" s="27" t="s">
        <v>314</v>
      </c>
      <c r="M283" s="27" t="s">
        <v>275</v>
      </c>
      <c r="T283" s="27"/>
      <c r="V283" s="28"/>
      <c r="W283" s="28"/>
      <c r="X283" s="28"/>
      <c r="Y283" s="28"/>
      <c r="AG283" s="28"/>
      <c r="AH283" s="28"/>
      <c r="AJ283" s="27" t="str">
        <f>IF(ISBLANK(AI283),  "", _xlfn.CONCAT("haas/entity/sensor/", LOWER(C283), "/", E283, "/config"))</f>
        <v/>
      </c>
      <c r="AK283" s="27" t="str">
        <f>IF(ISBLANK(AI283),  "", _xlfn.CONCAT(LOWER(C283), "/", E283))</f>
        <v/>
      </c>
      <c r="AM283" s="30"/>
      <c r="AN283" s="27"/>
      <c r="AO283" s="19"/>
      <c r="AP283" s="27"/>
      <c r="AQ283" s="28"/>
      <c r="AY283" s="27"/>
      <c r="AZ283" s="27"/>
      <c r="BC283" s="27" t="str">
        <f>IF(AND(ISBLANK(AY283), ISBLANK(AZ283)), "", _xlfn.CONCAT("[", IF(ISBLANK(AY283), "", _xlfn.CONCAT("[""mac"", """, AY283, """]")), IF(ISBLANK(AZ283), "", _xlfn.CONCAT(", [""ip"", """, AZ283, """]")), "]"))</f>
        <v/>
      </c>
    </row>
    <row r="284" spans="1:55" ht="16" customHeight="1">
      <c r="A284" s="27">
        <v>2512</v>
      </c>
      <c r="B284" s="27" t="s">
        <v>26</v>
      </c>
      <c r="C284" s="27" t="s">
        <v>39</v>
      </c>
      <c r="D284" s="27" t="s">
        <v>27</v>
      </c>
      <c r="E284" s="27" t="s">
        <v>178</v>
      </c>
      <c r="F284" s="31" t="str">
        <f>IF(ISBLANK(E284), "", Table2[[#This Row],[unique_id]])</f>
        <v>weatherstation_coms_signal_quality</v>
      </c>
      <c r="G284" s="27" t="s">
        <v>943</v>
      </c>
      <c r="H284" s="27" t="s">
        <v>1018</v>
      </c>
      <c r="I284" s="27" t="s">
        <v>314</v>
      </c>
      <c r="T284" s="27"/>
      <c r="V284" s="28"/>
      <c r="W284" s="28"/>
      <c r="X284" s="28"/>
      <c r="Y284" s="28"/>
      <c r="AF284" s="27">
        <v>300</v>
      </c>
      <c r="AG284" s="28" t="s">
        <v>34</v>
      </c>
      <c r="AH284" s="28"/>
      <c r="AI284" s="27" t="s">
        <v>86</v>
      </c>
      <c r="AJ284" s="27" t="str">
        <f>IF(ISBLANK(AI284),  "", _xlfn.CONCAT("haas/entity/sensor/", LOWER(C284), "/", E284, "/config"))</f>
        <v>haas/entity/sensor/weewx/weatherstation_coms_signal_quality/config</v>
      </c>
      <c r="AK284" s="27" t="str">
        <f>IF(ISBLANK(AI284),  "", _xlfn.CONCAT(LOWER(C284), "/", E284))</f>
        <v>weewx/weatherstation_coms_signal_quality</v>
      </c>
      <c r="AM284" s="30" t="s">
        <v>319</v>
      </c>
      <c r="AN284" s="27">
        <v>1</v>
      </c>
      <c r="AO284" s="18"/>
      <c r="AP284" s="27" t="s">
        <v>435</v>
      </c>
      <c r="AQ284" s="28">
        <v>3.15</v>
      </c>
      <c r="AR284" s="27" t="s">
        <v>410</v>
      </c>
      <c r="AS284" s="27" t="s">
        <v>36</v>
      </c>
      <c r="AT284" s="27" t="s">
        <v>37</v>
      </c>
      <c r="AV284" s="27" t="s">
        <v>28</v>
      </c>
      <c r="AY284" s="27"/>
      <c r="AZ284" s="27"/>
      <c r="BC284" s="27" t="str">
        <f>IF(AND(ISBLANK(AY284), ISBLANK(AZ284)), "", _xlfn.CONCAT("[", IF(ISBLANK(AY284), "", _xlfn.CONCAT("[""mac"", """, AY284, """]")), IF(ISBLANK(AZ284), "", _xlfn.CONCAT(", [""ip"", """, AZ284, """]")), "]"))</f>
        <v/>
      </c>
    </row>
    <row r="285" spans="1:55" ht="16" customHeight="1">
      <c r="A285" s="27">
        <v>2513</v>
      </c>
      <c r="B285" s="27" t="s">
        <v>26</v>
      </c>
      <c r="C285" s="27" t="s">
        <v>39</v>
      </c>
      <c r="D285" s="27" t="s">
        <v>27</v>
      </c>
      <c r="E285" s="27" t="s">
        <v>1010</v>
      </c>
      <c r="F285" s="31" t="str">
        <f>IF(ISBLANK(E285), "", Table2[[#This Row],[unique_id]])</f>
        <v>template_weatherstation_coms_signal_quality_percentage</v>
      </c>
      <c r="G285" s="27" t="s">
        <v>943</v>
      </c>
      <c r="H285" s="27" t="s">
        <v>1018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G285" s="28"/>
      <c r="AH285" s="28"/>
      <c r="AM285" s="30"/>
      <c r="AN285" s="27"/>
      <c r="AO285" s="18"/>
      <c r="AP285" s="27"/>
      <c r="AQ285" s="28"/>
      <c r="AY285" s="27"/>
      <c r="AZ285" s="27"/>
    </row>
    <row r="286" spans="1:55" ht="16" customHeight="1">
      <c r="A286" s="27">
        <v>2514</v>
      </c>
      <c r="B286" s="27" t="s">
        <v>26</v>
      </c>
      <c r="C286" s="27" t="s">
        <v>594</v>
      </c>
      <c r="D286" s="27" t="s">
        <v>377</v>
      </c>
      <c r="E286" s="27" t="s">
        <v>376</v>
      </c>
      <c r="F286" s="31" t="str">
        <f>IF(ISBLANK(E286), "", Table2[[#This Row],[unique_id]])</f>
        <v>column_break</v>
      </c>
      <c r="G286" s="27" t="s">
        <v>373</v>
      </c>
      <c r="H286" s="27" t="s">
        <v>1018</v>
      </c>
      <c r="I286" s="27" t="s">
        <v>314</v>
      </c>
      <c r="M286" s="27" t="s">
        <v>374</v>
      </c>
      <c r="N286" s="27" t="s">
        <v>375</v>
      </c>
      <c r="T286" s="27"/>
      <c r="V286" s="28"/>
      <c r="W286" s="28"/>
      <c r="X286" s="28"/>
      <c r="Y286" s="28"/>
      <c r="AG286" s="28"/>
      <c r="AH286" s="28"/>
      <c r="AK286" s="27" t="str">
        <f>IF(ISBLANK(AI286),  "", _xlfn.CONCAT(LOWER(C286), "/", E286))</f>
        <v/>
      </c>
      <c r="AM286" s="30"/>
      <c r="AN286" s="27"/>
      <c r="AO286" s="19"/>
      <c r="AP286" s="27"/>
      <c r="AQ286" s="28"/>
      <c r="AS286" s="32"/>
      <c r="AY286" s="27"/>
      <c r="AZ286" s="27"/>
      <c r="BC286" s="27" t="str">
        <f>IF(AND(ISBLANK(AY286), ISBLANK(AZ286)), "", _xlfn.CONCAT("[", IF(ISBLANK(AY286), "", _xlfn.CONCAT("[""mac"", """, AY286, """]")), IF(ISBLANK(AZ286), "", _xlfn.CONCAT(", [""ip"", """, AZ286, """]")), "]"))</f>
        <v/>
      </c>
    </row>
    <row r="287" spans="1:55" ht="16" customHeight="1">
      <c r="A287" s="27">
        <v>2520</v>
      </c>
      <c r="B287" s="27" t="s">
        <v>26</v>
      </c>
      <c r="C287" s="27" t="s">
        <v>898</v>
      </c>
      <c r="D287" s="27" t="s">
        <v>27</v>
      </c>
      <c r="E287" s="27" t="s">
        <v>948</v>
      </c>
      <c r="F287" s="31" t="str">
        <f>IF(ISBLANK(E287), "", Table2[[#This Row],[unique_id]])</f>
        <v>back_door_lock_battery</v>
      </c>
      <c r="G287" s="27" t="s">
        <v>934</v>
      </c>
      <c r="H287" s="27" t="s">
        <v>709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N287" s="27"/>
      <c r="AO287" s="29"/>
      <c r="AP287" s="27"/>
      <c r="AQ287" s="28"/>
      <c r="AS287" s="32"/>
      <c r="AY287" s="27"/>
      <c r="AZ287" s="27"/>
      <c r="BC287" s="27" t="str">
        <f>IF(AND(ISBLANK(AY287), ISBLANK(AZ287)), "", _xlfn.CONCAT("[", IF(ISBLANK(AY287), "", _xlfn.CONCAT("[""mac"", """, AY287, """]")), IF(ISBLANK(AZ287), "", _xlfn.CONCAT(", [""ip"", """, AZ287, """]")), "]"))</f>
        <v/>
      </c>
    </row>
    <row r="288" spans="1:55" ht="16" customHeight="1">
      <c r="A288" s="27">
        <v>2521</v>
      </c>
      <c r="B288" s="27" t="s">
        <v>26</v>
      </c>
      <c r="C288" s="27" t="s">
        <v>898</v>
      </c>
      <c r="D288" s="27" t="s">
        <v>27</v>
      </c>
      <c r="E288" s="27" t="s">
        <v>949</v>
      </c>
      <c r="F288" s="31" t="str">
        <f>IF(ISBLANK(E288), "", Table2[[#This Row],[unique_id]])</f>
        <v>front_door_lock_battery</v>
      </c>
      <c r="G288" s="27" t="s">
        <v>933</v>
      </c>
      <c r="H288" s="27" t="s">
        <v>709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H288" s="28"/>
      <c r="AJ288" s="27" t="str">
        <f>IF(ISBLANK(AI288),  "", _xlfn.CONCAT("haas/entity/sensor/", LOWER(C288), "/", E288, "/config"))</f>
        <v/>
      </c>
      <c r="AK288" s="27" t="str">
        <f>IF(ISBLANK(AI288),  "", _xlfn.CONCAT(LOWER(C288), "/", E288))</f>
        <v/>
      </c>
      <c r="AN288" s="27"/>
      <c r="AO288" s="29"/>
      <c r="AP288" s="27"/>
      <c r="AQ288" s="28"/>
      <c r="AS288" s="32"/>
      <c r="AY288" s="27"/>
      <c r="AZ288" s="27"/>
      <c r="BC288" s="27" t="str">
        <f>IF(AND(ISBLANK(AY288), ISBLANK(AZ288)), "", _xlfn.CONCAT("[", IF(ISBLANK(AY288), "", _xlfn.CONCAT("[""mac"", """, AY288, """]")), IF(ISBLANK(AZ288), "", _xlfn.CONCAT(", [""ip"", """, AZ288, """]")), "]"))</f>
        <v/>
      </c>
    </row>
    <row r="289" spans="1:55" ht="16" customHeight="1">
      <c r="A289" s="27">
        <v>2522</v>
      </c>
      <c r="B289" s="27" t="s">
        <v>26</v>
      </c>
      <c r="C289" s="27" t="s">
        <v>378</v>
      </c>
      <c r="D289" s="27" t="s">
        <v>27</v>
      </c>
      <c r="E289" s="27" t="s">
        <v>951</v>
      </c>
      <c r="F289" s="31" t="str">
        <f>IF(ISBLANK(E289), "", Table2[[#This Row],[unique_id]])</f>
        <v>template_back_door_sensor_battery_last</v>
      </c>
      <c r="G289" s="27" t="s">
        <v>936</v>
      </c>
      <c r="H289" s="27" t="s">
        <v>709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>IF(ISBLANK(AI289),  "", _xlfn.CONCAT(LOWER(C289), "/", E289))</f>
        <v/>
      </c>
      <c r="AN289" s="27"/>
      <c r="AO289" s="29"/>
      <c r="AP289" s="27"/>
      <c r="AQ289" s="28"/>
      <c r="AS289" s="32"/>
      <c r="AY289" s="27"/>
      <c r="AZ289" s="27"/>
      <c r="BC289" s="27" t="str">
        <f>IF(AND(ISBLANK(AY289), ISBLANK(AZ289)), "", _xlfn.CONCAT("[", IF(ISBLANK(AY289), "", _xlfn.CONCAT("[""mac"", """, AY289, """]")), IF(ISBLANK(AZ289), "", _xlfn.CONCAT(", [""ip"", """, AZ289, """]")), "]"))</f>
        <v/>
      </c>
    </row>
    <row r="290" spans="1:55" ht="16" customHeight="1">
      <c r="A290" s="27">
        <v>2523</v>
      </c>
      <c r="B290" s="27" t="s">
        <v>26</v>
      </c>
      <c r="C290" s="27" t="s">
        <v>378</v>
      </c>
      <c r="D290" s="27" t="s">
        <v>27</v>
      </c>
      <c r="E290" s="27" t="s">
        <v>950</v>
      </c>
      <c r="F290" s="31" t="str">
        <f>IF(ISBLANK(E290), "", Table2[[#This Row],[unique_id]])</f>
        <v>template_front_door_sensor_battery_last</v>
      </c>
      <c r="G290" s="27" t="s">
        <v>935</v>
      </c>
      <c r="H290" s="27" t="s">
        <v>709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N290" s="27"/>
      <c r="AO290" s="29"/>
      <c r="AP290" s="27"/>
      <c r="AQ290" s="28"/>
      <c r="AS290" s="32"/>
      <c r="AY290" s="27"/>
      <c r="AZ290" s="27"/>
      <c r="BC290" s="27" t="str">
        <f>IF(AND(ISBLANK(AY290), ISBLANK(AZ290)), "", _xlfn.CONCAT("[", IF(ISBLANK(AY290), "", _xlfn.CONCAT("[""mac"", """, AY290, """]")), IF(ISBLANK(AZ290), "", _xlfn.CONCAT(", [""ip"", """, AZ290, """]")), "]"))</f>
        <v/>
      </c>
    </row>
    <row r="291" spans="1:55" ht="16" customHeight="1">
      <c r="A291" s="27">
        <v>2524</v>
      </c>
      <c r="B291" s="27" t="s">
        <v>786</v>
      </c>
      <c r="C291" s="27" t="s">
        <v>616</v>
      </c>
      <c r="D291" s="27" t="s">
        <v>27</v>
      </c>
      <c r="E291" s="27" t="s">
        <v>657</v>
      </c>
      <c r="F291" s="31" t="str">
        <f>IF(ISBLANK(E291), "", Table2[[#This Row],[unique_id]])</f>
        <v>home_cube_remote_battery</v>
      </c>
      <c r="G291" s="27" t="s">
        <v>624</v>
      </c>
      <c r="H291" s="27" t="s">
        <v>709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N291" s="27"/>
      <c r="AO291" s="29"/>
      <c r="AP291" s="27"/>
      <c r="AQ291" s="28"/>
      <c r="AS291" s="32"/>
      <c r="AY291" s="27"/>
      <c r="AZ291" s="27"/>
      <c r="BC291" s="27" t="str">
        <f>IF(AND(ISBLANK(AY291), ISBLANK(AZ291)), "", _xlfn.CONCAT("[", IF(ISBLANK(AY291), "", _xlfn.CONCAT("[""mac"", """, AY291, """]")), IF(ISBLANK(AZ291), "", _xlfn.CONCAT(", [""ip"", """, AZ291, """]")), "]"))</f>
        <v/>
      </c>
    </row>
    <row r="292" spans="1:55" ht="16" customHeight="1">
      <c r="A292" s="27">
        <v>2525</v>
      </c>
      <c r="B292" s="27" t="s">
        <v>26</v>
      </c>
      <c r="C292" s="27" t="s">
        <v>151</v>
      </c>
      <c r="D292" s="27" t="s">
        <v>27</v>
      </c>
      <c r="E292" s="27" t="s">
        <v>945</v>
      </c>
      <c r="F292" s="31" t="str">
        <f>IF(ISBLANK(E292), "", Table2[[#This Row],[unique_id]])</f>
        <v>template_weatherstation_console_battery_percent_int</v>
      </c>
      <c r="G292" s="27" t="s">
        <v>943</v>
      </c>
      <c r="H292" s="27" t="s">
        <v>709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B292" s="27" t="s">
        <v>31</v>
      </c>
      <c r="AC292" s="27" t="s">
        <v>32</v>
      </c>
      <c r="AD292" s="27" t="s">
        <v>944</v>
      </c>
      <c r="AG292" s="28"/>
      <c r="AH292" s="28"/>
      <c r="AM292" s="30"/>
      <c r="AN292" s="27"/>
      <c r="AO292" s="18"/>
      <c r="AP292" s="27"/>
      <c r="AQ292" s="28"/>
      <c r="AY292" s="27"/>
      <c r="AZ292" s="27"/>
    </row>
    <row r="293" spans="1:55" ht="16" customHeight="1">
      <c r="A293" s="27">
        <v>2526</v>
      </c>
      <c r="B293" s="27" t="s">
        <v>26</v>
      </c>
      <c r="C293" s="27" t="s">
        <v>39</v>
      </c>
      <c r="D293" s="27" t="s">
        <v>27</v>
      </c>
      <c r="E293" s="27" t="s">
        <v>177</v>
      </c>
      <c r="F293" s="31" t="str">
        <f>IF(ISBLANK(E293), "", Table2[[#This Row],[unique_id]])</f>
        <v>weatherstation_console_battery_voltage</v>
      </c>
      <c r="G293" s="27" t="s">
        <v>623</v>
      </c>
      <c r="H293" s="27" t="s">
        <v>709</v>
      </c>
      <c r="I293" s="27" t="s">
        <v>314</v>
      </c>
      <c r="T293" s="27"/>
      <c r="V293" s="28"/>
      <c r="W293" s="28"/>
      <c r="X293" s="28"/>
      <c r="Y293" s="28"/>
      <c r="AB293" s="27" t="s">
        <v>31</v>
      </c>
      <c r="AC293" s="27" t="s">
        <v>83</v>
      </c>
      <c r="AD293" s="27" t="s">
        <v>84</v>
      </c>
      <c r="AE293" s="27" t="s">
        <v>290</v>
      </c>
      <c r="AF293" s="27">
        <v>300</v>
      </c>
      <c r="AG293" s="28" t="s">
        <v>34</v>
      </c>
      <c r="AH293" s="28"/>
      <c r="AI293" s="27" t="s">
        <v>85</v>
      </c>
      <c r="AJ293" s="27" t="str">
        <f>IF(ISBLANK(AI293),  "", _xlfn.CONCAT("haas/entity/sensor/", LOWER(C293), "/", E293, "/config"))</f>
        <v>haas/entity/sensor/weewx/weatherstation_console_battery_voltage/config</v>
      </c>
      <c r="AK293" s="27" t="str">
        <f>IF(ISBLANK(AI293),  "", _xlfn.CONCAT(LOWER(C293), "/", E293))</f>
        <v>weewx/weatherstation_console_battery_voltage</v>
      </c>
      <c r="AM293" s="30" t="s">
        <v>318</v>
      </c>
      <c r="AN293" s="27">
        <v>1</v>
      </c>
      <c r="AO293" s="18"/>
      <c r="AP293" s="27" t="s">
        <v>435</v>
      </c>
      <c r="AQ293" s="28">
        <v>3.15</v>
      </c>
      <c r="AR293" s="27" t="s">
        <v>410</v>
      </c>
      <c r="AS293" s="27" t="s">
        <v>36</v>
      </c>
      <c r="AT293" s="27" t="s">
        <v>37</v>
      </c>
      <c r="AV293" s="27" t="s">
        <v>28</v>
      </c>
      <c r="AY293" s="27"/>
      <c r="AZ293" s="27"/>
      <c r="BC293" s="27" t="str">
        <f>IF(AND(ISBLANK(AY293), ISBLANK(AZ293)), "", _xlfn.CONCAT("[", IF(ISBLANK(AY293), "", _xlfn.CONCAT("[""mac"", """, AY293, """]")), IF(ISBLANK(AZ293), "", _xlfn.CONCAT(", [""ip"", """, AZ293, """]")), "]"))</f>
        <v/>
      </c>
    </row>
    <row r="294" spans="1:55" ht="16" customHeight="1">
      <c r="A294" s="27">
        <v>2527</v>
      </c>
      <c r="B294" s="27" t="s">
        <v>26</v>
      </c>
      <c r="C294" s="27" t="s">
        <v>128</v>
      </c>
      <c r="D294" s="27" t="s">
        <v>27</v>
      </c>
      <c r="E294" s="30" t="s">
        <v>846</v>
      </c>
      <c r="F294" s="31" t="str">
        <f>IF(ISBLANK(E294), "", Table2[[#This Row],[unique_id]])</f>
        <v>bertram_2_office_pantry_battery_percent</v>
      </c>
      <c r="G294" s="27" t="s">
        <v>617</v>
      </c>
      <c r="H294" s="27" t="s">
        <v>709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N294" s="27"/>
      <c r="AO294" s="29"/>
      <c r="AP294" s="27" t="s">
        <v>644</v>
      </c>
      <c r="AQ294" s="28" t="s">
        <v>566</v>
      </c>
      <c r="AR294" s="27" t="s">
        <v>567</v>
      </c>
      <c r="AS294" s="27" t="s">
        <v>564</v>
      </c>
      <c r="AT294" s="27" t="s">
        <v>128</v>
      </c>
      <c r="AV294" s="27" t="s">
        <v>221</v>
      </c>
      <c r="AY294" s="27"/>
      <c r="AZ294" s="27"/>
      <c r="BC294" s="27" t="str">
        <f>IF(AND(ISBLANK(AY294), ISBLANK(AZ294)), "", _xlfn.CONCAT("[", IF(ISBLANK(AY294), "", _xlfn.CONCAT("[""mac"", """, AY294, """]")), IF(ISBLANK(AZ294), "", _xlfn.CONCAT(", [""ip"", """, AZ294, """]")), "]"))</f>
        <v/>
      </c>
    </row>
    <row r="295" spans="1:55" ht="16" customHeight="1">
      <c r="A295" s="27">
        <v>2528</v>
      </c>
      <c r="B295" s="27" t="s">
        <v>26</v>
      </c>
      <c r="C295" s="27" t="s">
        <v>128</v>
      </c>
      <c r="D295" s="27" t="s">
        <v>27</v>
      </c>
      <c r="E295" s="30" t="s">
        <v>847</v>
      </c>
      <c r="F295" s="31" t="str">
        <f>IF(ISBLANK(E295), "", Table2[[#This Row],[unique_id]])</f>
        <v>bertram_2_office_lounge_battery_percent</v>
      </c>
      <c r="G295" s="27" t="s">
        <v>618</v>
      </c>
      <c r="H295" s="27" t="s">
        <v>709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N295" s="27"/>
      <c r="AO295" s="29"/>
      <c r="AP295" s="27" t="s">
        <v>643</v>
      </c>
      <c r="AQ295" s="28" t="s">
        <v>566</v>
      </c>
      <c r="AR295" s="27" t="s">
        <v>567</v>
      </c>
      <c r="AS295" s="27" t="s">
        <v>564</v>
      </c>
      <c r="AT295" s="27" t="s">
        <v>128</v>
      </c>
      <c r="AV295" s="27" t="s">
        <v>203</v>
      </c>
      <c r="AY295" s="27"/>
      <c r="AZ295" s="27"/>
      <c r="BC295" s="27" t="str">
        <f>IF(AND(ISBLANK(AY295), ISBLANK(AZ295)), "", _xlfn.CONCAT("[", IF(ISBLANK(AY295), "", _xlfn.CONCAT("[""mac"", """, AY295, """]")), IF(ISBLANK(AZ295), "", _xlfn.CONCAT(", [""ip"", """, AZ295, """]")), "]"))</f>
        <v/>
      </c>
    </row>
    <row r="296" spans="1:55" ht="16" customHeight="1">
      <c r="A296" s="27">
        <v>2529</v>
      </c>
      <c r="B296" s="27" t="s">
        <v>26</v>
      </c>
      <c r="C296" s="27" t="s">
        <v>128</v>
      </c>
      <c r="D296" s="27" t="s">
        <v>27</v>
      </c>
      <c r="E296" s="30" t="s">
        <v>848</v>
      </c>
      <c r="F296" s="31" t="str">
        <f>IF(ISBLANK(E296), "", Table2[[#This Row],[unique_id]])</f>
        <v>bertram_2_office_dining_battery_percent</v>
      </c>
      <c r="G296" s="27" t="s">
        <v>619</v>
      </c>
      <c r="H296" s="27" t="s">
        <v>709</v>
      </c>
      <c r="I296" s="27" t="s">
        <v>314</v>
      </c>
      <c r="M296" s="27" t="s">
        <v>136</v>
      </c>
      <c r="T296" s="27"/>
      <c r="V296" s="28"/>
      <c r="W296" s="28"/>
      <c r="X296" s="28"/>
      <c r="Y296" s="28"/>
      <c r="AG296" s="28"/>
      <c r="AH296" s="28"/>
      <c r="AJ296" s="27" t="str">
        <f>IF(ISBLANK(AI296),  "", _xlfn.CONCAT("haas/entity/sensor/", LOWER(C296), "/", E296, "/config"))</f>
        <v/>
      </c>
      <c r="AK296" s="27" t="str">
        <f>IF(ISBLANK(AI296),  "", _xlfn.CONCAT(LOWER(C296), "/", E296))</f>
        <v/>
      </c>
      <c r="AN296" s="27"/>
      <c r="AO296" s="29"/>
      <c r="AP296" s="27" t="s">
        <v>645</v>
      </c>
      <c r="AQ296" s="28" t="s">
        <v>566</v>
      </c>
      <c r="AR296" s="27" t="s">
        <v>567</v>
      </c>
      <c r="AS296" s="27" t="s">
        <v>564</v>
      </c>
      <c r="AT296" s="27" t="s">
        <v>128</v>
      </c>
      <c r="AV296" s="27" t="s">
        <v>202</v>
      </c>
      <c r="AY296" s="27"/>
      <c r="AZ296" s="27"/>
      <c r="BC296" s="27" t="str">
        <f>IF(AND(ISBLANK(AY296), ISBLANK(AZ296)), "", _xlfn.CONCAT("[", IF(ISBLANK(AY296), "", _xlfn.CONCAT("[""mac"", """, AY296, """]")), IF(ISBLANK(AZ296), "", _xlfn.CONCAT(", [""ip"", """, AZ296, """]")), "]"))</f>
        <v/>
      </c>
    </row>
    <row r="297" spans="1:55" ht="16" customHeight="1">
      <c r="A297" s="27">
        <v>2530</v>
      </c>
      <c r="B297" s="27" t="s">
        <v>26</v>
      </c>
      <c r="C297" s="27" t="s">
        <v>128</v>
      </c>
      <c r="D297" s="27" t="s">
        <v>27</v>
      </c>
      <c r="E297" s="30" t="s">
        <v>849</v>
      </c>
      <c r="F297" s="31" t="str">
        <f>IF(ISBLANK(E297), "", Table2[[#This Row],[unique_id]])</f>
        <v>bertram_2_office_basement_battery_percent</v>
      </c>
      <c r="G297" s="27" t="s">
        <v>620</v>
      </c>
      <c r="H297" s="27" t="s">
        <v>709</v>
      </c>
      <c r="I297" s="27" t="s">
        <v>314</v>
      </c>
      <c r="M297" s="27" t="s">
        <v>136</v>
      </c>
      <c r="T297" s="27"/>
      <c r="V297" s="28"/>
      <c r="W297" s="28"/>
      <c r="X297" s="28"/>
      <c r="Y297" s="28"/>
      <c r="AG297" s="28"/>
      <c r="AH297" s="28"/>
      <c r="AJ297" s="27" t="str">
        <f>IF(ISBLANK(AI297),  "", _xlfn.CONCAT("haas/entity/sensor/", LOWER(C297), "/", E297, "/config"))</f>
        <v/>
      </c>
      <c r="AK297" s="27" t="str">
        <f>IF(ISBLANK(AI297),  "", _xlfn.CONCAT(LOWER(C297), "/", E297))</f>
        <v/>
      </c>
      <c r="AN297" s="27"/>
      <c r="AO297" s="29"/>
      <c r="AP297" s="27" t="s">
        <v>646</v>
      </c>
      <c r="AQ297" s="28" t="s">
        <v>566</v>
      </c>
      <c r="AR297" s="27" t="s">
        <v>567</v>
      </c>
      <c r="AS297" s="27" t="s">
        <v>564</v>
      </c>
      <c r="AT297" s="27" t="s">
        <v>128</v>
      </c>
      <c r="AV297" s="27" t="s">
        <v>220</v>
      </c>
      <c r="AY297" s="27"/>
      <c r="AZ297" s="27"/>
      <c r="BC297" s="27" t="str">
        <f>IF(AND(ISBLANK(AY297), ISBLANK(AZ297)), "", _xlfn.CONCAT("[", IF(ISBLANK(AY297), "", _xlfn.CONCAT("[""mac"", """, AY297, """]")), IF(ISBLANK(AZ297), "", _xlfn.CONCAT(", [""ip"", """, AZ297, """]")), "]"))</f>
        <v/>
      </c>
    </row>
    <row r="298" spans="1:55" ht="16" customHeight="1">
      <c r="A298" s="27">
        <v>2531</v>
      </c>
      <c r="B298" s="27" t="s">
        <v>26</v>
      </c>
      <c r="C298" s="27" t="s">
        <v>189</v>
      </c>
      <c r="D298" s="27" t="s">
        <v>27</v>
      </c>
      <c r="E298" s="27" t="s">
        <v>1056</v>
      </c>
      <c r="F298" s="31" t="str">
        <f>IF(ISBLANK(E298), "", Table2[[#This Row],[unique_id]])</f>
        <v>parents_move_battery</v>
      </c>
      <c r="G298" s="27" t="s">
        <v>621</v>
      </c>
      <c r="H298" s="27" t="s">
        <v>709</v>
      </c>
      <c r="I298" s="27" t="s">
        <v>314</v>
      </c>
      <c r="M298" s="27" t="s">
        <v>136</v>
      </c>
      <c r="T298" s="27"/>
      <c r="V298" s="28"/>
      <c r="W298" s="28"/>
      <c r="X298" s="28"/>
      <c r="Y298" s="28"/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N298" s="27"/>
      <c r="AO298" s="29"/>
      <c r="AP298" s="27"/>
      <c r="AQ298" s="28"/>
      <c r="AY298" s="27"/>
      <c r="AZ298" s="27"/>
      <c r="BC298" s="27" t="str">
        <f>IF(AND(ISBLANK(AY298), ISBLANK(AZ298)), "", _xlfn.CONCAT("[", IF(ISBLANK(AY298), "", _xlfn.CONCAT("[""mac"", """, AY298, """]")), IF(ISBLANK(AZ298), "", _xlfn.CONCAT(", [""ip"", """, AZ298, """]")), "]"))</f>
        <v/>
      </c>
    </row>
    <row r="299" spans="1:55" ht="16" customHeight="1">
      <c r="A299" s="27">
        <v>2532</v>
      </c>
      <c r="B299" s="27" t="s">
        <v>26</v>
      </c>
      <c r="C299" s="27" t="s">
        <v>189</v>
      </c>
      <c r="D299" s="27" t="s">
        <v>27</v>
      </c>
      <c r="E299" s="27" t="s">
        <v>1055</v>
      </c>
      <c r="F299" s="31" t="str">
        <f>IF(ISBLANK(E299), "", Table2[[#This Row],[unique_id]])</f>
        <v>kitchen_move_battery</v>
      </c>
      <c r="G299" s="27" t="s">
        <v>622</v>
      </c>
      <c r="H299" s="27" t="s">
        <v>709</v>
      </c>
      <c r="I299" s="27" t="s">
        <v>314</v>
      </c>
      <c r="M299" s="27" t="s">
        <v>136</v>
      </c>
      <c r="T299" s="27"/>
      <c r="V299" s="28"/>
      <c r="W299" s="28"/>
      <c r="X299" s="28"/>
      <c r="Y299" s="28"/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N299" s="27"/>
      <c r="AO299" s="29"/>
      <c r="AP299" s="27"/>
      <c r="AQ299" s="28"/>
      <c r="AY299" s="27"/>
      <c r="AZ299" s="27"/>
      <c r="BC299" s="27" t="str">
        <f>IF(AND(ISBLANK(AY299), ISBLANK(AZ299)), "", _xlfn.CONCAT("[", IF(ISBLANK(AY299), "", _xlfn.CONCAT("[""mac"", """, AY299, """]")), IF(ISBLANK(AZ299), "", _xlfn.CONCAT(", [""ip"", """, AZ299, """]")), "]"))</f>
        <v/>
      </c>
    </row>
    <row r="300" spans="1:55" ht="16" customHeight="1">
      <c r="A300" s="27">
        <v>2533</v>
      </c>
      <c r="B300" s="27" t="s">
        <v>26</v>
      </c>
      <c r="C300" s="27" t="s">
        <v>594</v>
      </c>
      <c r="D300" s="27" t="s">
        <v>377</v>
      </c>
      <c r="E300" s="27" t="s">
        <v>376</v>
      </c>
      <c r="F300" s="31" t="str">
        <f>IF(ISBLANK(E300), "", Table2[[#This Row],[unique_id]])</f>
        <v>column_break</v>
      </c>
      <c r="G300" s="27" t="s">
        <v>373</v>
      </c>
      <c r="H300" s="27" t="s">
        <v>709</v>
      </c>
      <c r="I300" s="27" t="s">
        <v>314</v>
      </c>
      <c r="M300" s="27" t="s">
        <v>374</v>
      </c>
      <c r="N300" s="27" t="s">
        <v>375</v>
      </c>
      <c r="T300" s="27"/>
      <c r="V300" s="28"/>
      <c r="W300" s="28"/>
      <c r="X300" s="28"/>
      <c r="Y300" s="28"/>
      <c r="AG300" s="28"/>
      <c r="AH300" s="28"/>
      <c r="AK300" s="27" t="str">
        <f>IF(ISBLANK(AI300),  "", _xlfn.CONCAT(LOWER(C300), "/", E300))</f>
        <v/>
      </c>
      <c r="AM300" s="30"/>
      <c r="AN300" s="27"/>
      <c r="AO300" s="19"/>
      <c r="AP300" s="27"/>
      <c r="AQ300" s="28"/>
      <c r="AY300" s="27"/>
      <c r="AZ300" s="27"/>
      <c r="BC300" s="27" t="str">
        <f>IF(AND(ISBLANK(AY300), ISBLANK(AZ300)), "", _xlfn.CONCAT("[", IF(ISBLANK(AY300), "", _xlfn.CONCAT("[""mac"", """, AY300, """]")), IF(ISBLANK(AZ300), "", _xlfn.CONCAT(", [""ip"", """, AZ300, """]")), "]"))</f>
        <v/>
      </c>
    </row>
    <row r="301" spans="1:55" ht="16" customHeight="1">
      <c r="A301" s="27">
        <v>2550</v>
      </c>
      <c r="B301" s="27" t="s">
        <v>26</v>
      </c>
      <c r="C301" s="27" t="s">
        <v>1101</v>
      </c>
      <c r="D301" s="27" t="s">
        <v>27</v>
      </c>
      <c r="E301" s="27" t="s">
        <v>1187</v>
      </c>
      <c r="F301" s="31" t="str">
        <f>IF(ISBLANK(E301), "", Table2[[#This Row],[unique_id]])</f>
        <v>all_standby</v>
      </c>
      <c r="G301" s="27" t="s">
        <v>1188</v>
      </c>
      <c r="H301" s="27" t="s">
        <v>710</v>
      </c>
      <c r="I301" s="27" t="s">
        <v>314</v>
      </c>
      <c r="O301" s="28" t="s">
        <v>1130</v>
      </c>
      <c r="R301" s="42"/>
      <c r="T301" s="34" t="s">
        <v>1186</v>
      </c>
      <c r="V301" s="28"/>
      <c r="W301" s="28"/>
      <c r="X301" s="28"/>
      <c r="Y301" s="28"/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N301" s="27"/>
      <c r="AO301" s="29"/>
      <c r="AP301" s="27"/>
      <c r="AQ301" s="28"/>
      <c r="AY301" s="27"/>
      <c r="AZ301" s="27"/>
      <c r="BC301" s="27" t="str">
        <f>IF(AND(ISBLANK(AY301), ISBLANK(AZ301)), "", _xlfn.CONCAT("[", IF(ISBLANK(AY301), "", _xlfn.CONCAT("[""mac"", """, AY301, """]")), IF(ISBLANK(AZ301), "", _xlfn.CONCAT(", [""ip"", """, AZ301, """]")), "]"))</f>
        <v/>
      </c>
    </row>
    <row r="302" spans="1:55" ht="16" customHeight="1">
      <c r="A302" s="27">
        <v>2551</v>
      </c>
      <c r="B302" s="27" t="s">
        <v>26</v>
      </c>
      <c r="C302" s="27" t="s">
        <v>1158</v>
      </c>
      <c r="D302" s="27" t="s">
        <v>149</v>
      </c>
      <c r="E302" s="34" t="str">
        <f>_xlfn.CONCAT("template_", E303, "_proxy")</f>
        <v>template_lounge_tv_outlet_plug_proxy</v>
      </c>
      <c r="F302" s="31" t="str">
        <f>IF(ISBLANK(E302), "", Table2[[#This Row],[unique_id]])</f>
        <v>template_lounge_tv_outlet_plug_proxy</v>
      </c>
      <c r="G302" s="27" t="s">
        <v>187</v>
      </c>
      <c r="H302" s="27" t="s">
        <v>710</v>
      </c>
      <c r="I302" s="27" t="s">
        <v>314</v>
      </c>
      <c r="O302" s="28" t="s">
        <v>1130</v>
      </c>
      <c r="P302" s="27" t="s">
        <v>172</v>
      </c>
      <c r="Q302" s="27" t="s">
        <v>1080</v>
      </c>
      <c r="R302" s="42" t="s">
        <v>1065</v>
      </c>
      <c r="S302" s="27" t="str">
        <f>S303</f>
        <v>Lounge TV</v>
      </c>
      <c r="T30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2" s="28"/>
      <c r="W302" s="28"/>
      <c r="X302" s="28"/>
      <c r="Y302" s="28"/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M302" s="30"/>
      <c r="AN302" s="27"/>
      <c r="AO302" s="19"/>
      <c r="AP302" s="27"/>
      <c r="AQ302" s="28"/>
      <c r="AR302" s="27" t="s">
        <v>134</v>
      </c>
      <c r="AS302" s="27" t="s">
        <v>405</v>
      </c>
      <c r="AT302" s="27" t="s">
        <v>244</v>
      </c>
      <c r="AV302" s="27" t="s">
        <v>203</v>
      </c>
      <c r="AY302" s="27"/>
      <c r="AZ302" s="27"/>
      <c r="BC302" s="27" t="str">
        <f>IF(AND(ISBLANK(AY302), ISBLANK(AZ302)), "", _xlfn.CONCAT("[", IF(ISBLANK(AY302), "", _xlfn.CONCAT("[""mac"", """, AY302, """]")), IF(ISBLANK(AZ302), "", _xlfn.CONCAT(", [""ip"", """, AZ302, """]")), "]"))</f>
        <v/>
      </c>
    </row>
    <row r="303" spans="1:55" ht="16" customHeight="1">
      <c r="A303" s="27">
        <v>2552</v>
      </c>
      <c r="B303" s="27" t="s">
        <v>26</v>
      </c>
      <c r="C303" s="27" t="s">
        <v>244</v>
      </c>
      <c r="D303" s="27" t="s">
        <v>134</v>
      </c>
      <c r="E303" s="27" t="s">
        <v>1196</v>
      </c>
      <c r="F303" s="31" t="str">
        <f>IF(ISBLANK(E303), "", Table2[[#This Row],[unique_id]])</f>
        <v>lounge_tv_outlet_plug</v>
      </c>
      <c r="G303" s="27" t="s">
        <v>187</v>
      </c>
      <c r="H303" s="27" t="s">
        <v>710</v>
      </c>
      <c r="I303" s="27" t="s">
        <v>314</v>
      </c>
      <c r="M303" s="27" t="s">
        <v>275</v>
      </c>
      <c r="O303" s="28" t="s">
        <v>1130</v>
      </c>
      <c r="P303" s="27" t="s">
        <v>172</v>
      </c>
      <c r="Q303" s="27" t="s">
        <v>1080</v>
      </c>
      <c r="R303" s="42" t="s">
        <v>1065</v>
      </c>
      <c r="S303" s="27" t="str">
        <f>_xlfn.CONCAT( "", "",Table2[[#This Row],[friendly_name]])</f>
        <v>Lounge TV</v>
      </c>
      <c r="T303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3" s="28"/>
      <c r="W303" s="28"/>
      <c r="X303" s="28"/>
      <c r="Y303" s="28"/>
      <c r="AE303" s="27" t="s">
        <v>268</v>
      </c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N303" s="27"/>
      <c r="AO303" s="29"/>
      <c r="AP303" s="27" t="str">
        <f>IF(OR(ISBLANK(AY303), ISBLANK(AZ303)), "", LOWER(_xlfn.CONCAT(Table2[[#This Row],[device_manufacturer]], "-",Table2[[#This Row],[device_suggested_area]], "-", Table2[[#This Row],[device_identifiers]])))</f>
        <v>tplink-lounge-tv</v>
      </c>
      <c r="AQ303" s="28" t="s">
        <v>408</v>
      </c>
      <c r="AR303" s="27" t="s">
        <v>415</v>
      </c>
      <c r="AS303" s="27" t="s">
        <v>405</v>
      </c>
      <c r="AT303" s="27" t="str">
        <f>IF(OR(ISBLANK(AY303), ISBLANK(AZ303)), "", Table2[[#This Row],[device_via_device]])</f>
        <v>TPLink</v>
      </c>
      <c r="AU303" s="27" t="s">
        <v>1145</v>
      </c>
      <c r="AV303" s="27" t="s">
        <v>203</v>
      </c>
      <c r="AX303" s="27" t="s">
        <v>534</v>
      </c>
      <c r="AY303" s="27" t="s">
        <v>395</v>
      </c>
      <c r="AZ303" s="27" t="s">
        <v>526</v>
      </c>
      <c r="BC303" s="27" t="str">
        <f>IF(AND(ISBLANK(AY303), ISBLANK(AZ303)), "", _xlfn.CONCAT("[", IF(ISBLANK(AY303), "", _xlfn.CONCAT("[""mac"", """, AY303, """]")), IF(ISBLANK(AZ303), "", _xlfn.CONCAT(", [""ip"", """, AZ303, """]")), "]"))</f>
        <v>[["mac", "ac:84:c6:54:a3:a2"], ["ip", "10.0.6.80"]]</v>
      </c>
    </row>
    <row r="304" spans="1:55" ht="16" customHeight="1">
      <c r="A304" s="27">
        <v>2553</v>
      </c>
      <c r="B304" s="27" t="s">
        <v>26</v>
      </c>
      <c r="C304" s="27" t="s">
        <v>1158</v>
      </c>
      <c r="D304" s="27" t="s">
        <v>149</v>
      </c>
      <c r="E304" s="34" t="str">
        <f>_xlfn.CONCAT("template_", E305, "_proxy")</f>
        <v>template_lounge_sub_plug_proxy</v>
      </c>
      <c r="F304" s="31" t="str">
        <f>IF(ISBLANK(E304), "", Table2[[#This Row],[unique_id]])</f>
        <v>template_lounge_sub_plug_proxy</v>
      </c>
      <c r="G304" s="27" t="s">
        <v>1136</v>
      </c>
      <c r="H304" s="27" t="s">
        <v>710</v>
      </c>
      <c r="I304" s="27" t="s">
        <v>314</v>
      </c>
      <c r="O304" s="28" t="s">
        <v>1130</v>
      </c>
      <c r="P304" s="27" t="s">
        <v>172</v>
      </c>
      <c r="Q304" s="27" t="s">
        <v>1080</v>
      </c>
      <c r="R304" s="42" t="s">
        <v>1065</v>
      </c>
      <c r="S304" s="27" t="str">
        <f>S305</f>
        <v>Lounge Sub</v>
      </c>
      <c r="T30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28"/>
      <c r="W304" s="28"/>
      <c r="X304" s="28"/>
      <c r="Y304" s="28"/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M304" s="30"/>
      <c r="AN304" s="27"/>
      <c r="AO304" s="19"/>
      <c r="AP304" s="27"/>
      <c r="AQ304" s="28"/>
      <c r="AR304" s="27" t="s">
        <v>134</v>
      </c>
      <c r="AS304" s="30" t="s">
        <v>406</v>
      </c>
      <c r="AT304" s="27" t="s">
        <v>244</v>
      </c>
      <c r="AV304" s="27" t="s">
        <v>203</v>
      </c>
      <c r="AY304" s="27"/>
      <c r="AZ304" s="27"/>
      <c r="BC304" s="27" t="str">
        <f>IF(AND(ISBLANK(AY304), ISBLANK(AZ304)), "", _xlfn.CONCAT("[", IF(ISBLANK(AY304), "", _xlfn.CONCAT("[""mac"", """, AY304, """]")), IF(ISBLANK(AZ304), "", _xlfn.CONCAT(", [""ip"", """, AZ304, """]")), "]"))</f>
        <v/>
      </c>
    </row>
    <row r="305" spans="1:55" ht="16" customHeight="1">
      <c r="A305" s="27">
        <v>2554</v>
      </c>
      <c r="B305" s="27" t="s">
        <v>26</v>
      </c>
      <c r="C305" s="27" t="s">
        <v>244</v>
      </c>
      <c r="D305" s="27" t="s">
        <v>134</v>
      </c>
      <c r="E305" s="27" t="s">
        <v>1197</v>
      </c>
      <c r="F305" s="31" t="str">
        <f>IF(ISBLANK(E305), "", Table2[[#This Row],[unique_id]])</f>
        <v>lounge_sub_plug</v>
      </c>
      <c r="G305" s="27" t="s">
        <v>1136</v>
      </c>
      <c r="H305" s="27" t="s">
        <v>710</v>
      </c>
      <c r="I305" s="27" t="s">
        <v>314</v>
      </c>
      <c r="M305" s="27" t="s">
        <v>275</v>
      </c>
      <c r="O305" s="28" t="s">
        <v>1130</v>
      </c>
      <c r="P305" s="27" t="s">
        <v>172</v>
      </c>
      <c r="Q305" s="27" t="s">
        <v>1080</v>
      </c>
      <c r="R305" s="42" t="s">
        <v>1065</v>
      </c>
      <c r="S305" s="27" t="str">
        <f>_xlfn.CONCAT( "", "",Table2[[#This Row],[friendly_name]])</f>
        <v>Lounge Sub</v>
      </c>
      <c r="T305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5" s="28"/>
      <c r="W305" s="28"/>
      <c r="X305" s="28"/>
      <c r="Y305" s="28"/>
      <c r="AE305" s="27" t="s">
        <v>1137</v>
      </c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N305" s="27"/>
      <c r="AO305" s="29"/>
      <c r="AP305" s="27" t="str">
        <f>IF(OR(ISBLANK(AY305), ISBLANK(AZ305)), "", LOWER(_xlfn.CONCAT(Table2[[#This Row],[device_manufacturer]], "-",Table2[[#This Row],[device_suggested_area]], "-", Table2[[#This Row],[device_identifiers]])))</f>
        <v>tplink-lounge-sub</v>
      </c>
      <c r="AQ305" s="28" t="s">
        <v>407</v>
      </c>
      <c r="AR305" s="27" t="s">
        <v>1138</v>
      </c>
      <c r="AS305" s="30" t="s">
        <v>406</v>
      </c>
      <c r="AT305" s="27" t="str">
        <f>IF(OR(ISBLANK(AY305), ISBLANK(AZ305)), "", Table2[[#This Row],[device_via_device]])</f>
        <v>TPLink</v>
      </c>
      <c r="AU305" s="27" t="s">
        <v>1145</v>
      </c>
      <c r="AV305" s="27" t="s">
        <v>203</v>
      </c>
      <c r="AX305" s="27" t="s">
        <v>534</v>
      </c>
      <c r="AY305" s="27" t="s">
        <v>385</v>
      </c>
      <c r="AZ305" s="27" t="s">
        <v>516</v>
      </c>
      <c r="BC305" s="27" t="str">
        <f>IF(AND(ISBLANK(AY305), ISBLANK(AZ305)), "", _xlfn.CONCAT("[", IF(ISBLANK(AY305), "", _xlfn.CONCAT("[""mac"", """, AY305, """]")), IF(ISBLANK(AZ305), "", _xlfn.CONCAT(", [""ip"", """, AZ305, """]")), "]"))</f>
        <v>[["mac", "10:27:f5:31:f2:2b"], ["ip", "10.0.6.70"]]</v>
      </c>
    </row>
    <row r="306" spans="1:55" ht="16" customHeight="1">
      <c r="A306" s="27">
        <v>2555</v>
      </c>
      <c r="B306" s="27" t="s">
        <v>26</v>
      </c>
      <c r="C306" s="27" t="s">
        <v>1158</v>
      </c>
      <c r="D306" s="27" t="s">
        <v>149</v>
      </c>
      <c r="E306" s="34" t="str">
        <f>_xlfn.CONCAT("template_", E307, "_proxy")</f>
        <v>template_study_outlet_plug_proxy</v>
      </c>
      <c r="F306" s="31" t="str">
        <f>IF(ISBLANK(E306), "", Table2[[#This Row],[unique_id]])</f>
        <v>template_study_outlet_plug_proxy</v>
      </c>
      <c r="G306" s="27" t="s">
        <v>237</v>
      </c>
      <c r="H306" s="27" t="s">
        <v>710</v>
      </c>
      <c r="I306" s="27" t="s">
        <v>314</v>
      </c>
      <c r="O306" s="28" t="s">
        <v>1130</v>
      </c>
      <c r="P306" s="27" t="s">
        <v>172</v>
      </c>
      <c r="Q306" s="27" t="s">
        <v>1080</v>
      </c>
      <c r="R306" s="27" t="s">
        <v>710</v>
      </c>
      <c r="S306" s="27" t="str">
        <f>S307</f>
        <v>Study Outlet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28"/>
      <c r="W306" s="28"/>
      <c r="X306" s="28"/>
      <c r="Y306" s="28"/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N306" s="27"/>
      <c r="AO306" s="29"/>
      <c r="AP306" s="27"/>
      <c r="AQ306" s="28"/>
      <c r="AR306" s="27" t="s">
        <v>134</v>
      </c>
      <c r="AS306" s="30" t="s">
        <v>406</v>
      </c>
      <c r="AT306" s="27" t="s">
        <v>244</v>
      </c>
      <c r="AV306" s="27" t="s">
        <v>402</v>
      </c>
      <c r="AY306" s="27"/>
      <c r="AZ306" s="27"/>
      <c r="BC306" s="27" t="str">
        <f>IF(AND(ISBLANK(AY306), ISBLANK(AZ306)), "", _xlfn.CONCAT("[", IF(ISBLANK(AY306), "", _xlfn.CONCAT("[""mac"", """, AY306, """]")), IF(ISBLANK(AZ306), "", _xlfn.CONCAT(", [""ip"", """, AZ306, """]")), "]"))</f>
        <v/>
      </c>
    </row>
    <row r="307" spans="1:55" ht="16" customHeight="1">
      <c r="A307" s="27">
        <v>2556</v>
      </c>
      <c r="B307" s="27" t="s">
        <v>26</v>
      </c>
      <c r="C307" s="27" t="s">
        <v>244</v>
      </c>
      <c r="D307" s="27" t="s">
        <v>134</v>
      </c>
      <c r="E307" s="27" t="s">
        <v>1198</v>
      </c>
      <c r="F307" s="31" t="str">
        <f>IF(ISBLANK(E307), "", Table2[[#This Row],[unique_id]])</f>
        <v>study_outlet_plug</v>
      </c>
      <c r="G307" s="27" t="s">
        <v>237</v>
      </c>
      <c r="H307" s="27" t="s">
        <v>710</v>
      </c>
      <c r="I307" s="27" t="s">
        <v>314</v>
      </c>
      <c r="M307" s="27" t="s">
        <v>275</v>
      </c>
      <c r="O307" s="28" t="s">
        <v>1130</v>
      </c>
      <c r="P307" s="27" t="s">
        <v>172</v>
      </c>
      <c r="Q307" s="27" t="s">
        <v>1080</v>
      </c>
      <c r="R307" s="27" t="s">
        <v>710</v>
      </c>
      <c r="S307" s="27" t="str">
        <f>_xlfn.CONCAT( "", "",Table2[[#This Row],[friendly_name]])</f>
        <v>Study Outlet</v>
      </c>
      <c r="T307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7" s="28"/>
      <c r="W307" s="28"/>
      <c r="X307" s="28"/>
      <c r="Y307" s="28"/>
      <c r="AE307" s="27" t="s">
        <v>269</v>
      </c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N307" s="27"/>
      <c r="AO307" s="29"/>
      <c r="AP307" s="27" t="str">
        <f>IF(OR(ISBLANK(AY307), ISBLANK(AZ307)), "", LOWER(_xlfn.CONCAT(Table2[[#This Row],[device_manufacturer]], "-",Table2[[#This Row],[device_suggested_area]], "-", Table2[[#This Row],[device_identifiers]])))</f>
        <v>tplink-study-outlet</v>
      </c>
      <c r="AQ307" s="28" t="s">
        <v>407</v>
      </c>
      <c r="AR307" s="27" t="s">
        <v>417</v>
      </c>
      <c r="AS307" s="30" t="s">
        <v>406</v>
      </c>
      <c r="AT307" s="27" t="str">
        <f>IF(OR(ISBLANK(AY307), ISBLANK(AZ307)), "", Table2[[#This Row],[device_via_device]])</f>
        <v>TPLink</v>
      </c>
      <c r="AU307" s="27" t="s">
        <v>1145</v>
      </c>
      <c r="AV307" s="27" t="s">
        <v>402</v>
      </c>
      <c r="AX307" s="27" t="s">
        <v>534</v>
      </c>
      <c r="AY307" s="27" t="s">
        <v>397</v>
      </c>
      <c r="AZ307" s="27" t="s">
        <v>528</v>
      </c>
      <c r="BC307" s="27" t="str">
        <f>IF(AND(ISBLANK(AY307), ISBLANK(AZ307)), "", _xlfn.CONCAT("[", IF(ISBLANK(AY307), "", _xlfn.CONCAT("[""mac"", """, AY307, """]")), IF(ISBLANK(AZ307), "", _xlfn.CONCAT(", [""ip"", """, AZ307, """]")), "]"))</f>
        <v>[["mac", "60:a4:b7:1f:72:0a"], ["ip", "10.0.6.82"]]</v>
      </c>
    </row>
    <row r="308" spans="1:55" ht="16" customHeight="1">
      <c r="A308" s="27">
        <v>2557</v>
      </c>
      <c r="B308" s="27" t="s">
        <v>26</v>
      </c>
      <c r="C308" s="27" t="s">
        <v>1158</v>
      </c>
      <c r="D308" s="27" t="s">
        <v>149</v>
      </c>
      <c r="E308" s="34" t="str">
        <f>_xlfn.CONCAT("template_", E309, "_proxy")</f>
        <v>template_office_outlet_plug_proxy</v>
      </c>
      <c r="F308" s="31" t="str">
        <f>IF(ISBLANK(E308), "", Table2[[#This Row],[unique_id]])</f>
        <v>template_office_outlet_plug_proxy</v>
      </c>
      <c r="G308" s="27" t="s">
        <v>236</v>
      </c>
      <c r="H308" s="27" t="s">
        <v>710</v>
      </c>
      <c r="I308" s="27" t="s">
        <v>314</v>
      </c>
      <c r="O308" s="28" t="s">
        <v>1130</v>
      </c>
      <c r="P308" s="27" t="s">
        <v>172</v>
      </c>
      <c r="Q308" s="27" t="s">
        <v>1080</v>
      </c>
      <c r="R308" s="27" t="s">
        <v>710</v>
      </c>
      <c r="S308" s="27" t="str">
        <f>S309</f>
        <v>Office Outlet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N308" s="27"/>
      <c r="AO308" s="29"/>
      <c r="AP308" s="27"/>
      <c r="AQ308" s="28"/>
      <c r="AR308" s="27" t="s">
        <v>134</v>
      </c>
      <c r="AS308" s="30" t="s">
        <v>406</v>
      </c>
      <c r="AT308" s="27" t="s">
        <v>244</v>
      </c>
      <c r="AV308" s="27" t="s">
        <v>222</v>
      </c>
      <c r="AY308" s="27"/>
      <c r="AZ308" s="27"/>
      <c r="BC308" s="27" t="str">
        <f>IF(AND(ISBLANK(AY308), ISBLANK(AZ308)), "", _xlfn.CONCAT("[", IF(ISBLANK(AY308), "", _xlfn.CONCAT("[""mac"", """, AY308, """]")), IF(ISBLANK(AZ308), "", _xlfn.CONCAT(", [""ip"", """, AZ308, """]")), "]"))</f>
        <v/>
      </c>
    </row>
    <row r="309" spans="1:55" ht="16" customHeight="1">
      <c r="A309" s="27">
        <v>2558</v>
      </c>
      <c r="B309" s="27" t="s">
        <v>26</v>
      </c>
      <c r="C309" s="27" t="s">
        <v>244</v>
      </c>
      <c r="D309" s="27" t="s">
        <v>134</v>
      </c>
      <c r="E309" s="27" t="s">
        <v>1199</v>
      </c>
      <c r="F309" s="31" t="str">
        <f>IF(ISBLANK(E309), "", Table2[[#This Row],[unique_id]])</f>
        <v>office_outlet_plug</v>
      </c>
      <c r="G309" s="27" t="s">
        <v>236</v>
      </c>
      <c r="H309" s="27" t="s">
        <v>710</v>
      </c>
      <c r="I309" s="27" t="s">
        <v>314</v>
      </c>
      <c r="M309" s="27" t="s">
        <v>275</v>
      </c>
      <c r="O309" s="28" t="s">
        <v>1130</v>
      </c>
      <c r="P309" s="27" t="s">
        <v>172</v>
      </c>
      <c r="Q309" s="27" t="s">
        <v>1080</v>
      </c>
      <c r="R309" s="27" t="s">
        <v>710</v>
      </c>
      <c r="S309" s="27" t="str">
        <f>_xlfn.CONCAT( "", "",Table2[[#This Row],[friendly_name]])</f>
        <v>Office Outlet</v>
      </c>
      <c r="T309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9" s="28"/>
      <c r="W309" s="28"/>
      <c r="X309" s="28"/>
      <c r="Y309" s="28"/>
      <c r="AE309" s="27" t="s">
        <v>269</v>
      </c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N309" s="27"/>
      <c r="AO309" s="29"/>
      <c r="AP309" s="27" t="str">
        <f>IF(OR(ISBLANK(AY309), ISBLANK(AZ309)), "", LOWER(_xlfn.CONCAT(Table2[[#This Row],[device_manufacturer]], "-",Table2[[#This Row],[device_suggested_area]], "-", Table2[[#This Row],[device_identifiers]])))</f>
        <v>tplink-office-outlet</v>
      </c>
      <c r="AQ309" s="28" t="s">
        <v>407</v>
      </c>
      <c r="AR309" s="27" t="s">
        <v>417</v>
      </c>
      <c r="AS309" s="30" t="s">
        <v>406</v>
      </c>
      <c r="AT309" s="27" t="str">
        <f>IF(OR(ISBLANK(AY309), ISBLANK(AZ309)), "", Table2[[#This Row],[device_via_device]])</f>
        <v>TPLink</v>
      </c>
      <c r="AU309" s="27" t="s">
        <v>1146</v>
      </c>
      <c r="AV309" s="27" t="s">
        <v>222</v>
      </c>
      <c r="AX309" s="27" t="s">
        <v>534</v>
      </c>
      <c r="AY309" s="27" t="s">
        <v>398</v>
      </c>
      <c r="AZ309" s="27" t="s">
        <v>529</v>
      </c>
      <c r="BC309" s="27" t="str">
        <f>IF(AND(ISBLANK(AY309), ISBLANK(AZ309)), "", _xlfn.CONCAT("[", IF(ISBLANK(AY309), "", _xlfn.CONCAT("[""mac"", """, AY309, """]")), IF(ISBLANK(AZ309), "", _xlfn.CONCAT(", [""ip"", """, AZ309, """]")), "]"))</f>
        <v>[["mac", "10:27:f5:31:ec:58"], ["ip", "10.0.6.83"]]</v>
      </c>
    </row>
    <row r="310" spans="1:55" ht="16" customHeight="1">
      <c r="A310" s="27">
        <v>2559</v>
      </c>
      <c r="B310" s="27" t="s">
        <v>26</v>
      </c>
      <c r="C310" s="27" t="s">
        <v>1158</v>
      </c>
      <c r="D310" s="27" t="s">
        <v>149</v>
      </c>
      <c r="E310" s="34" t="str">
        <f>_xlfn.CONCAT("template_", E311, "_proxy")</f>
        <v>template_kitchen_dish_washer_plug_proxy</v>
      </c>
      <c r="F310" s="31" t="str">
        <f>IF(ISBLANK(E310), "", Table2[[#This Row],[unique_id]])</f>
        <v>template_kitchen_dish_washer_plug_proxy</v>
      </c>
      <c r="G310" s="27" t="s">
        <v>239</v>
      </c>
      <c r="H310" s="27" t="s">
        <v>710</v>
      </c>
      <c r="I310" s="27" t="s">
        <v>314</v>
      </c>
      <c r="O310" s="28" t="s">
        <v>1130</v>
      </c>
      <c r="P310" s="27" t="s">
        <v>172</v>
      </c>
      <c r="Q310" s="27" t="s">
        <v>1081</v>
      </c>
      <c r="R310" s="27" t="s">
        <v>1091</v>
      </c>
      <c r="S310" s="27" t="str">
        <f>S311</f>
        <v>Kitchen Dish Washer</v>
      </c>
      <c r="T31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28"/>
      <c r="W310" s="28"/>
      <c r="X310" s="28"/>
      <c r="Y310" s="28"/>
      <c r="AG310" s="28"/>
      <c r="AH310" s="28"/>
      <c r="AJ310" s="27" t="str">
        <f>IF(ISBLANK(AI310),  "", _xlfn.CONCAT("haas/entity/sensor/", LOWER(C310), "/", E310, "/config"))</f>
        <v/>
      </c>
      <c r="AK310" s="27" t="str">
        <f>IF(ISBLANK(AI310),  "", _xlfn.CONCAT(LOWER(C310), "/", E310))</f>
        <v/>
      </c>
      <c r="AN310" s="27"/>
      <c r="AO310" s="29"/>
      <c r="AP310" s="27"/>
      <c r="AQ310" s="28"/>
      <c r="AR310" s="27" t="s">
        <v>134</v>
      </c>
      <c r="AS310" s="30" t="s">
        <v>406</v>
      </c>
      <c r="AT310" s="27" t="s">
        <v>244</v>
      </c>
      <c r="AV310" s="27" t="s">
        <v>215</v>
      </c>
      <c r="AY310" s="27"/>
      <c r="AZ310" s="27"/>
      <c r="BC310" s="27" t="str">
        <f>IF(AND(ISBLANK(AY310), ISBLANK(AZ310)), "", _xlfn.CONCAT("[", IF(ISBLANK(AY310), "", _xlfn.CONCAT("[""mac"", """, AY310, """]")), IF(ISBLANK(AZ310), "", _xlfn.CONCAT(", [""ip"", """, AZ310, """]")), "]"))</f>
        <v/>
      </c>
    </row>
    <row r="311" spans="1:55" ht="16" customHeight="1">
      <c r="A311" s="27">
        <v>2560</v>
      </c>
      <c r="B311" s="27" t="s">
        <v>26</v>
      </c>
      <c r="C311" s="27" t="s">
        <v>244</v>
      </c>
      <c r="D311" s="27" t="s">
        <v>134</v>
      </c>
      <c r="E311" s="27" t="s">
        <v>1200</v>
      </c>
      <c r="F311" s="31" t="str">
        <f>IF(ISBLANK(E311), "", Table2[[#This Row],[unique_id]])</f>
        <v>kitchen_dish_washer_plug</v>
      </c>
      <c r="G311" s="27" t="s">
        <v>239</v>
      </c>
      <c r="H311" s="27" t="s">
        <v>710</v>
      </c>
      <c r="I311" s="27" t="s">
        <v>314</v>
      </c>
      <c r="M311" s="27" t="s">
        <v>275</v>
      </c>
      <c r="O311" s="28" t="s">
        <v>1130</v>
      </c>
      <c r="P311" s="27" t="s">
        <v>172</v>
      </c>
      <c r="Q311" s="27" t="s">
        <v>1081</v>
      </c>
      <c r="R311" s="27" t="s">
        <v>1091</v>
      </c>
      <c r="S311" s="27" t="str">
        <f>_xlfn.CONCAT( Table2[[#This Row],[device_suggested_area]], " ",Table2[[#This Row],[friendly_name]])</f>
        <v>Kitchen Dish Washer</v>
      </c>
      <c r="T311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1" s="28"/>
      <c r="W311" s="28"/>
      <c r="X311" s="28"/>
      <c r="Y311" s="28"/>
      <c r="AE311" s="27" t="s">
        <v>262</v>
      </c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N311" s="27"/>
      <c r="AO311" s="29"/>
      <c r="AP311" s="27" t="str">
        <f>IF(OR(ISBLANK(AY311), ISBLANK(AZ311)), "", LOWER(_xlfn.CONCAT(Table2[[#This Row],[device_manufacturer]], "-",Table2[[#This Row],[device_suggested_area]], "-", Table2[[#This Row],[device_identifiers]])))</f>
        <v>tplink-kitchen-dish_washer</v>
      </c>
      <c r="AQ311" s="28" t="s">
        <v>407</v>
      </c>
      <c r="AR311" s="27" t="s">
        <v>419</v>
      </c>
      <c r="AS311" s="35" t="s">
        <v>406</v>
      </c>
      <c r="AT311" s="27" t="str">
        <f>IF(OR(ISBLANK(AY311), ISBLANK(AZ311)), "", Table2[[#This Row],[device_via_device]])</f>
        <v>TPLink</v>
      </c>
      <c r="AU311" s="27" t="s">
        <v>1145</v>
      </c>
      <c r="AV311" s="27" t="s">
        <v>215</v>
      </c>
      <c r="AX311" s="27" t="s">
        <v>534</v>
      </c>
      <c r="AY311" s="27" t="s">
        <v>388</v>
      </c>
      <c r="AZ311" s="27" t="s">
        <v>519</v>
      </c>
      <c r="BC311" s="27" t="str">
        <f>IF(AND(ISBLANK(AY311), ISBLANK(AZ311)), "", _xlfn.CONCAT("[", IF(ISBLANK(AY311), "", _xlfn.CONCAT("[""mac"", """, AY311, """]")), IF(ISBLANK(AZ311), "", _xlfn.CONCAT(", [""ip"", """, AZ311, """]")), "]"))</f>
        <v>[["mac", "5c:a6:e6:25:55:f7"], ["ip", "10.0.6.73"]]</v>
      </c>
    </row>
    <row r="312" spans="1:55" ht="16" customHeight="1">
      <c r="A312" s="27">
        <v>2561</v>
      </c>
      <c r="B312" s="27" t="s">
        <v>26</v>
      </c>
      <c r="C312" s="27" t="s">
        <v>1158</v>
      </c>
      <c r="D312" s="27" t="s">
        <v>149</v>
      </c>
      <c r="E312" s="34" t="str">
        <f>_xlfn.CONCAT("template_", E313, "_proxy")</f>
        <v>template_laundry_clothes_dryer_plug_proxy</v>
      </c>
      <c r="F312" s="31" t="str">
        <f>IF(ISBLANK(E312), "", Table2[[#This Row],[unique_id]])</f>
        <v>template_laundry_clothes_dryer_plug_proxy</v>
      </c>
      <c r="G312" s="27" t="s">
        <v>240</v>
      </c>
      <c r="H312" s="27" t="s">
        <v>710</v>
      </c>
      <c r="I312" s="27" t="s">
        <v>314</v>
      </c>
      <c r="O312" s="28" t="s">
        <v>1130</v>
      </c>
      <c r="P312" s="27" t="s">
        <v>172</v>
      </c>
      <c r="Q312" s="27" t="s">
        <v>1081</v>
      </c>
      <c r="R312" s="27" t="s">
        <v>1091</v>
      </c>
      <c r="S312" s="27" t="str">
        <f>S313</f>
        <v>Laundry Clothes Dryer</v>
      </c>
      <c r="T31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28"/>
      <c r="W312" s="28"/>
      <c r="X312" s="28"/>
      <c r="Y312" s="28"/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N312" s="27"/>
      <c r="AO312" s="29"/>
      <c r="AP312" s="27"/>
      <c r="AQ312" s="28"/>
      <c r="AR312" s="27" t="s">
        <v>134</v>
      </c>
      <c r="AS312" s="30" t="s">
        <v>406</v>
      </c>
      <c r="AT312" s="27" t="s">
        <v>244</v>
      </c>
      <c r="AV312" s="27" t="s">
        <v>223</v>
      </c>
      <c r="AY312" s="27"/>
      <c r="AZ312" s="27"/>
      <c r="BC312" s="27" t="str">
        <f>IF(AND(ISBLANK(AY312), ISBLANK(AZ312)), "", _xlfn.CONCAT("[", IF(ISBLANK(AY312), "", _xlfn.CONCAT("[""mac"", """, AY312, """]")), IF(ISBLANK(AZ312), "", _xlfn.CONCAT(", [""ip"", """, AZ312, """]")), "]"))</f>
        <v/>
      </c>
    </row>
    <row r="313" spans="1:55" ht="16" customHeight="1">
      <c r="A313" s="27">
        <v>2562</v>
      </c>
      <c r="B313" s="27" t="s">
        <v>26</v>
      </c>
      <c r="C313" s="27" t="s">
        <v>244</v>
      </c>
      <c r="D313" s="27" t="s">
        <v>134</v>
      </c>
      <c r="E313" s="27" t="s">
        <v>1201</v>
      </c>
      <c r="F313" s="31" t="str">
        <f>IF(ISBLANK(E313), "", Table2[[#This Row],[unique_id]])</f>
        <v>laundry_clothes_dryer_plug</v>
      </c>
      <c r="G313" s="27" t="s">
        <v>240</v>
      </c>
      <c r="H313" s="27" t="s">
        <v>710</v>
      </c>
      <c r="I313" s="27" t="s">
        <v>314</v>
      </c>
      <c r="M313" s="27" t="s">
        <v>275</v>
      </c>
      <c r="O313" s="28" t="s">
        <v>1130</v>
      </c>
      <c r="P313" s="27" t="s">
        <v>172</v>
      </c>
      <c r="Q313" s="27" t="s">
        <v>1081</v>
      </c>
      <c r="R313" s="27" t="s">
        <v>1091</v>
      </c>
      <c r="S313" s="27" t="str">
        <f>_xlfn.CONCAT( Table2[[#This Row],[device_suggested_area]], " ",Table2[[#This Row],[friendly_name]])</f>
        <v>Laundry Clothes Dryer</v>
      </c>
      <c r="T313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3" s="28"/>
      <c r="W313" s="28"/>
      <c r="X313" s="28"/>
      <c r="Y313" s="28"/>
      <c r="AE313" s="27" t="s">
        <v>263</v>
      </c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N313" s="27"/>
      <c r="AO313" s="29"/>
      <c r="AP313" s="27" t="str">
        <f>IF(OR(ISBLANK(AY313), ISBLANK(AZ313)), "", LOWER(_xlfn.CONCAT(Table2[[#This Row],[device_manufacturer]], "-",Table2[[#This Row],[device_suggested_area]], "-", Table2[[#This Row],[device_identifiers]])))</f>
        <v>tplink-laundry-clothes-dryer</v>
      </c>
      <c r="AQ313" s="28" t="s">
        <v>407</v>
      </c>
      <c r="AR313" s="27" t="s">
        <v>440</v>
      </c>
      <c r="AS313" s="30" t="s">
        <v>406</v>
      </c>
      <c r="AT313" s="27" t="str">
        <f>IF(OR(ISBLANK(AY313), ISBLANK(AZ313)), "", Table2[[#This Row],[device_via_device]])</f>
        <v>TPLink</v>
      </c>
      <c r="AU313" s="27" t="s">
        <v>1145</v>
      </c>
      <c r="AV313" s="27" t="s">
        <v>223</v>
      </c>
      <c r="AX313" s="27" t="s">
        <v>534</v>
      </c>
      <c r="AY313" s="27" t="s">
        <v>389</v>
      </c>
      <c r="AZ313" s="27" t="s">
        <v>520</v>
      </c>
      <c r="BC313" s="27" t="str">
        <f>IF(AND(ISBLANK(AY313), ISBLANK(AZ313)), "", _xlfn.CONCAT("[", IF(ISBLANK(AY313), "", _xlfn.CONCAT("[""mac"", """, AY313, """]")), IF(ISBLANK(AZ313), "", _xlfn.CONCAT(", [""ip"", """, AZ313, """]")), "]"))</f>
        <v>[["mac", "5c:a6:e6:25:55:f0"], ["ip", "10.0.6.74"]]</v>
      </c>
    </row>
    <row r="314" spans="1:55" ht="16" customHeight="1">
      <c r="A314" s="27">
        <v>2563</v>
      </c>
      <c r="B314" s="27" t="s">
        <v>26</v>
      </c>
      <c r="C314" s="27" t="s">
        <v>1158</v>
      </c>
      <c r="D314" s="27" t="s">
        <v>149</v>
      </c>
      <c r="E314" s="34" t="str">
        <f>_xlfn.CONCAT("template_", E315, "_proxy")</f>
        <v>template_laundry_washing_machine_plug_proxy</v>
      </c>
      <c r="F314" s="31" t="str">
        <f>IF(ISBLANK(E314), "", Table2[[#This Row],[unique_id]])</f>
        <v>template_laundry_washing_machine_plug_proxy</v>
      </c>
      <c r="G314" s="27" t="s">
        <v>238</v>
      </c>
      <c r="H314" s="27" t="s">
        <v>710</v>
      </c>
      <c r="I314" s="27" t="s">
        <v>314</v>
      </c>
      <c r="O314" s="28" t="s">
        <v>1130</v>
      </c>
      <c r="P314" s="27" t="s">
        <v>172</v>
      </c>
      <c r="Q314" s="27" t="s">
        <v>1081</v>
      </c>
      <c r="R314" s="27" t="s">
        <v>1091</v>
      </c>
      <c r="S314" s="27" t="str">
        <f>S315</f>
        <v>Laundry Washing Machine</v>
      </c>
      <c r="T31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28"/>
      <c r="W314" s="28"/>
      <c r="X314" s="28"/>
      <c r="Y314" s="28"/>
      <c r="AG314" s="28"/>
      <c r="AH314" s="28"/>
      <c r="AN314" s="27"/>
      <c r="AO314" s="29"/>
      <c r="AP314" s="27"/>
      <c r="AQ314" s="28"/>
      <c r="AR314" s="27" t="s">
        <v>134</v>
      </c>
      <c r="AS314" s="30" t="s">
        <v>406</v>
      </c>
      <c r="AT314" s="27" t="s">
        <v>244</v>
      </c>
      <c r="AV314" s="27" t="s">
        <v>223</v>
      </c>
      <c r="AY314" s="27"/>
      <c r="AZ314" s="27"/>
    </row>
    <row r="315" spans="1:55" ht="16" customHeight="1">
      <c r="A315" s="27">
        <v>2564</v>
      </c>
      <c r="B315" s="27" t="s">
        <v>26</v>
      </c>
      <c r="C315" s="27" t="s">
        <v>244</v>
      </c>
      <c r="D315" s="27" t="s">
        <v>134</v>
      </c>
      <c r="E315" s="27" t="s">
        <v>1202</v>
      </c>
      <c r="F315" s="31" t="str">
        <f>IF(ISBLANK(E315), "", Table2[[#This Row],[unique_id]])</f>
        <v>laundry_washing_machine_plug</v>
      </c>
      <c r="G315" s="27" t="s">
        <v>238</v>
      </c>
      <c r="H315" s="27" t="s">
        <v>710</v>
      </c>
      <c r="I315" s="27" t="s">
        <v>314</v>
      </c>
      <c r="M315" s="27" t="s">
        <v>275</v>
      </c>
      <c r="O315" s="28" t="s">
        <v>1130</v>
      </c>
      <c r="P315" s="27" t="s">
        <v>172</v>
      </c>
      <c r="Q315" s="27" t="s">
        <v>1081</v>
      </c>
      <c r="R315" s="27" t="s">
        <v>1091</v>
      </c>
      <c r="S315" s="27" t="str">
        <f>_xlfn.CONCAT( Table2[[#This Row],[device_suggested_area]], " ",Table2[[#This Row],[friendly_name]])</f>
        <v>Laundry Washing Machine</v>
      </c>
      <c r="T315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5" s="28"/>
      <c r="W315" s="28"/>
      <c r="X315" s="28"/>
      <c r="Y315" s="28"/>
      <c r="AE315" s="27" t="s">
        <v>264</v>
      </c>
      <c r="AG315" s="28"/>
      <c r="AH315" s="28"/>
      <c r="AJ315" s="27" t="str">
        <f>IF(ISBLANK(AI315),  "", _xlfn.CONCAT("haas/entity/sensor/", LOWER(C315), "/", E315, "/config"))</f>
        <v/>
      </c>
      <c r="AK315" s="27" t="str">
        <f>IF(ISBLANK(AI315),  "", _xlfn.CONCAT(LOWER(C315), "/", E315))</f>
        <v/>
      </c>
      <c r="AN315" s="27"/>
      <c r="AO315" s="29"/>
      <c r="AP315" s="27" t="str">
        <f>IF(OR(ISBLANK(AY315), ISBLANK(AZ315)), "", LOWER(_xlfn.CONCAT(Table2[[#This Row],[device_manufacturer]], "-",Table2[[#This Row],[device_suggested_area]], "-", Table2[[#This Row],[device_identifiers]])))</f>
        <v>tplink-laundry-washing-machine</v>
      </c>
      <c r="AQ315" s="28" t="s">
        <v>407</v>
      </c>
      <c r="AR315" s="27" t="s">
        <v>441</v>
      </c>
      <c r="AS315" s="30" t="s">
        <v>406</v>
      </c>
      <c r="AT315" s="27" t="str">
        <f>IF(OR(ISBLANK(AY315), ISBLANK(AZ315)), "", Table2[[#This Row],[device_via_device]])</f>
        <v>TPLink</v>
      </c>
      <c r="AU315" s="27" t="s">
        <v>1145</v>
      </c>
      <c r="AV315" s="27" t="s">
        <v>223</v>
      </c>
      <c r="AX315" s="27" t="s">
        <v>534</v>
      </c>
      <c r="AY315" s="27" t="s">
        <v>390</v>
      </c>
      <c r="AZ315" s="27" t="s">
        <v>521</v>
      </c>
      <c r="BC315" s="27" t="str">
        <f>IF(AND(ISBLANK(AY315), ISBLANK(AZ315)), "", _xlfn.CONCAT("[", IF(ISBLANK(AY315), "", _xlfn.CONCAT("[""mac"", """, AY315, """]")), IF(ISBLANK(AZ315), "", _xlfn.CONCAT(", [""ip"", """, AZ315, """]")), "]"))</f>
        <v>[["mac", "5c:a6:e6:25:5a:a3"], ["ip", "10.0.6.75"]]</v>
      </c>
    </row>
    <row r="316" spans="1:55" ht="16" customHeight="1">
      <c r="A316" s="27">
        <v>2565</v>
      </c>
      <c r="B316" s="27" t="s">
        <v>26</v>
      </c>
      <c r="C316" s="27" t="s">
        <v>1158</v>
      </c>
      <c r="D316" s="27" t="s">
        <v>149</v>
      </c>
      <c r="E316" s="34" t="str">
        <f>_xlfn.CONCAT("template_", E317, "_proxy")</f>
        <v>template_kitchen_coffee_machine_plug_proxy</v>
      </c>
      <c r="F316" s="31" t="str">
        <f>IF(ISBLANK(E316), "", Table2[[#This Row],[unique_id]])</f>
        <v>template_kitchen_coffee_machine_plug_proxy</v>
      </c>
      <c r="G316" s="27" t="s">
        <v>135</v>
      </c>
      <c r="H316" s="27" t="s">
        <v>710</v>
      </c>
      <c r="I316" s="27" t="s">
        <v>314</v>
      </c>
      <c r="O316" s="28" t="s">
        <v>1130</v>
      </c>
      <c r="P316" s="27" t="s">
        <v>172</v>
      </c>
      <c r="Q316" s="27" t="s">
        <v>1081</v>
      </c>
      <c r="R316" s="27" t="s">
        <v>1091</v>
      </c>
      <c r="S316" s="27" t="str">
        <f>S317</f>
        <v>Kitchen Coffee Machine</v>
      </c>
      <c r="T31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28"/>
      <c r="W316" s="28"/>
      <c r="X316" s="28"/>
      <c r="Y316" s="28"/>
      <c r="AG316" s="28"/>
      <c r="AH316" s="28"/>
      <c r="AJ316" s="27" t="str">
        <f>IF(ISBLANK(AI316),  "", _xlfn.CONCAT("haas/entity/sensor/", LOWER(C316), "/", E316, "/config"))</f>
        <v/>
      </c>
      <c r="AK316" s="27" t="str">
        <f>IF(ISBLANK(AI316),  "", _xlfn.CONCAT(LOWER(C316), "/", E316))</f>
        <v/>
      </c>
      <c r="AN316" s="27"/>
      <c r="AO316" s="29"/>
      <c r="AP316" s="27"/>
      <c r="AQ316" s="28"/>
      <c r="AR316" s="27" t="s">
        <v>134</v>
      </c>
      <c r="AS316" s="30" t="s">
        <v>406</v>
      </c>
      <c r="AT316" s="27" t="s">
        <v>244</v>
      </c>
      <c r="AV316" s="27" t="s">
        <v>215</v>
      </c>
      <c r="AY316" s="27"/>
      <c r="AZ316" s="27"/>
      <c r="BC316" s="27" t="str">
        <f>IF(AND(ISBLANK(AY316), ISBLANK(AZ316)), "", _xlfn.CONCAT("[", IF(ISBLANK(AY316), "", _xlfn.CONCAT("[""mac"", """, AY316, """]")), IF(ISBLANK(AZ316), "", _xlfn.CONCAT(", [""ip"", """, AZ316, """]")), "]"))</f>
        <v/>
      </c>
    </row>
    <row r="317" spans="1:55" ht="16" customHeight="1">
      <c r="A317" s="27">
        <v>2566</v>
      </c>
      <c r="B317" s="27" t="s">
        <v>26</v>
      </c>
      <c r="C317" s="27" t="s">
        <v>244</v>
      </c>
      <c r="D317" s="27" t="s">
        <v>134</v>
      </c>
      <c r="E317" s="27" t="s">
        <v>1203</v>
      </c>
      <c r="F317" s="31" t="str">
        <f>IF(ISBLANK(E317), "", Table2[[#This Row],[unique_id]])</f>
        <v>kitchen_coffee_machine_plug</v>
      </c>
      <c r="G317" s="27" t="s">
        <v>135</v>
      </c>
      <c r="H317" s="27" t="s">
        <v>710</v>
      </c>
      <c r="I317" s="27" t="s">
        <v>314</v>
      </c>
      <c r="M317" s="27" t="s">
        <v>275</v>
      </c>
      <c r="O317" s="28" t="s">
        <v>1130</v>
      </c>
      <c r="P317" s="27" t="s">
        <v>172</v>
      </c>
      <c r="Q317" s="27" t="s">
        <v>1081</v>
      </c>
      <c r="R317" s="27" t="s">
        <v>1091</v>
      </c>
      <c r="S317" s="27" t="str">
        <f>_xlfn.CONCAT( Table2[[#This Row],[device_suggested_area]], " ",Table2[[#This Row],[friendly_name]])</f>
        <v>Kitchen Coffee Machine</v>
      </c>
      <c r="T317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7" s="28"/>
      <c r="W317" s="28"/>
      <c r="X317" s="28"/>
      <c r="Y317" s="28"/>
      <c r="AE317" s="27" t="s">
        <v>265</v>
      </c>
      <c r="AG317" s="28"/>
      <c r="AH317" s="28"/>
      <c r="AJ317" s="27" t="str">
        <f>IF(ISBLANK(AI317),  "", _xlfn.CONCAT("haas/entity/sensor/", LOWER(C317), "/", E317, "/config"))</f>
        <v/>
      </c>
      <c r="AK317" s="27" t="str">
        <f>IF(ISBLANK(AI317),  "", _xlfn.CONCAT(LOWER(C317), "/", E317))</f>
        <v/>
      </c>
      <c r="AN317" s="27"/>
      <c r="AO317" s="29"/>
      <c r="AP317" s="27" t="str">
        <f>IF(OR(ISBLANK(AY317), ISBLANK(AZ317)), "", LOWER(_xlfn.CONCAT(Table2[[#This Row],[device_manufacturer]], "-",Table2[[#This Row],[device_suggested_area]], "-", Table2[[#This Row],[device_identifiers]])))</f>
        <v>tplink-kitchen-coffee-machine</v>
      </c>
      <c r="AQ317" s="28" t="s">
        <v>407</v>
      </c>
      <c r="AR317" s="27" t="s">
        <v>442</v>
      </c>
      <c r="AS317" s="27" t="s">
        <v>406</v>
      </c>
      <c r="AT317" s="27" t="str">
        <f>IF(OR(ISBLANK(AY317), ISBLANK(AZ317)), "", Table2[[#This Row],[device_via_device]])</f>
        <v>TPLink</v>
      </c>
      <c r="AU317" s="27" t="s">
        <v>1145</v>
      </c>
      <c r="AV317" s="27" t="s">
        <v>215</v>
      </c>
      <c r="AX317" s="27" t="s">
        <v>534</v>
      </c>
      <c r="AY317" s="27" t="s">
        <v>391</v>
      </c>
      <c r="AZ317" s="27" t="s">
        <v>522</v>
      </c>
      <c r="BC317" s="27" t="str">
        <f>IF(AND(ISBLANK(AY317), ISBLANK(AZ317)), "", _xlfn.CONCAT("[", IF(ISBLANK(AY317), "", _xlfn.CONCAT("[""mac"", """, AY317, """]")), IF(ISBLANK(AZ317), "", _xlfn.CONCAT(", [""ip"", """, AZ317, """]")), "]"))</f>
        <v>[["mac", "60:a4:b7:1f:71:0a"], ["ip", "10.0.6.76"]]</v>
      </c>
    </row>
    <row r="318" spans="1:55" ht="16" customHeight="1">
      <c r="A318" s="27">
        <v>2567</v>
      </c>
      <c r="B318" s="27" t="s">
        <v>26</v>
      </c>
      <c r="C318" s="27" t="s">
        <v>1158</v>
      </c>
      <c r="D318" s="27" t="s">
        <v>149</v>
      </c>
      <c r="E318" s="34" t="str">
        <f>_xlfn.CONCAT("template_", E319, "_proxy")</f>
        <v>template_kitchen_fridge_plug_proxy</v>
      </c>
      <c r="F318" s="31" t="str">
        <f>IF(ISBLANK(E318), "", Table2[[#This Row],[unique_id]])</f>
        <v>template_kitchen_fridge_plug_proxy</v>
      </c>
      <c r="G318" s="27" t="s">
        <v>234</v>
      </c>
      <c r="H318" s="27" t="s">
        <v>710</v>
      </c>
      <c r="I318" s="27" t="s">
        <v>314</v>
      </c>
      <c r="O318" s="28" t="s">
        <v>1130</v>
      </c>
      <c r="P318" s="27" t="s">
        <v>172</v>
      </c>
      <c r="Q318" s="27" t="s">
        <v>1080</v>
      </c>
      <c r="R318" s="27" t="s">
        <v>1092</v>
      </c>
      <c r="S318" s="27" t="str">
        <f>S319</f>
        <v>Kitchen Fridge</v>
      </c>
      <c r="T318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8" s="28"/>
      <c r="W318" s="28"/>
      <c r="X318" s="28"/>
      <c r="Y318" s="28"/>
      <c r="AG318" s="28"/>
      <c r="AH318" s="28"/>
      <c r="AJ318" s="27" t="str">
        <f>IF(ISBLANK(AI318),  "", _xlfn.CONCAT("haas/entity/sensor/", LOWER(C318), "/", E318, "/config"))</f>
        <v/>
      </c>
      <c r="AK318" s="27" t="str">
        <f>IF(ISBLANK(AI318),  "", _xlfn.CONCAT(LOWER(C318), "/", E318))</f>
        <v/>
      </c>
      <c r="AN318" s="27"/>
      <c r="AO318" s="29"/>
      <c r="AP318" s="27"/>
      <c r="AQ318" s="28"/>
      <c r="AR318" s="27" t="s">
        <v>134</v>
      </c>
      <c r="AS318" s="27" t="s">
        <v>405</v>
      </c>
      <c r="AT318" s="27" t="s">
        <v>244</v>
      </c>
      <c r="AV318" s="27" t="s">
        <v>215</v>
      </c>
      <c r="AY318" s="27"/>
      <c r="AZ318" s="27"/>
      <c r="BC318" s="27" t="str">
        <f>IF(AND(ISBLANK(AY318), ISBLANK(AZ318)), "", _xlfn.CONCAT("[", IF(ISBLANK(AY318), "", _xlfn.CONCAT("[""mac"", """, AY318, """]")), IF(ISBLANK(AZ318), "", _xlfn.CONCAT(", [""ip"", """, AZ318, """]")), "]"))</f>
        <v/>
      </c>
    </row>
    <row r="319" spans="1:55" ht="16" customHeight="1">
      <c r="A319" s="27">
        <v>2568</v>
      </c>
      <c r="B319" s="27" t="s">
        <v>26</v>
      </c>
      <c r="C319" s="27" t="s">
        <v>244</v>
      </c>
      <c r="D319" s="27" t="s">
        <v>134</v>
      </c>
      <c r="E319" s="27" t="s">
        <v>1204</v>
      </c>
      <c r="F319" s="31" t="str">
        <f>IF(ISBLANK(E319), "", Table2[[#This Row],[unique_id]])</f>
        <v>kitchen_fridge_plug</v>
      </c>
      <c r="G319" s="27" t="s">
        <v>234</v>
      </c>
      <c r="H319" s="27" t="s">
        <v>710</v>
      </c>
      <c r="I319" s="27" t="s">
        <v>314</v>
      </c>
      <c r="M319" s="27" t="s">
        <v>275</v>
      </c>
      <c r="O319" s="28" t="s">
        <v>1130</v>
      </c>
      <c r="P319" s="27" t="s">
        <v>172</v>
      </c>
      <c r="Q319" s="27" t="s">
        <v>1080</v>
      </c>
      <c r="R319" s="27" t="s">
        <v>1092</v>
      </c>
      <c r="S319" s="27" t="str">
        <f>Table2[[#This Row],[friendly_name]]</f>
        <v>Kitchen Fridge</v>
      </c>
      <c r="T319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9" s="28"/>
      <c r="W319" s="28"/>
      <c r="X319" s="28"/>
      <c r="Y319" s="28"/>
      <c r="AE319" s="27" t="s">
        <v>266</v>
      </c>
      <c r="AG319" s="28"/>
      <c r="AH319" s="28"/>
      <c r="AJ319" s="27" t="str">
        <f>IF(ISBLANK(AI319),  "", _xlfn.CONCAT("haas/entity/sensor/", LOWER(C319), "/", E319, "/config"))</f>
        <v/>
      </c>
      <c r="AK319" s="27" t="str">
        <f>IF(ISBLANK(AI319),  "", _xlfn.CONCAT(LOWER(C319), "/", E319))</f>
        <v/>
      </c>
      <c r="AN319" s="27"/>
      <c r="AO319" s="29"/>
      <c r="AP319" s="27" t="str">
        <f>IF(OR(ISBLANK(AY319), ISBLANK(AZ319)), "", LOWER(_xlfn.CONCAT(Table2[[#This Row],[device_manufacturer]], "-",Table2[[#This Row],[device_suggested_area]], "-", Table2[[#This Row],[device_identifiers]])))</f>
        <v>tplink-kitchen-fridge</v>
      </c>
      <c r="AQ319" s="28" t="s">
        <v>408</v>
      </c>
      <c r="AR319" s="27" t="s">
        <v>412</v>
      </c>
      <c r="AS319" s="27" t="s">
        <v>405</v>
      </c>
      <c r="AT319" s="27" t="str">
        <f>IF(OR(ISBLANK(AY319), ISBLANK(AZ319)), "", Table2[[#This Row],[device_via_device]])</f>
        <v>TPLink</v>
      </c>
      <c r="AU319" s="27" t="s">
        <v>1145</v>
      </c>
      <c r="AV319" s="27" t="s">
        <v>215</v>
      </c>
      <c r="AX319" s="27" t="s">
        <v>534</v>
      </c>
      <c r="AY319" s="27" t="s">
        <v>392</v>
      </c>
      <c r="AZ319" s="27" t="s">
        <v>523</v>
      </c>
      <c r="BC319" s="27" t="str">
        <f>IF(AND(ISBLANK(AY319), ISBLANK(AZ319)), "", _xlfn.CONCAT("[", IF(ISBLANK(AY319), "", _xlfn.CONCAT("[""mac"", """, AY319, """]")), IF(ISBLANK(AZ319), "", _xlfn.CONCAT(", [""ip"", """, AZ319, """]")), "]"))</f>
        <v>[["mac", "ac:84:c6:54:96:50"], ["ip", "10.0.6.77"]]</v>
      </c>
    </row>
    <row r="320" spans="1:55" ht="16" customHeight="1">
      <c r="A320" s="27">
        <v>2569</v>
      </c>
      <c r="B320" s="27" t="s">
        <v>26</v>
      </c>
      <c r="C320" s="27" t="s">
        <v>1158</v>
      </c>
      <c r="D320" s="27" t="s">
        <v>149</v>
      </c>
      <c r="E320" s="34" t="str">
        <f>_xlfn.CONCAT("template_", E321, "_proxy")</f>
        <v>template_deck_freezer_plug_proxy</v>
      </c>
      <c r="F320" s="31" t="str">
        <f>IF(ISBLANK(E320), "", Table2[[#This Row],[unique_id]])</f>
        <v>template_deck_freezer_plug_proxy</v>
      </c>
      <c r="G320" s="27" t="s">
        <v>235</v>
      </c>
      <c r="H320" s="27" t="s">
        <v>710</v>
      </c>
      <c r="I320" s="27" t="s">
        <v>314</v>
      </c>
      <c r="O320" s="28" t="s">
        <v>1130</v>
      </c>
      <c r="P320" s="27" t="s">
        <v>172</v>
      </c>
      <c r="Q320" s="27" t="s">
        <v>1080</v>
      </c>
      <c r="R320" s="27" t="s">
        <v>1092</v>
      </c>
      <c r="S320" s="27" t="str">
        <f>S321</f>
        <v>Deck Freezer</v>
      </c>
      <c r="T32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28"/>
      <c r="W320" s="28"/>
      <c r="X320" s="28"/>
      <c r="Y320" s="28"/>
      <c r="AG320" s="28"/>
      <c r="AH320" s="28"/>
      <c r="AJ320" s="27" t="str">
        <f>IF(ISBLANK(AI320),  "", _xlfn.CONCAT("haas/entity/sensor/", LOWER(C320), "/", E320, "/config"))</f>
        <v/>
      </c>
      <c r="AK320" s="27" t="str">
        <f>IF(ISBLANK(AI320),  "", _xlfn.CONCAT(LOWER(C320), "/", E320))</f>
        <v/>
      </c>
      <c r="AN320" s="27"/>
      <c r="AO320" s="29"/>
      <c r="AP320" s="27"/>
      <c r="AQ320" s="28"/>
      <c r="AR320" s="27" t="s">
        <v>134</v>
      </c>
      <c r="AS320" s="27" t="s">
        <v>405</v>
      </c>
      <c r="AT320" s="27" t="s">
        <v>244</v>
      </c>
      <c r="AV320" s="27" t="s">
        <v>403</v>
      </c>
      <c r="AY320" s="27"/>
      <c r="AZ320" s="32"/>
      <c r="BC320" s="27" t="str">
        <f>IF(AND(ISBLANK(AY320), ISBLANK(AZ320)), "", _xlfn.CONCAT("[", IF(ISBLANK(AY320), "", _xlfn.CONCAT("[""mac"", """, AY320, """]")), IF(ISBLANK(AZ320), "", _xlfn.CONCAT(", [""ip"", """, AZ320, """]")), "]"))</f>
        <v/>
      </c>
    </row>
    <row r="321" spans="1:55" ht="16" customHeight="1">
      <c r="A321" s="27">
        <v>2570</v>
      </c>
      <c r="B321" s="27" t="s">
        <v>26</v>
      </c>
      <c r="C321" s="27" t="s">
        <v>244</v>
      </c>
      <c r="D321" s="27" t="s">
        <v>134</v>
      </c>
      <c r="E321" s="27" t="s">
        <v>1205</v>
      </c>
      <c r="F321" s="31" t="str">
        <f>IF(ISBLANK(E321), "", Table2[[#This Row],[unique_id]])</f>
        <v>deck_freezer_plug</v>
      </c>
      <c r="G321" s="27" t="s">
        <v>235</v>
      </c>
      <c r="H321" s="27" t="s">
        <v>710</v>
      </c>
      <c r="I321" s="27" t="s">
        <v>314</v>
      </c>
      <c r="M321" s="27" t="s">
        <v>275</v>
      </c>
      <c r="O321" s="28" t="s">
        <v>1130</v>
      </c>
      <c r="P321" s="27" t="s">
        <v>172</v>
      </c>
      <c r="Q321" s="27" t="s">
        <v>1080</v>
      </c>
      <c r="R321" s="27" t="s">
        <v>1092</v>
      </c>
      <c r="S321" s="27" t="str">
        <f>Table2[[#This Row],[friendly_name]]</f>
        <v>Deck Freezer</v>
      </c>
      <c r="T321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21" s="28"/>
      <c r="W321" s="28"/>
      <c r="X321" s="28"/>
      <c r="Y321" s="28"/>
      <c r="AE321" s="27" t="s">
        <v>267</v>
      </c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N321" s="27"/>
      <c r="AO321" s="29"/>
      <c r="AP321" s="27" t="str">
        <f>IF(OR(ISBLANK(AY321), ISBLANK(AZ321)), "", LOWER(_xlfn.CONCAT(Table2[[#This Row],[device_manufacturer]], "-",Table2[[#This Row],[device_suggested_area]], "-", Table2[[#This Row],[device_identifiers]])))</f>
        <v>tplink-deck-freezer</v>
      </c>
      <c r="AQ321" s="28" t="s">
        <v>408</v>
      </c>
      <c r="AR321" s="27" t="s">
        <v>413</v>
      </c>
      <c r="AS321" s="27" t="s">
        <v>405</v>
      </c>
      <c r="AT321" s="27" t="str">
        <f>IF(OR(ISBLANK(AY321), ISBLANK(AZ321)), "", Table2[[#This Row],[device_via_device]])</f>
        <v>TPLink</v>
      </c>
      <c r="AU321" s="27" t="s">
        <v>1145</v>
      </c>
      <c r="AV321" s="27" t="s">
        <v>403</v>
      </c>
      <c r="AX321" s="27" t="s">
        <v>534</v>
      </c>
      <c r="AY321" s="27" t="s">
        <v>393</v>
      </c>
      <c r="AZ321" s="27" t="s">
        <v>524</v>
      </c>
      <c r="BC321" s="27" t="str">
        <f>IF(AND(ISBLANK(AY321), ISBLANK(AZ321)), "", _xlfn.CONCAT("[", IF(ISBLANK(AY321), "", _xlfn.CONCAT("[""mac"", """, AY321, """]")), IF(ISBLANK(AZ321), "", _xlfn.CONCAT(", [""ip"", """, AZ321, """]")), "]"))</f>
        <v>[["mac", "ac:84:c6:54:9e:cf"], ["ip", "10.0.6.78"]]</v>
      </c>
    </row>
    <row r="322" spans="1:55" ht="16" customHeight="1">
      <c r="A322" s="27">
        <v>2571</v>
      </c>
      <c r="B322" s="27" t="s">
        <v>26</v>
      </c>
      <c r="C322" s="27" t="s">
        <v>1158</v>
      </c>
      <c r="D322" s="27" t="s">
        <v>149</v>
      </c>
      <c r="E322" s="34" t="str">
        <f>_xlfn.CONCAT("template_", E323, "_proxy")</f>
        <v>template_study_battery_charger_plug_proxy</v>
      </c>
      <c r="F322" s="31" t="str">
        <f>IF(ISBLANK(E322), "", Table2[[#This Row],[unique_id]])</f>
        <v>template_study_battery_charger_plug_proxy</v>
      </c>
      <c r="G322" s="27" t="s">
        <v>242</v>
      </c>
      <c r="H322" s="27" t="s">
        <v>710</v>
      </c>
      <c r="I322" s="27" t="s">
        <v>314</v>
      </c>
      <c r="O322" s="28" t="s">
        <v>1130</v>
      </c>
      <c r="P322" s="27" t="s">
        <v>172</v>
      </c>
      <c r="Q322" s="27" t="s">
        <v>1080</v>
      </c>
      <c r="R322" s="27" t="s">
        <v>710</v>
      </c>
      <c r="S322" s="27" t="str">
        <f>S323</f>
        <v>Study Battery Charger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28"/>
      <c r="W322" s="28"/>
      <c r="X322" s="28"/>
      <c r="Y322" s="28"/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N322" s="27"/>
      <c r="AO322" s="29"/>
      <c r="AP322" s="27"/>
      <c r="AQ322" s="28"/>
      <c r="AR322" s="27" t="s">
        <v>134</v>
      </c>
      <c r="AS322" s="30" t="s">
        <v>406</v>
      </c>
      <c r="AT322" s="27" t="s">
        <v>244</v>
      </c>
      <c r="AV322" s="27" t="s">
        <v>402</v>
      </c>
      <c r="AY322" s="27"/>
      <c r="AZ322" s="32"/>
      <c r="BC322" s="27" t="str">
        <f>IF(AND(ISBLANK(AY322), ISBLANK(AZ322)), "", _xlfn.CONCAT("[", IF(ISBLANK(AY322), "", _xlfn.CONCAT("[""mac"", """, AY322, """]")), IF(ISBLANK(AZ322), "", _xlfn.CONCAT(", [""ip"", """, AZ322, """]")), "]"))</f>
        <v/>
      </c>
    </row>
    <row r="323" spans="1:55" ht="16" customHeight="1">
      <c r="A323" s="27">
        <v>2572</v>
      </c>
      <c r="B323" s="27" t="s">
        <v>26</v>
      </c>
      <c r="C323" s="27" t="s">
        <v>244</v>
      </c>
      <c r="D323" s="27" t="s">
        <v>134</v>
      </c>
      <c r="E323" s="27" t="s">
        <v>1206</v>
      </c>
      <c r="F323" s="31" t="str">
        <f>IF(ISBLANK(E323), "", Table2[[#This Row],[unique_id]])</f>
        <v>study_battery_charger_plug</v>
      </c>
      <c r="G323" s="27" t="s">
        <v>242</v>
      </c>
      <c r="H323" s="27" t="s">
        <v>710</v>
      </c>
      <c r="I323" s="27" t="s">
        <v>314</v>
      </c>
      <c r="M323" s="27" t="s">
        <v>275</v>
      </c>
      <c r="O323" s="28" t="s">
        <v>1130</v>
      </c>
      <c r="P323" s="27" t="s">
        <v>172</v>
      </c>
      <c r="Q323" s="27" t="s">
        <v>1080</v>
      </c>
      <c r="R323" s="27" t="s">
        <v>710</v>
      </c>
      <c r="S323" s="27" t="str">
        <f>_xlfn.CONCAT( Table2[[#This Row],[device_suggested_area]], " ",Table2[[#This Row],[friendly_name]])</f>
        <v>Study Battery Charger</v>
      </c>
      <c r="T323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23" s="28"/>
      <c r="W323" s="28"/>
      <c r="X323" s="28"/>
      <c r="Y323" s="28"/>
      <c r="AE323" s="27" t="s">
        <v>273</v>
      </c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N323" s="27"/>
      <c r="AO323" s="29"/>
      <c r="AP323" s="27" t="str">
        <f>IF(OR(ISBLANK(AY323), ISBLANK(AZ323)), "", LOWER(_xlfn.CONCAT(Table2[[#This Row],[device_manufacturer]], "-",Table2[[#This Row],[device_suggested_area]], "-", Table2[[#This Row],[device_identifiers]])))</f>
        <v>tplink-study-battery-charger</v>
      </c>
      <c r="AQ323" s="28" t="s">
        <v>407</v>
      </c>
      <c r="AR323" s="27" t="s">
        <v>438</v>
      </c>
      <c r="AS323" s="30" t="s">
        <v>406</v>
      </c>
      <c r="AT323" s="27" t="str">
        <f>IF(OR(ISBLANK(AY323), ISBLANK(AZ323)), "", Table2[[#This Row],[device_via_device]])</f>
        <v>TPLink</v>
      </c>
      <c r="AU323" s="27" t="s">
        <v>1145</v>
      </c>
      <c r="AV323" s="27" t="s">
        <v>402</v>
      </c>
      <c r="AX323" s="27" t="s">
        <v>534</v>
      </c>
      <c r="AY323" s="27" t="s">
        <v>386</v>
      </c>
      <c r="AZ323" s="27" t="s">
        <v>517</v>
      </c>
      <c r="BC323" s="27" t="str">
        <f>IF(AND(ISBLANK(AY323), ISBLANK(AZ323)), "", _xlfn.CONCAT("[", IF(ISBLANK(AY323), "", _xlfn.CONCAT("[""mac"", """, AY323, """]")), IF(ISBLANK(AZ323), "", _xlfn.CONCAT(", [""ip"", """, AZ323, """]")), "]"))</f>
        <v>[["mac", "5c:a6:e6:25:64:e9"], ["ip", "10.0.6.71"]]</v>
      </c>
    </row>
    <row r="324" spans="1:55" ht="16" customHeight="1">
      <c r="A324" s="27">
        <v>2573</v>
      </c>
      <c r="B324" s="27" t="s">
        <v>26</v>
      </c>
      <c r="C324" s="27" t="s">
        <v>1158</v>
      </c>
      <c r="D324" s="27" t="s">
        <v>149</v>
      </c>
      <c r="E324" s="34" t="str">
        <f>_xlfn.CONCAT("template_", E325, "_proxy")</f>
        <v>template_laundry_vacuum_charger_plug_proxy</v>
      </c>
      <c r="F324" s="31" t="str">
        <f>IF(ISBLANK(E324), "", Table2[[#This Row],[unique_id]])</f>
        <v>template_laundry_vacuum_charger_plug_proxy</v>
      </c>
      <c r="G324" s="27" t="s">
        <v>241</v>
      </c>
      <c r="H324" s="27" t="s">
        <v>710</v>
      </c>
      <c r="I324" s="27" t="s">
        <v>314</v>
      </c>
      <c r="O324" s="28" t="s">
        <v>1130</v>
      </c>
      <c r="P324" s="27" t="s">
        <v>172</v>
      </c>
      <c r="Q324" s="27" t="s">
        <v>1080</v>
      </c>
      <c r="R324" s="27" t="s">
        <v>710</v>
      </c>
      <c r="S324" s="27" t="str">
        <f>S325</f>
        <v>Laundry Vacuum Charger</v>
      </c>
      <c r="T32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28"/>
      <c r="W324" s="28"/>
      <c r="X324" s="28"/>
      <c r="Y324" s="28"/>
      <c r="AG324" s="28"/>
      <c r="AH324" s="28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N324" s="27"/>
      <c r="AO324" s="29"/>
      <c r="AP324" s="27"/>
      <c r="AQ324" s="28"/>
      <c r="AR324" s="27" t="s">
        <v>134</v>
      </c>
      <c r="AS324" s="30" t="s">
        <v>406</v>
      </c>
      <c r="AT324" s="27" t="s">
        <v>244</v>
      </c>
      <c r="AV324" s="27" t="s">
        <v>223</v>
      </c>
      <c r="AY324" s="27"/>
      <c r="AZ324" s="27"/>
      <c r="BC324" s="27" t="str">
        <f>IF(AND(ISBLANK(AY324), ISBLANK(AZ324)), "", _xlfn.CONCAT("[", IF(ISBLANK(AY324), "", _xlfn.CONCAT("[""mac"", """, AY324, """]")), IF(ISBLANK(AZ324), "", _xlfn.CONCAT(", [""ip"", """, AZ324, """]")), "]"))</f>
        <v/>
      </c>
    </row>
    <row r="325" spans="1:55" ht="16" customHeight="1">
      <c r="A325" s="27">
        <v>2574</v>
      </c>
      <c r="B325" s="27" t="s">
        <v>26</v>
      </c>
      <c r="C325" s="27" t="s">
        <v>244</v>
      </c>
      <c r="D325" s="27" t="s">
        <v>134</v>
      </c>
      <c r="E325" s="27" t="s">
        <v>1207</v>
      </c>
      <c r="F325" s="31" t="str">
        <f>IF(ISBLANK(E325), "", Table2[[#This Row],[unique_id]])</f>
        <v>laundry_vacuum_charger_plug</v>
      </c>
      <c r="G325" s="27" t="s">
        <v>241</v>
      </c>
      <c r="H325" s="27" t="s">
        <v>710</v>
      </c>
      <c r="I325" s="27" t="s">
        <v>314</v>
      </c>
      <c r="M325" s="27" t="s">
        <v>275</v>
      </c>
      <c r="O325" s="28" t="s">
        <v>1130</v>
      </c>
      <c r="P325" s="27" t="s">
        <v>172</v>
      </c>
      <c r="Q325" s="27" t="s">
        <v>1080</v>
      </c>
      <c r="R325" s="27" t="s">
        <v>710</v>
      </c>
      <c r="S325" s="27" t="str">
        <f>_xlfn.CONCAT( Table2[[#This Row],[device_suggested_area]], " ",Table2[[#This Row],[friendly_name]])</f>
        <v>Laundry Vacuum Charger</v>
      </c>
      <c r="T325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5" s="28"/>
      <c r="W325" s="28"/>
      <c r="X325" s="28"/>
      <c r="Y325" s="28"/>
      <c r="AE325" s="27" t="s">
        <v>273</v>
      </c>
      <c r="AG325" s="28"/>
      <c r="AH325" s="28"/>
      <c r="AJ325" s="27" t="str">
        <f>IF(ISBLANK(AI325),  "", _xlfn.CONCAT("haas/entity/sensor/", LOWER(C325), "/", E325, "/config"))</f>
        <v/>
      </c>
      <c r="AK325" s="27" t="str">
        <f>IF(ISBLANK(AI325),  "", _xlfn.CONCAT(LOWER(C325), "/", E325))</f>
        <v/>
      </c>
      <c r="AN325" s="27"/>
      <c r="AO325" s="29"/>
      <c r="AP325" s="27" t="str">
        <f>IF(OR(ISBLANK(AY325), ISBLANK(AZ325)), "", LOWER(_xlfn.CONCAT(Table2[[#This Row],[device_manufacturer]], "-",Table2[[#This Row],[device_suggested_area]], "-", Table2[[#This Row],[device_identifiers]])))</f>
        <v>tplink-laundry-vacuum-charger</v>
      </c>
      <c r="AQ325" s="28" t="s">
        <v>407</v>
      </c>
      <c r="AR325" s="27" t="s">
        <v>439</v>
      </c>
      <c r="AS325" s="30" t="s">
        <v>406</v>
      </c>
      <c r="AT325" s="27" t="str">
        <f>IF(OR(ISBLANK(AY325), ISBLANK(AZ325)), "", Table2[[#This Row],[device_via_device]])</f>
        <v>TPLink</v>
      </c>
      <c r="AU325" s="27" t="s">
        <v>1146</v>
      </c>
      <c r="AV325" s="27" t="s">
        <v>223</v>
      </c>
      <c r="AX325" s="27" t="s">
        <v>534</v>
      </c>
      <c r="AY325" s="27" t="s">
        <v>387</v>
      </c>
      <c r="AZ325" s="27" t="s">
        <v>518</v>
      </c>
      <c r="BC325" s="27" t="str">
        <f>IF(AND(ISBLANK(AY325), ISBLANK(AZ325)), "", _xlfn.CONCAT("[", IF(ISBLANK(AY325), "", _xlfn.CONCAT("[""mac"", """, AY325, """]")), IF(ISBLANK(AZ325), "", _xlfn.CONCAT(", [""ip"", """, AZ325, """]")), "]"))</f>
        <v>[["mac", "5c:a6:e6:25:57:fd"], ["ip", "10.0.6.72"]]</v>
      </c>
    </row>
    <row r="326" spans="1:55" ht="16" customHeight="1">
      <c r="A326" s="27">
        <v>2575</v>
      </c>
      <c r="B326" s="27" t="s">
        <v>26</v>
      </c>
      <c r="C326" s="27" t="s">
        <v>1158</v>
      </c>
      <c r="D326" s="27" t="s">
        <v>149</v>
      </c>
      <c r="E326" s="34" t="str">
        <f>_xlfn.CONCAT("template_", E327, "_proxy")</f>
        <v>template_ada_tablet_outlet_plug_proxy</v>
      </c>
      <c r="F326" s="31" t="str">
        <f>IF(ISBLANK(E326), "", Table2[[#This Row],[unique_id]])</f>
        <v>template_ada_tablet_outlet_plug_proxy</v>
      </c>
      <c r="G326" s="27" t="s">
        <v>1174</v>
      </c>
      <c r="H326" s="27" t="s">
        <v>710</v>
      </c>
      <c r="I326" s="27" t="s">
        <v>314</v>
      </c>
      <c r="O326" s="28" t="s">
        <v>1130</v>
      </c>
      <c r="P326" s="27" t="s">
        <v>172</v>
      </c>
      <c r="Q326" s="27" t="s">
        <v>1080</v>
      </c>
      <c r="R326" s="42" t="s">
        <v>1065</v>
      </c>
      <c r="S326" s="27" t="str">
        <f>_xlfn.CONCAT( "", "",Table2[[#This Row],[friendly_name]])</f>
        <v>Ada Tablet</v>
      </c>
      <c r="T32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6" s="28"/>
      <c r="W326" s="28"/>
      <c r="X326" s="28"/>
      <c r="Y326" s="28"/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M326" s="30"/>
      <c r="AN326" s="27"/>
      <c r="AO326" s="19"/>
      <c r="AP326" s="27"/>
      <c r="AQ326" s="28"/>
      <c r="AR326" s="27" t="s">
        <v>134</v>
      </c>
      <c r="AS326" s="30" t="s">
        <v>406</v>
      </c>
      <c r="AT326" s="27" t="s">
        <v>244</v>
      </c>
      <c r="AV326" s="27" t="s">
        <v>203</v>
      </c>
      <c r="AY326" s="27"/>
      <c r="AZ326" s="27"/>
    </row>
    <row r="327" spans="1:55" ht="16" customHeight="1">
      <c r="A327" s="27">
        <v>2576</v>
      </c>
      <c r="B327" s="27" t="s">
        <v>26</v>
      </c>
      <c r="C327" s="27" t="s">
        <v>244</v>
      </c>
      <c r="D327" s="27" t="s">
        <v>134</v>
      </c>
      <c r="E327" s="27" t="s">
        <v>1208</v>
      </c>
      <c r="F327" s="31" t="str">
        <f>IF(ISBLANK(E327), "", Table2[[#This Row],[unique_id]])</f>
        <v>ada_tablet_outlet_plug</v>
      </c>
      <c r="G327" s="27" t="s">
        <v>1174</v>
      </c>
      <c r="H327" s="27" t="s">
        <v>710</v>
      </c>
      <c r="I327" s="27" t="s">
        <v>314</v>
      </c>
      <c r="M327" s="27" t="s">
        <v>275</v>
      </c>
      <c r="O327" s="28" t="s">
        <v>1130</v>
      </c>
      <c r="P327" s="27" t="s">
        <v>172</v>
      </c>
      <c r="Q327" s="27" t="s">
        <v>1080</v>
      </c>
      <c r="R327" s="42" t="s">
        <v>1065</v>
      </c>
      <c r="S327" s="27" t="str">
        <f>_xlfn.CONCAT( "", "",Table2[[#This Row],[friendly_name]])</f>
        <v>Ada Tablet</v>
      </c>
      <c r="T327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7" s="28"/>
      <c r="W327" s="28"/>
      <c r="X327" s="28"/>
      <c r="Y327" s="28"/>
      <c r="AE327" s="27" t="s">
        <v>1176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M327" s="30"/>
      <c r="AN327" s="27"/>
      <c r="AO327" s="19"/>
      <c r="AP327" s="27" t="str">
        <f>IF(OR(ISBLANK(AY327), ISBLANK(AZ327)), "", LOWER(_xlfn.CONCAT(Table2[[#This Row],[device_manufacturer]], "-",Table2[[#This Row],[device_suggested_area]], "-", Table2[[#This Row],[device_identifiers]])))</f>
        <v>tplink-lounge-ada-tablet</v>
      </c>
      <c r="AQ327" s="28" t="s">
        <v>407</v>
      </c>
      <c r="AR327" s="27" t="s">
        <v>1175</v>
      </c>
      <c r="AS327" s="30" t="s">
        <v>406</v>
      </c>
      <c r="AT327" s="27" t="str">
        <f>IF(OR(ISBLANK(AY327), ISBLANK(AZ327)), "", Table2[[#This Row],[device_via_device]])</f>
        <v>TPLink</v>
      </c>
      <c r="AU327" s="27" t="s">
        <v>1145</v>
      </c>
      <c r="AV327" s="27" t="s">
        <v>203</v>
      </c>
      <c r="AX327" s="27" t="s">
        <v>534</v>
      </c>
      <c r="AY327" s="27" t="s">
        <v>1147</v>
      </c>
      <c r="AZ327" s="27" t="s">
        <v>807</v>
      </c>
      <c r="BC327" s="27" t="str">
        <f>IF(AND(ISBLANK(AY327), ISBLANK(AZ327)), "", _xlfn.CONCAT("[", IF(ISBLANK(AY327), "", _xlfn.CONCAT("[""mac"", """, AY327, """]")), IF(ISBLANK(AZ327), "", _xlfn.CONCAT(", [""ip"", """, AZ327, """]")), "]"))</f>
        <v>[["mac", "5c:a6:e6:25:59:03"], ["ip", "10.0.6.90"]]</v>
      </c>
    </row>
    <row r="328" spans="1:55" ht="16" customHeight="1">
      <c r="A328" s="27">
        <v>2577</v>
      </c>
      <c r="B328" s="27" t="s">
        <v>26</v>
      </c>
      <c r="C328" s="27" t="s">
        <v>1158</v>
      </c>
      <c r="D328" s="27" t="s">
        <v>149</v>
      </c>
      <c r="E328" s="34" t="str">
        <f>_xlfn.CONCAT("template_", E329, "_proxy")</f>
        <v>template_server_flo_outlet_plug_proxy</v>
      </c>
      <c r="F328" s="31" t="str">
        <f>IF(ISBLANK(E328), "", Table2[[#This Row],[unique_id]])</f>
        <v>template_server_flo_outlet_plug_proxy</v>
      </c>
      <c r="G328" s="27" t="s">
        <v>1155</v>
      </c>
      <c r="H328" s="27" t="s">
        <v>710</v>
      </c>
      <c r="I328" s="27" t="s">
        <v>314</v>
      </c>
      <c r="O328" s="28" t="s">
        <v>1130</v>
      </c>
      <c r="R328" s="27" t="s">
        <v>1150</v>
      </c>
      <c r="S328" s="27" t="str">
        <f>_xlfn.CONCAT( "", "",Table2[[#This Row],[friendly_name]])</f>
        <v>Server Flo</v>
      </c>
      <c r="T32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28"/>
      <c r="W328" s="28"/>
      <c r="X328" s="28"/>
      <c r="Y328" s="28"/>
      <c r="AG328" s="28"/>
      <c r="AH328" s="28"/>
      <c r="AJ328" s="27" t="str">
        <f>IF(ISBLANK(AI328),  "", _xlfn.CONCAT("haas/entity/sensor/", LOWER(C328), "/", E328, "/config"))</f>
        <v/>
      </c>
      <c r="AK328" s="27" t="str">
        <f>IF(ISBLANK(AI328),  "", _xlfn.CONCAT(LOWER(C328), "/", E328))</f>
        <v/>
      </c>
      <c r="AM328" s="30"/>
      <c r="AN328" s="27"/>
      <c r="AO328" s="19"/>
      <c r="AP328" s="27"/>
      <c r="AQ328" s="28"/>
      <c r="AR328" s="27" t="s">
        <v>134</v>
      </c>
      <c r="AS328" s="30" t="s">
        <v>406</v>
      </c>
      <c r="AT328" s="27" t="s">
        <v>244</v>
      </c>
      <c r="AV328" s="27" t="s">
        <v>28</v>
      </c>
      <c r="AY328" s="27"/>
      <c r="AZ328" s="27"/>
      <c r="BC328" s="27" t="str">
        <f>IF(AND(ISBLANK(AY328), ISBLANK(AZ328)), "", _xlfn.CONCAT("[", IF(ISBLANK(AY328), "", _xlfn.CONCAT("[""mac"", """, AY328, """]")), IF(ISBLANK(AZ328), "", _xlfn.CONCAT(", [""ip"", """, AZ328, """]")), "]"))</f>
        <v/>
      </c>
    </row>
    <row r="329" spans="1:55" ht="16" customHeight="1">
      <c r="A329" s="27">
        <v>2578</v>
      </c>
      <c r="B329" s="27" t="s">
        <v>26</v>
      </c>
      <c r="C329" s="27" t="s">
        <v>244</v>
      </c>
      <c r="D329" s="27" t="s">
        <v>134</v>
      </c>
      <c r="E329" s="27" t="s">
        <v>1209</v>
      </c>
      <c r="F329" s="31" t="str">
        <f>IF(ISBLANK(E329), "", Table2[[#This Row],[unique_id]])</f>
        <v>server_flo_outlet_plug</v>
      </c>
      <c r="G329" s="27" t="s">
        <v>1155</v>
      </c>
      <c r="H329" s="27" t="s">
        <v>710</v>
      </c>
      <c r="I329" s="27" t="s">
        <v>314</v>
      </c>
      <c r="M329" s="27" t="s">
        <v>275</v>
      </c>
      <c r="O329" s="28" t="s">
        <v>1130</v>
      </c>
      <c r="R329" s="27" t="s">
        <v>1150</v>
      </c>
      <c r="S329" s="27" t="str">
        <f>_xlfn.CONCAT( "", "",Table2[[#This Row],[friendly_name]])</f>
        <v>Server Flo</v>
      </c>
      <c r="T329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9" s="28"/>
      <c r="W329" s="28"/>
      <c r="X329" s="28"/>
      <c r="Y329" s="28"/>
      <c r="AE329" s="27" t="s">
        <v>270</v>
      </c>
      <c r="AG329" s="28"/>
      <c r="AH329" s="28"/>
      <c r="AJ329" s="27" t="str">
        <f>IF(ISBLANK(AI329),  "", _xlfn.CONCAT("haas/entity/sensor/", LOWER(C329), "/", E329, "/config"))</f>
        <v/>
      </c>
      <c r="AK329" s="27" t="str">
        <f>IF(ISBLANK(AI329),  "", _xlfn.CONCAT(LOWER(C329), "/", E329))</f>
        <v/>
      </c>
      <c r="AM329" s="30"/>
      <c r="AN329" s="27"/>
      <c r="AO329" s="19"/>
      <c r="AP329" s="27" t="str">
        <f>IF(OR(ISBLANK(AY329), ISBLANK(AZ329)), "", LOWER(_xlfn.CONCAT(Table2[[#This Row],[device_manufacturer]], "-",Table2[[#This Row],[device_suggested_area]], "-", Table2[[#This Row],[device_identifiers]])))</f>
        <v>tplink-rack-macbook-flo</v>
      </c>
      <c r="AQ329" s="28" t="s">
        <v>407</v>
      </c>
      <c r="AR329" s="27" t="s">
        <v>444</v>
      </c>
      <c r="AS329" s="30" t="s">
        <v>406</v>
      </c>
      <c r="AT329" s="27" t="str">
        <f>IF(OR(ISBLANK(AY329), ISBLANK(AZ329)), "", Table2[[#This Row],[device_via_device]])</f>
        <v>TPLink</v>
      </c>
      <c r="AU329" s="27" t="s">
        <v>1146</v>
      </c>
      <c r="AV329" s="27" t="s">
        <v>28</v>
      </c>
      <c r="AX329" s="27" t="s">
        <v>534</v>
      </c>
      <c r="AY329" s="27" t="s">
        <v>1153</v>
      </c>
      <c r="AZ329" s="27" t="s">
        <v>1148</v>
      </c>
      <c r="BC329" s="27" t="str">
        <f>IF(AND(ISBLANK(AY329), ISBLANK(AZ329)), "", _xlfn.CONCAT("[", IF(ISBLANK(AY329), "", _xlfn.CONCAT("[""mac"", """, AY329, """]")), IF(ISBLANK(AZ329), "", _xlfn.CONCAT(", [""ip"", """, AZ329, """]")), "]"))</f>
        <v>[["mac", "5c:a6:e6:25:56:a7"], ["ip", "10.0.6.91"]]</v>
      </c>
    </row>
    <row r="330" spans="1:55" ht="16" customHeight="1">
      <c r="A330" s="27">
        <v>2579</v>
      </c>
      <c r="B330" s="27" t="s">
        <v>26</v>
      </c>
      <c r="C330" s="27" t="s">
        <v>1158</v>
      </c>
      <c r="D330" s="27" t="s">
        <v>149</v>
      </c>
      <c r="E330" s="34" t="str">
        <f>_xlfn.CONCAT("template_", E331, "_proxy")</f>
        <v>template_server_meg_outlet_plug_proxy</v>
      </c>
      <c r="F330" s="31" t="str">
        <f>IF(ISBLANK(E330), "", Table2[[#This Row],[unique_id]])</f>
        <v>template_server_meg_outlet_plug_proxy</v>
      </c>
      <c r="G330" s="35" t="s">
        <v>1154</v>
      </c>
      <c r="H330" s="27" t="s">
        <v>710</v>
      </c>
      <c r="I330" s="27" t="s">
        <v>314</v>
      </c>
      <c r="O330" s="28" t="s">
        <v>1130</v>
      </c>
      <c r="R330" s="27" t="s">
        <v>1150</v>
      </c>
      <c r="S330" s="27" t="str">
        <f>_xlfn.CONCAT( "", "",Table2[[#This Row],[friendly_name]])</f>
        <v>Server Meg</v>
      </c>
      <c r="T33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0" s="28"/>
      <c r="W330" s="28"/>
      <c r="X330" s="28"/>
      <c r="Y330" s="28"/>
      <c r="AG330" s="28"/>
      <c r="AH330" s="28"/>
      <c r="AJ330" s="27" t="str">
        <f>IF(ISBLANK(AI330),  "", _xlfn.CONCAT("haas/entity/sensor/", LOWER(C330), "/", E330, "/config"))</f>
        <v/>
      </c>
      <c r="AK330" s="27" t="str">
        <f>IF(ISBLANK(AI330),  "", _xlfn.CONCAT(LOWER(C330), "/", E330))</f>
        <v/>
      </c>
      <c r="AM330" s="30"/>
      <c r="AN330" s="27"/>
      <c r="AO330" s="19"/>
      <c r="AP330" s="27"/>
      <c r="AQ330" s="28"/>
      <c r="AR330" s="27" t="s">
        <v>134</v>
      </c>
      <c r="AS330" s="30" t="s">
        <v>406</v>
      </c>
      <c r="AT330" s="27" t="s">
        <v>244</v>
      </c>
      <c r="AV330" s="27" t="s">
        <v>28</v>
      </c>
      <c r="AY330" s="27"/>
      <c r="AZ330" s="27"/>
      <c r="BC330" s="27" t="str">
        <f>IF(AND(ISBLANK(AY330), ISBLANK(AZ330)), "", _xlfn.CONCAT("[", IF(ISBLANK(AY330), "", _xlfn.CONCAT("[""mac"", """, AY330, """]")), IF(ISBLANK(AZ330), "", _xlfn.CONCAT(", [""ip"", """, AZ330, """]")), "]"))</f>
        <v/>
      </c>
    </row>
    <row r="331" spans="1:55" ht="16" customHeight="1">
      <c r="A331" s="27">
        <v>2580</v>
      </c>
      <c r="B331" s="27" t="s">
        <v>26</v>
      </c>
      <c r="C331" s="27" t="s">
        <v>244</v>
      </c>
      <c r="D331" s="27" t="s">
        <v>134</v>
      </c>
      <c r="E331" s="27" t="s">
        <v>1210</v>
      </c>
      <c r="F331" s="31" t="str">
        <f>IF(ISBLANK(E331), "", Table2[[#This Row],[unique_id]])</f>
        <v>server_meg_outlet_plug</v>
      </c>
      <c r="G331" s="35" t="s">
        <v>1154</v>
      </c>
      <c r="H331" s="27" t="s">
        <v>710</v>
      </c>
      <c r="I331" s="27" t="s">
        <v>314</v>
      </c>
      <c r="M331" s="27" t="s">
        <v>275</v>
      </c>
      <c r="O331" s="28" t="s">
        <v>1130</v>
      </c>
      <c r="R331" s="27" t="s">
        <v>1150</v>
      </c>
      <c r="S331" s="27" t="str">
        <f>_xlfn.CONCAT( "", "",Table2[[#This Row],[friendly_name]])</f>
        <v>Server Meg</v>
      </c>
      <c r="T331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31" s="28"/>
      <c r="W331" s="28"/>
      <c r="X331" s="28"/>
      <c r="Y331" s="28"/>
      <c r="AE331" s="27" t="s">
        <v>270</v>
      </c>
      <c r="AG331" s="28"/>
      <c r="AH331" s="28"/>
      <c r="AJ331" s="27" t="str">
        <f>IF(ISBLANK(AI331),  "", _xlfn.CONCAT("haas/entity/sensor/", LOWER(C331), "/", E331, "/config"))</f>
        <v/>
      </c>
      <c r="AK331" s="27" t="str">
        <f>IF(ISBLANK(AI331),  "", _xlfn.CONCAT(LOWER(C331), "/", E331))</f>
        <v/>
      </c>
      <c r="AM331" s="30"/>
      <c r="AN331" s="27"/>
      <c r="AO331" s="19"/>
      <c r="AP331" s="27" t="str">
        <f>IF(OR(ISBLANK(AY331), ISBLANK(AZ331)), "", LOWER(_xlfn.CONCAT(Table2[[#This Row],[device_manufacturer]], "-",Table2[[#This Row],[device_suggested_area]], "-", Table2[[#This Row],[device_identifiers]])))</f>
        <v>tplink-rack-macmini-meg</v>
      </c>
      <c r="AQ331" s="28" t="s">
        <v>407</v>
      </c>
      <c r="AR331" s="27" t="s">
        <v>797</v>
      </c>
      <c r="AS331" s="30" t="s">
        <v>406</v>
      </c>
      <c r="AT331" s="27" t="str">
        <f>IF(OR(ISBLANK(AY331), ISBLANK(AZ331)), "", Table2[[#This Row],[device_via_device]])</f>
        <v>TPLink</v>
      </c>
      <c r="AU331" s="27" t="s">
        <v>1146</v>
      </c>
      <c r="AV331" s="27" t="s">
        <v>28</v>
      </c>
      <c r="AX331" s="27" t="s">
        <v>534</v>
      </c>
      <c r="AY331" s="27" t="s">
        <v>1152</v>
      </c>
      <c r="AZ331" s="27" t="s">
        <v>1149</v>
      </c>
      <c r="BC331" s="27" t="str">
        <f>IF(AND(ISBLANK(AY331), ISBLANK(AZ331)), "", _xlfn.CONCAT("[", IF(ISBLANK(AY331), "", _xlfn.CONCAT("[""mac"", """, AY331, """]")), IF(ISBLANK(AZ331), "", _xlfn.CONCAT(", [""ip"", """, AZ331, """]")), "]"))</f>
        <v>[["mac", "5c:a6:e6:25:59:c0"], ["ip", "10.0.6.92"]]</v>
      </c>
    </row>
    <row r="332" spans="1:55" ht="16" customHeight="1">
      <c r="A332" s="27">
        <v>2581</v>
      </c>
      <c r="B332" s="27" t="s">
        <v>26</v>
      </c>
      <c r="C332" s="27" t="s">
        <v>1158</v>
      </c>
      <c r="D332" s="27" t="s">
        <v>149</v>
      </c>
      <c r="E332" s="34" t="str">
        <f>_xlfn.CONCAT("template_", E333, "_proxy")</f>
        <v>template_rack_outlet_plug_proxy</v>
      </c>
      <c r="F332" s="31" t="str">
        <f>IF(ISBLANK(E332), "", Table2[[#This Row],[unique_id]])</f>
        <v>template_rack_outlet_plug_proxy</v>
      </c>
      <c r="G332" s="27" t="s">
        <v>233</v>
      </c>
      <c r="H332" s="27" t="s">
        <v>710</v>
      </c>
      <c r="I332" s="27" t="s">
        <v>314</v>
      </c>
      <c r="O332" s="28" t="s">
        <v>1130</v>
      </c>
      <c r="P332" s="27" t="s">
        <v>172</v>
      </c>
      <c r="Q332" s="27" t="s">
        <v>1080</v>
      </c>
      <c r="R332" s="27" t="s">
        <v>1082</v>
      </c>
      <c r="S332" s="27" t="str">
        <f>S333</f>
        <v>Server Rack</v>
      </c>
      <c r="T33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2" s="28"/>
      <c r="W332" s="28"/>
      <c r="X332" s="28"/>
      <c r="Y332" s="28"/>
      <c r="AG332" s="28"/>
      <c r="AH332" s="28"/>
      <c r="AJ332" s="27" t="str">
        <f>IF(ISBLANK(AI332),  "", _xlfn.CONCAT("haas/entity/sensor/", LOWER(C332), "/", E332, "/config"))</f>
        <v/>
      </c>
      <c r="AK332" s="27" t="str">
        <f>IF(ISBLANK(AI332),  "", _xlfn.CONCAT(LOWER(C332), "/", E332))</f>
        <v/>
      </c>
      <c r="AN332" s="27"/>
      <c r="AO332" s="29"/>
      <c r="AP332" s="27"/>
      <c r="AQ332" s="28"/>
      <c r="AR332" s="27" t="s">
        <v>134</v>
      </c>
      <c r="AS332" s="27" t="s">
        <v>405</v>
      </c>
      <c r="AT332" s="27" t="s">
        <v>244</v>
      </c>
      <c r="AV332" s="27" t="s">
        <v>28</v>
      </c>
      <c r="AY332" s="27"/>
      <c r="AZ332" s="27"/>
      <c r="BC332" s="27" t="str">
        <f>IF(AND(ISBLANK(AY332), ISBLANK(AZ332)), "", _xlfn.CONCAT("[", IF(ISBLANK(AY332), "", _xlfn.CONCAT("[""mac"", """, AY332, """]")), IF(ISBLANK(AZ332), "", _xlfn.CONCAT(", [""ip"", """, AZ332, """]")), "]"))</f>
        <v/>
      </c>
    </row>
    <row r="333" spans="1:55" ht="16" customHeight="1">
      <c r="A333" s="27">
        <v>2582</v>
      </c>
      <c r="B333" s="27" t="s">
        <v>26</v>
      </c>
      <c r="C333" s="27" t="s">
        <v>244</v>
      </c>
      <c r="D333" s="27" t="s">
        <v>134</v>
      </c>
      <c r="E333" s="27" t="s">
        <v>1211</v>
      </c>
      <c r="F333" s="31" t="str">
        <f>IF(ISBLANK(E333), "", Table2[[#This Row],[unique_id]])</f>
        <v>rack_outlet_plug</v>
      </c>
      <c r="G333" s="27" t="s">
        <v>233</v>
      </c>
      <c r="H333" s="27" t="s">
        <v>710</v>
      </c>
      <c r="I333" s="27" t="s">
        <v>314</v>
      </c>
      <c r="M333" s="27" t="s">
        <v>275</v>
      </c>
      <c r="O333" s="28" t="s">
        <v>1130</v>
      </c>
      <c r="P333" s="27" t="s">
        <v>172</v>
      </c>
      <c r="Q333" s="27" t="s">
        <v>1080</v>
      </c>
      <c r="R333" s="27" t="s">
        <v>1082</v>
      </c>
      <c r="S333" s="27" t="str">
        <f>_xlfn.CONCAT( "", "",Table2[[#This Row],[friendly_name]])</f>
        <v>Server Rack</v>
      </c>
      <c r="T333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33" s="28"/>
      <c r="W333" s="28"/>
      <c r="X333" s="28"/>
      <c r="Y333" s="28"/>
      <c r="AE333" s="27" t="s">
        <v>270</v>
      </c>
      <c r="AG333" s="28"/>
      <c r="AH333" s="28"/>
      <c r="AJ333" s="27" t="str">
        <f>IF(ISBLANK(AI333),  "", _xlfn.CONCAT("haas/entity/sensor/", LOWER(C333), "/", E333, "/config"))</f>
        <v/>
      </c>
      <c r="AK333" s="27" t="str">
        <f>IF(ISBLANK(AI333),  "", _xlfn.CONCAT(LOWER(C333), "/", E333))</f>
        <v/>
      </c>
      <c r="AN333" s="27"/>
      <c r="AO333" s="29"/>
      <c r="AP333" s="27" t="str">
        <f>IF(OR(ISBLANK(AY333), ISBLANK(AZ333)), "", LOWER(_xlfn.CONCAT(Table2[[#This Row],[device_manufacturer]], "-",Table2[[#This Row],[device_suggested_area]], "-", Table2[[#This Row],[device_identifiers]])))</f>
        <v>tplink-rack-outlet</v>
      </c>
      <c r="AQ333" s="28" t="s">
        <v>408</v>
      </c>
      <c r="AR333" s="27" t="s">
        <v>417</v>
      </c>
      <c r="AS333" s="27" t="s">
        <v>405</v>
      </c>
      <c r="AT333" s="27" t="str">
        <f>IF(OR(ISBLANK(AY333), ISBLANK(AZ333)), "", Table2[[#This Row],[device_via_device]])</f>
        <v>TPLink</v>
      </c>
      <c r="AU333" s="27" t="s">
        <v>1145</v>
      </c>
      <c r="AV333" s="27" t="s">
        <v>28</v>
      </c>
      <c r="AX333" s="27" t="s">
        <v>534</v>
      </c>
      <c r="AY333" s="27" t="s">
        <v>401</v>
      </c>
      <c r="AZ333" s="27" t="s">
        <v>532</v>
      </c>
      <c r="BC333" s="27" t="str">
        <f>IF(AND(ISBLANK(AY333), ISBLANK(AZ333)), "", _xlfn.CONCAT("[", IF(ISBLANK(AY333), "", _xlfn.CONCAT("[""mac"", """, AY333, """]")), IF(ISBLANK(AZ333), "", _xlfn.CONCAT(", [""ip"", """, AZ333, """]")), "]"))</f>
        <v>[["mac", "ac:84:c6:54:95:8b"], ["ip", "10.0.6.86"]]</v>
      </c>
    </row>
    <row r="334" spans="1:55" ht="16" customHeight="1">
      <c r="A334" s="27">
        <v>2583</v>
      </c>
      <c r="B334" s="27" t="s">
        <v>26</v>
      </c>
      <c r="C334" s="27" t="s">
        <v>1158</v>
      </c>
      <c r="D334" s="27" t="s">
        <v>149</v>
      </c>
      <c r="E334" s="34" t="str">
        <f>_xlfn.CONCAT("template_", E335, "_proxy")</f>
        <v>template_roof_network_switch_plug_proxy</v>
      </c>
      <c r="F334" s="31" t="str">
        <f>IF(ISBLANK(E334), "", Table2[[#This Row],[unique_id]])</f>
        <v>template_roof_network_switch_plug_proxy</v>
      </c>
      <c r="G334" s="27" t="s">
        <v>230</v>
      </c>
      <c r="H334" s="27" t="s">
        <v>710</v>
      </c>
      <c r="I334" s="27" t="s">
        <v>314</v>
      </c>
      <c r="O334" s="28" t="s">
        <v>1130</v>
      </c>
      <c r="P334" s="27" t="s">
        <v>172</v>
      </c>
      <c r="Q334" s="27" t="s">
        <v>1080</v>
      </c>
      <c r="R334" s="27" t="s">
        <v>1082</v>
      </c>
      <c r="S334" s="27" t="str">
        <f>S335</f>
        <v>Network Switch</v>
      </c>
      <c r="T33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28"/>
      <c r="W334" s="28"/>
      <c r="X334" s="28"/>
      <c r="Y334" s="28"/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N334" s="27"/>
      <c r="AO334" s="29"/>
      <c r="AP334" s="27"/>
      <c r="AQ334" s="28"/>
      <c r="AR334" s="27" t="s">
        <v>134</v>
      </c>
      <c r="AS334" s="27" t="s">
        <v>405</v>
      </c>
      <c r="AT334" s="27" t="s">
        <v>244</v>
      </c>
      <c r="AV334" s="27" t="s">
        <v>38</v>
      </c>
      <c r="AY334" s="27"/>
      <c r="AZ334" s="27"/>
      <c r="BC334" s="27" t="str">
        <f>IF(AND(ISBLANK(AY334), ISBLANK(AZ334)), "", _xlfn.CONCAT("[", IF(ISBLANK(AY334), "", _xlfn.CONCAT("[""mac"", """, AY334, """]")), IF(ISBLANK(AZ334), "", _xlfn.CONCAT(", [""ip"", """, AZ334, """]")), "]"))</f>
        <v/>
      </c>
    </row>
    <row r="335" spans="1:55" ht="16" customHeight="1">
      <c r="A335" s="27">
        <v>2584</v>
      </c>
      <c r="B335" s="27" t="s">
        <v>26</v>
      </c>
      <c r="C335" s="27" t="s">
        <v>244</v>
      </c>
      <c r="D335" s="27" t="s">
        <v>134</v>
      </c>
      <c r="E335" s="27" t="s">
        <v>1212</v>
      </c>
      <c r="F335" s="31" t="str">
        <f>IF(ISBLANK(E335), "", Table2[[#This Row],[unique_id]])</f>
        <v>roof_network_switch_plug</v>
      </c>
      <c r="G335" s="27" t="s">
        <v>230</v>
      </c>
      <c r="H335" s="27" t="s">
        <v>710</v>
      </c>
      <c r="I335" s="27" t="s">
        <v>314</v>
      </c>
      <c r="M335" s="27" t="s">
        <v>275</v>
      </c>
      <c r="O335" s="28" t="s">
        <v>1130</v>
      </c>
      <c r="P335" s="27" t="s">
        <v>172</v>
      </c>
      <c r="Q335" s="27" t="s">
        <v>1080</v>
      </c>
      <c r="R335" s="27" t="s">
        <v>1082</v>
      </c>
      <c r="S335" s="27" t="str">
        <f>_xlfn.CONCAT( "", "",Table2[[#This Row],[friendly_name]])</f>
        <v>Network Switch</v>
      </c>
      <c r="T335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5" s="28"/>
      <c r="W335" s="28"/>
      <c r="X335" s="28"/>
      <c r="Y335" s="28"/>
      <c r="AE335" s="27" t="s">
        <v>271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N335" s="27"/>
      <c r="AO335" s="29"/>
      <c r="AP335" s="27" t="str">
        <f>IF(OR(ISBLANK(AY335), ISBLANK(AZ335)), "", LOWER(_xlfn.CONCAT(Table2[[#This Row],[device_manufacturer]], "-",Table2[[#This Row],[device_suggested_area]], "-", Table2[[#This Row],[device_identifiers]])))</f>
        <v>tplink-roof-network-switch</v>
      </c>
      <c r="AQ335" s="28" t="s">
        <v>408</v>
      </c>
      <c r="AR335" s="27" t="s">
        <v>543</v>
      </c>
      <c r="AS335" s="27" t="s">
        <v>405</v>
      </c>
      <c r="AT335" s="27" t="str">
        <f>IF(OR(ISBLANK(AY335), ISBLANK(AZ335)), "", Table2[[#This Row],[device_via_device]])</f>
        <v>TPLink</v>
      </c>
      <c r="AU335" s="27" t="s">
        <v>1145</v>
      </c>
      <c r="AV335" s="27" t="s">
        <v>38</v>
      </c>
      <c r="AX335" s="27" t="s">
        <v>534</v>
      </c>
      <c r="AY335" s="27" t="s">
        <v>399</v>
      </c>
      <c r="AZ335" s="27" t="s">
        <v>530</v>
      </c>
      <c r="BC335" s="27" t="str">
        <f>IF(AND(ISBLANK(AY335), ISBLANK(AZ335)), "", _xlfn.CONCAT("[", IF(ISBLANK(AY335), "", _xlfn.CONCAT("[""mac"", """, AY335, """]")), IF(ISBLANK(AZ335), "", _xlfn.CONCAT(", [""ip"", """, AZ335, """]")), "]"))</f>
        <v>[["mac", "ac:84:c6:0d:20:9e"], ["ip", "10.0.6.84"]]</v>
      </c>
    </row>
    <row r="336" spans="1:55" ht="16" customHeight="1">
      <c r="A336" s="27">
        <v>2585</v>
      </c>
      <c r="B336" s="27" t="s">
        <v>26</v>
      </c>
      <c r="C336" s="27" t="s">
        <v>1158</v>
      </c>
      <c r="D336" s="27" t="s">
        <v>149</v>
      </c>
      <c r="E336" s="34" t="str">
        <f>_xlfn.CONCAT("template_", E337, "_proxy")</f>
        <v>template_rack_internet_modem_plug_proxy</v>
      </c>
      <c r="F336" s="31" t="str">
        <f>IF(ISBLANK(E336), "", Table2[[#This Row],[unique_id]])</f>
        <v>template_rack_internet_modem_plug_proxy</v>
      </c>
      <c r="G336" s="27" t="s">
        <v>232</v>
      </c>
      <c r="H336" s="27" t="s">
        <v>710</v>
      </c>
      <c r="I336" s="27" t="s">
        <v>314</v>
      </c>
      <c r="O336" s="28" t="s">
        <v>1130</v>
      </c>
      <c r="R336" s="27" t="s">
        <v>1151</v>
      </c>
      <c r="S336" s="27" t="str">
        <f>_xlfn.CONCAT( "", "",Table2[[#This Row],[friendly_name]])</f>
        <v>Internet Modem</v>
      </c>
      <c r="T33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6" s="28"/>
      <c r="W336" s="28"/>
      <c r="X336" s="28"/>
      <c r="Y336" s="28"/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N336" s="27"/>
      <c r="AO336" s="29"/>
      <c r="AP336" s="27"/>
      <c r="AQ336" s="28"/>
      <c r="AR336" s="27" t="s">
        <v>134</v>
      </c>
      <c r="AS336" s="30" t="s">
        <v>406</v>
      </c>
      <c r="AT336" s="27" t="s">
        <v>244</v>
      </c>
      <c r="AV336" s="27" t="s">
        <v>28</v>
      </c>
      <c r="AY336" s="27"/>
      <c r="AZ336" s="27"/>
      <c r="BC336" s="27" t="str">
        <f>IF(AND(ISBLANK(AY336), ISBLANK(AZ336)), "", _xlfn.CONCAT("[", IF(ISBLANK(AY336), "", _xlfn.CONCAT("[""mac"", """, AY336, """]")), IF(ISBLANK(AZ336), "", _xlfn.CONCAT(", [""ip"", """, AZ336, """]")), "]"))</f>
        <v/>
      </c>
    </row>
    <row r="337" spans="1:55" ht="16" customHeight="1">
      <c r="A337" s="27">
        <v>2586</v>
      </c>
      <c r="B337" s="27" t="s">
        <v>26</v>
      </c>
      <c r="C337" s="27" t="s">
        <v>244</v>
      </c>
      <c r="D337" s="27" t="s">
        <v>134</v>
      </c>
      <c r="E337" s="27" t="s">
        <v>1213</v>
      </c>
      <c r="F337" s="31" t="str">
        <f>IF(ISBLANK(E337), "", Table2[[#This Row],[unique_id]])</f>
        <v>rack_internet_modem_plug</v>
      </c>
      <c r="G337" s="27" t="s">
        <v>232</v>
      </c>
      <c r="H337" s="27" t="s">
        <v>710</v>
      </c>
      <c r="I337" s="27" t="s">
        <v>314</v>
      </c>
      <c r="M337" s="27" t="s">
        <v>275</v>
      </c>
      <c r="O337" s="28" t="s">
        <v>1130</v>
      </c>
      <c r="R337" s="27" t="s">
        <v>1151</v>
      </c>
      <c r="S337" s="27" t="str">
        <f>_xlfn.CONCAT( "", "",Table2[[#This Row],[friendly_name]])</f>
        <v>Internet Modem</v>
      </c>
      <c r="T337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7" s="28"/>
      <c r="W337" s="28"/>
      <c r="X337" s="28"/>
      <c r="Y337" s="28"/>
      <c r="AE337" s="27" t="s">
        <v>272</v>
      </c>
      <c r="AG337" s="28"/>
      <c r="AH337" s="28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N337" s="27"/>
      <c r="AO337" s="29"/>
      <c r="AP337" s="27" t="str">
        <f>IF(OR(ISBLANK(AY337), ISBLANK(AZ337)), "", LOWER(_xlfn.CONCAT(Table2[[#This Row],[device_manufacturer]], "-",Table2[[#This Row],[device_suggested_area]], "-", Table2[[#This Row],[device_identifiers]])))</f>
        <v>tplink-rack-modem</v>
      </c>
      <c r="AQ337" s="28" t="s">
        <v>407</v>
      </c>
      <c r="AR337" s="27" t="s">
        <v>418</v>
      </c>
      <c r="AS337" s="30" t="s">
        <v>406</v>
      </c>
      <c r="AT337" s="27" t="str">
        <f>IF(OR(ISBLANK(AY337), ISBLANK(AZ337)), "", Table2[[#This Row],[device_via_device]])</f>
        <v>TPLink</v>
      </c>
      <c r="AU337" s="27" t="s">
        <v>1145</v>
      </c>
      <c r="AV337" s="27" t="s">
        <v>28</v>
      </c>
      <c r="AX337" s="27" t="s">
        <v>534</v>
      </c>
      <c r="AY337" s="27" t="s">
        <v>400</v>
      </c>
      <c r="AZ337" s="27" t="s">
        <v>531</v>
      </c>
      <c r="BC337" s="27" t="str">
        <f>IF(AND(ISBLANK(AY337), ISBLANK(AZ337)), "", _xlfn.CONCAT("[", IF(ISBLANK(AY337), "", _xlfn.CONCAT("[""mac"", """, AY337, """]")), IF(ISBLANK(AZ337), "", _xlfn.CONCAT(", [""ip"", """, AZ337, """]")), "]"))</f>
        <v>[["mac", "10:27:f5:31:f6:7e"], ["ip", "10.0.6.85"]]</v>
      </c>
    </row>
    <row r="338" spans="1:55" ht="16" customHeight="1">
      <c r="A338" s="27">
        <v>2587</v>
      </c>
      <c r="B338" s="27" t="s">
        <v>26</v>
      </c>
      <c r="C338" s="27" t="s">
        <v>443</v>
      </c>
      <c r="D338" s="27" t="s">
        <v>134</v>
      </c>
      <c r="E338" s="30" t="s">
        <v>878</v>
      </c>
      <c r="F338" s="31" t="str">
        <f>IF(ISBLANK(E338), "", Table2[[#This Row],[unique_id]])</f>
        <v>deck_fans_outlet</v>
      </c>
      <c r="G338" s="27" t="s">
        <v>881</v>
      </c>
      <c r="H338" s="27" t="s">
        <v>710</v>
      </c>
      <c r="I338" s="27" t="s">
        <v>314</v>
      </c>
      <c r="M338" s="27" t="s">
        <v>275</v>
      </c>
      <c r="O338" s="28" t="s">
        <v>1130</v>
      </c>
      <c r="P338" s="27" t="s">
        <v>172</v>
      </c>
      <c r="Q338" s="27" t="s">
        <v>1080</v>
      </c>
      <c r="R338" s="27" t="s">
        <v>1082</v>
      </c>
      <c r="S338" s="27" t="s">
        <v>1172</v>
      </c>
      <c r="T338" s="34" t="s">
        <v>1171</v>
      </c>
      <c r="V338" s="28"/>
      <c r="W338" s="28" t="s">
        <v>663</v>
      </c>
      <c r="X338" s="28"/>
      <c r="Y338" s="38" t="s">
        <v>1077</v>
      </c>
      <c r="AE338" s="27" t="s">
        <v>269</v>
      </c>
      <c r="AG338" s="28"/>
      <c r="AH338" s="28"/>
      <c r="AJ338" s="27" t="str">
        <f>IF(ISBLANK(AI338),  "", _xlfn.CONCAT("haas/entity/sensor/", LOWER(C338), "/", E338, "/config"))</f>
        <v/>
      </c>
      <c r="AK338" s="27" t="str">
        <f>IF(ISBLANK(AI338),  "", _xlfn.CONCAT(LOWER(C338), "/", E338))</f>
        <v/>
      </c>
      <c r="AN338" s="27"/>
      <c r="AO3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P338" s="27" t="str">
        <f>LOWER(_xlfn.CONCAT(Table2[[#This Row],[device_suggested_area]], "-",Table2[[#This Row],[device_identifiers]]))</f>
        <v>deck-fans-outlet</v>
      </c>
      <c r="AQ338" s="38" t="s">
        <v>885</v>
      </c>
      <c r="AR338" s="34" t="s">
        <v>887</v>
      </c>
      <c r="AS338" s="34" t="s">
        <v>883</v>
      </c>
      <c r="AT338" s="27" t="s">
        <v>443</v>
      </c>
      <c r="AV338" s="27" t="s">
        <v>403</v>
      </c>
      <c r="AY338" s="27" t="s">
        <v>888</v>
      </c>
      <c r="AZ338" s="27"/>
      <c r="BC338" s="27" t="str">
        <f>IF(AND(ISBLANK(AY338), ISBLANK(AZ338)), "", _xlfn.CONCAT("[", IF(ISBLANK(AY338), "", _xlfn.CONCAT("[""mac"", """, AY338, """]")), IF(ISBLANK(AZ338), "", _xlfn.CONCAT(", [""ip"", """, AZ338, """]")), "]"))</f>
        <v>[["mac", "0x00178801086168ac"]]</v>
      </c>
    </row>
    <row r="339" spans="1:55" ht="16" customHeight="1">
      <c r="A339" s="27">
        <v>2588</v>
      </c>
      <c r="B339" s="27" t="s">
        <v>26</v>
      </c>
      <c r="C339" s="27" t="s">
        <v>443</v>
      </c>
      <c r="D339" s="27" t="s">
        <v>134</v>
      </c>
      <c r="E339" s="30" t="s">
        <v>879</v>
      </c>
      <c r="F339" s="31" t="str">
        <f>IF(ISBLANK(E339), "", Table2[[#This Row],[unique_id]])</f>
        <v>kitchen_fan_outlet</v>
      </c>
      <c r="G339" s="27" t="s">
        <v>880</v>
      </c>
      <c r="H339" s="27" t="s">
        <v>710</v>
      </c>
      <c r="I339" s="27" t="s">
        <v>314</v>
      </c>
      <c r="M339" s="27" t="s">
        <v>275</v>
      </c>
      <c r="O339" s="28" t="s">
        <v>1130</v>
      </c>
      <c r="P339" s="27" t="s">
        <v>172</v>
      </c>
      <c r="Q339" s="27" t="s">
        <v>1080</v>
      </c>
      <c r="R339" s="27" t="s">
        <v>1082</v>
      </c>
      <c r="S339" s="27" t="s">
        <v>1172</v>
      </c>
      <c r="T339" s="34" t="s">
        <v>1171</v>
      </c>
      <c r="V339" s="28"/>
      <c r="W339" s="28" t="s">
        <v>663</v>
      </c>
      <c r="X339" s="28"/>
      <c r="Y339" s="38" t="s">
        <v>1077</v>
      </c>
      <c r="AE339" s="27" t="s">
        <v>269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N339" s="27"/>
      <c r="AO3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P339" s="27" t="str">
        <f>LOWER(_xlfn.CONCAT(Table2[[#This Row],[device_suggested_area]], "-",Table2[[#This Row],[device_identifiers]]))</f>
        <v>kitchen-fan-outlet</v>
      </c>
      <c r="AQ339" s="38" t="s">
        <v>885</v>
      </c>
      <c r="AR339" s="34" t="s">
        <v>886</v>
      </c>
      <c r="AS339" s="34" t="s">
        <v>883</v>
      </c>
      <c r="AT339" s="27" t="s">
        <v>443</v>
      </c>
      <c r="AV339" s="27" t="s">
        <v>215</v>
      </c>
      <c r="AY339" s="27" t="s">
        <v>889</v>
      </c>
      <c r="AZ339" s="27"/>
      <c r="BC339" s="27" t="str">
        <f>IF(AND(ISBLANK(AY339), ISBLANK(AZ339)), "", _xlfn.CONCAT("[", IF(ISBLANK(AY339), "", _xlfn.CONCAT("[""mac"", """, AY339, """]")), IF(ISBLANK(AZ339), "", _xlfn.CONCAT(", [""ip"", """, AZ339, """]")), "]"))</f>
        <v>[["mac", "0x0017880109d4659c"]]</v>
      </c>
    </row>
    <row r="340" spans="1:55" ht="16" customHeight="1">
      <c r="A340" s="27">
        <v>2589</v>
      </c>
      <c r="B340" s="27" t="s">
        <v>26</v>
      </c>
      <c r="C340" s="27" t="s">
        <v>443</v>
      </c>
      <c r="D340" s="27" t="s">
        <v>134</v>
      </c>
      <c r="E340" s="30" t="s">
        <v>877</v>
      </c>
      <c r="F340" s="31" t="str">
        <f>IF(ISBLANK(E340), "", Table2[[#This Row],[unique_id]])</f>
        <v>edwin_wardrobe_outlet</v>
      </c>
      <c r="G340" s="27" t="s">
        <v>890</v>
      </c>
      <c r="H340" s="27" t="s">
        <v>710</v>
      </c>
      <c r="I340" s="27" t="s">
        <v>314</v>
      </c>
      <c r="M340" s="27" t="s">
        <v>275</v>
      </c>
      <c r="O340" s="28" t="s">
        <v>1130</v>
      </c>
      <c r="P340" s="27" t="s">
        <v>172</v>
      </c>
      <c r="Q340" s="27" t="s">
        <v>1080</v>
      </c>
      <c r="R340" s="27" t="s">
        <v>1082</v>
      </c>
      <c r="S340" s="27" t="s">
        <v>1172</v>
      </c>
      <c r="T340" s="34" t="s">
        <v>1171</v>
      </c>
      <c r="V340" s="28"/>
      <c r="W340" s="28" t="s">
        <v>663</v>
      </c>
      <c r="X340" s="28"/>
      <c r="Y340" s="38" t="s">
        <v>1077</v>
      </c>
      <c r="Z340" s="38"/>
      <c r="AA340" s="38"/>
      <c r="AE340" s="27" t="s">
        <v>269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N340" s="27"/>
      <c r="AO3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P340" s="27" t="str">
        <f>LOWER(_xlfn.CONCAT(Table2[[#This Row],[device_suggested_area]], "-",Table2[[#This Row],[device_identifiers]]))</f>
        <v>edwin-wardrobe-outlet</v>
      </c>
      <c r="AQ340" s="38" t="s">
        <v>885</v>
      </c>
      <c r="AR340" s="34" t="s">
        <v>884</v>
      </c>
      <c r="AS340" s="34" t="s">
        <v>883</v>
      </c>
      <c r="AT340" s="27" t="s">
        <v>443</v>
      </c>
      <c r="AV340" s="27" t="s">
        <v>127</v>
      </c>
      <c r="AY340" s="27" t="s">
        <v>882</v>
      </c>
      <c r="AZ340" s="27"/>
      <c r="BC340" s="27" t="str">
        <f>IF(AND(ISBLANK(AY340), ISBLANK(AZ340)), "", _xlfn.CONCAT("[", IF(ISBLANK(AY340), "", _xlfn.CONCAT("[""mac"", """, AY340, """]")), IF(ISBLANK(AZ340), "", _xlfn.CONCAT(", [""ip"", """, AZ340, """]")), "]"))</f>
        <v>[["mac", "0x0017880108fd8633"]]</v>
      </c>
    </row>
    <row r="341" spans="1:55" s="47" customFormat="1" ht="16" customHeight="1">
      <c r="A341" s="47">
        <v>2590</v>
      </c>
      <c r="B341" s="47" t="s">
        <v>26</v>
      </c>
      <c r="C341" s="47" t="s">
        <v>995</v>
      </c>
      <c r="D341" s="47" t="s">
        <v>134</v>
      </c>
      <c r="E341" s="47" t="s">
        <v>1276</v>
      </c>
      <c r="F341" s="60" t="str">
        <f>IF(ISBLANK(E341), "", Table2[[#This Row],[unique_id]])</f>
        <v>rack_fans_plug</v>
      </c>
      <c r="G341" s="47" t="s">
        <v>803</v>
      </c>
      <c r="H341" s="47" t="s">
        <v>710</v>
      </c>
      <c r="I341" s="47" t="s">
        <v>314</v>
      </c>
      <c r="M341" s="47" t="s">
        <v>275</v>
      </c>
      <c r="O341" s="49"/>
      <c r="V341" s="49"/>
      <c r="W341" s="49"/>
      <c r="X341" s="49"/>
      <c r="Y341" s="49"/>
      <c r="Z341" s="49"/>
      <c r="AA341" s="49" t="s">
        <v>1274</v>
      </c>
      <c r="AE341" s="47" t="s">
        <v>806</v>
      </c>
      <c r="AF341" s="47">
        <v>0</v>
      </c>
      <c r="AG341" s="49" t="s">
        <v>34</v>
      </c>
      <c r="AH341" s="49" t="s">
        <v>1287</v>
      </c>
      <c r="AI341" s="47" t="s">
        <v>134</v>
      </c>
      <c r="AJ341" s="47" t="str">
        <f>_xlfn.CONCAT("haas/entity/", Table2[[#This Row],[unique_id_device]], "/tasmota/",Table2[[#This Row],[unique_id]], "/config")</f>
        <v>haas/entity/switch/tasmota/rack_fans_plug/config</v>
      </c>
      <c r="AK341" s="47" t="str">
        <f>_xlfn.CONCAT("tasmota/device/",Table2[[#This Row],[unique_id]], "/tele/STATE")</f>
        <v>tasmota/device/rack_fans_plug/tele/STATE</v>
      </c>
      <c r="AL341" s="47" t="str">
        <f>_xlfn.CONCAT("tasmota/device/",Table2[[#This Row],[unique_id]], "/cmnd/POWER")</f>
        <v>tasmota/device/rack_fans_plug/cmnd/POWER</v>
      </c>
      <c r="AM341" s="47" t="s">
        <v>1284</v>
      </c>
      <c r="AN341" s="47">
        <v>1</v>
      </c>
      <c r="AO341" s="61" t="str">
        <f>HYPERLINK(_xlfn.CONCAT("http://", Table2[[#This Row],[connection_ip]], "/?"))</f>
        <v>http://10.0.6.101/?</v>
      </c>
      <c r="AP341" s="47" t="str">
        <f>IF(OR(ISBLANK(AY341), ISBLANK(AZ341)), "", LOWER(_xlfn.CONCAT(Table2[[#This Row],[device_manufacturer]], "-",Table2[[#This Row],[device_suggested_area]], "-", Table2[[#This Row],[device_identifiers]])))</f>
        <v>sonoff-rack-fans</v>
      </c>
      <c r="AQ341" s="49" t="s">
        <v>1272</v>
      </c>
      <c r="AR341" s="47" t="s">
        <v>805</v>
      </c>
      <c r="AS341" s="62" t="s">
        <v>1087</v>
      </c>
      <c r="AT341" s="47" t="s">
        <v>378</v>
      </c>
      <c r="AU341" s="47" t="str">
        <f>_xlfn.CONCAT("{ ""base"": 1, ""name"": """, Table2[[#This Row],[device_manufacturer]], " ", Table2[[#This Row],[device_model]], """ }")</f>
        <v>{ "base": 1, "name": "Sonoff BASICR2" }</v>
      </c>
      <c r="AV341" s="47" t="s">
        <v>28</v>
      </c>
      <c r="AX341" s="47" t="s">
        <v>534</v>
      </c>
      <c r="AY341" s="47" t="s">
        <v>804</v>
      </c>
      <c r="AZ341" s="47" t="s">
        <v>1277</v>
      </c>
      <c r="BC341" s="47" t="str">
        <f>IF(AND(ISBLANK(AY341), ISBLANK(AZ341)), "", _xlfn.CONCAT("[", IF(ISBLANK(AY341), "", _xlfn.CONCAT("[""mac"", """, AY341, """]")), IF(ISBLANK(AZ341), "", _xlfn.CONCAT(", [""ip"", """, AZ341, """]")), "]"))</f>
        <v>[["mac", "4c:eb:d6:b5:a5:28"], ["ip", "10.0.6.101"]]</v>
      </c>
    </row>
    <row r="342" spans="1:55" ht="16" customHeight="1">
      <c r="A342" s="27">
        <v>2591</v>
      </c>
      <c r="B342" s="27" t="s">
        <v>26</v>
      </c>
      <c r="C342" s="27" t="s">
        <v>609</v>
      </c>
      <c r="D342" s="27" t="s">
        <v>27</v>
      </c>
      <c r="E342" s="27" t="s">
        <v>1167</v>
      </c>
      <c r="F342" s="31" t="str">
        <f>IF(ISBLANK(E342), "", Table2[[#This Row],[unique_id]])</f>
        <v>garden_repeater_linkquality</v>
      </c>
      <c r="G342" s="27" t="s">
        <v>1000</v>
      </c>
      <c r="H342" s="27" t="s">
        <v>710</v>
      </c>
      <c r="I342" s="27" t="s">
        <v>314</v>
      </c>
      <c r="O342" s="28" t="s">
        <v>1130</v>
      </c>
      <c r="P342" s="27" t="s">
        <v>172</v>
      </c>
      <c r="Q342" s="27" t="s">
        <v>1080</v>
      </c>
      <c r="R342" s="27" t="s">
        <v>1082</v>
      </c>
      <c r="S342" s="27" t="s">
        <v>1172</v>
      </c>
      <c r="T342" s="34" t="s">
        <v>1170</v>
      </c>
      <c r="V342" s="28"/>
      <c r="W342" s="28" t="s">
        <v>663</v>
      </c>
      <c r="X342" s="28"/>
      <c r="Y342" s="38" t="s">
        <v>1077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N342" s="27"/>
      <c r="AO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P342" s="27" t="s">
        <v>1001</v>
      </c>
      <c r="AQ342" s="28" t="s">
        <v>996</v>
      </c>
      <c r="AR342" s="27" t="s">
        <v>997</v>
      </c>
      <c r="AS342" s="30" t="s">
        <v>998</v>
      </c>
      <c r="AT342" s="27" t="s">
        <v>609</v>
      </c>
      <c r="AV342" s="27" t="s">
        <v>773</v>
      </c>
      <c r="AY342" s="27" t="s">
        <v>999</v>
      </c>
      <c r="AZ342" s="27"/>
      <c r="BC342" s="27" t="str">
        <f>IF(AND(ISBLANK(AY342), ISBLANK(AZ342)), "", _xlfn.CONCAT("[", IF(ISBLANK(AY342), "", _xlfn.CONCAT("[""mac"", """, AY342, """]")), IF(ISBLANK(AZ342), "", _xlfn.CONCAT(", [""ip"", """, AZ342, """]")), "]"))</f>
        <v>[["mac", "0x2c1165fffec5a3f6"]]</v>
      </c>
    </row>
    <row r="343" spans="1:55" ht="16" customHeight="1">
      <c r="A343" s="27">
        <v>2592</v>
      </c>
      <c r="B343" s="27" t="s">
        <v>26</v>
      </c>
      <c r="C343" s="27" t="s">
        <v>609</v>
      </c>
      <c r="D343" s="27" t="s">
        <v>27</v>
      </c>
      <c r="E343" s="27" t="s">
        <v>1168</v>
      </c>
      <c r="F343" s="31" t="str">
        <f>IF(ISBLANK(E343), "", Table2[[#This Row],[unique_id]])</f>
        <v>landing_repeater_linkquality</v>
      </c>
      <c r="G343" s="27" t="s">
        <v>1003</v>
      </c>
      <c r="H343" s="27" t="s">
        <v>710</v>
      </c>
      <c r="I343" s="27" t="s">
        <v>314</v>
      </c>
      <c r="O343" s="28" t="s">
        <v>1130</v>
      </c>
      <c r="P343" s="27" t="s">
        <v>172</v>
      </c>
      <c r="Q343" s="27" t="s">
        <v>1080</v>
      </c>
      <c r="R343" s="27" t="s">
        <v>1082</v>
      </c>
      <c r="S343" s="27" t="s">
        <v>1172</v>
      </c>
      <c r="T343" s="34" t="s">
        <v>1170</v>
      </c>
      <c r="V343" s="28"/>
      <c r="W343" s="28" t="s">
        <v>663</v>
      </c>
      <c r="X343" s="28"/>
      <c r="Y343" s="38" t="s">
        <v>1077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N343" s="27"/>
      <c r="AO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P343" s="27" t="s">
        <v>1005</v>
      </c>
      <c r="AQ343" s="28" t="s">
        <v>996</v>
      </c>
      <c r="AR343" s="27" t="s">
        <v>997</v>
      </c>
      <c r="AS343" s="30" t="s">
        <v>998</v>
      </c>
      <c r="AT343" s="27" t="s">
        <v>609</v>
      </c>
      <c r="AV343" s="27" t="s">
        <v>753</v>
      </c>
      <c r="AY343" s="27" t="s">
        <v>1007</v>
      </c>
      <c r="AZ343" s="27"/>
      <c r="BC343" s="27" t="str">
        <f>IF(AND(ISBLANK(AY343), ISBLANK(AZ343)), "", _xlfn.CONCAT("[", IF(ISBLANK(AY343), "", _xlfn.CONCAT("[""mac"", """, AY343, """]")), IF(ISBLANK(AZ343), "", _xlfn.CONCAT(", [""ip"", """, AZ343, """]")), "]"))</f>
        <v>[["mac", "0x2c1165fffebaa93c"]]</v>
      </c>
    </row>
    <row r="344" spans="1:55" ht="16" customHeight="1">
      <c r="A344" s="27">
        <v>2593</v>
      </c>
      <c r="B344" s="27" t="s">
        <v>26</v>
      </c>
      <c r="C344" s="27" t="s">
        <v>609</v>
      </c>
      <c r="D344" s="27" t="s">
        <v>27</v>
      </c>
      <c r="E344" s="27" t="s">
        <v>1169</v>
      </c>
      <c r="F344" s="31" t="str">
        <f>IF(ISBLANK(E344), "", Table2[[#This Row],[unique_id]])</f>
        <v>driveway_repeater_linkquality</v>
      </c>
      <c r="G344" s="27" t="s">
        <v>1002</v>
      </c>
      <c r="H344" s="27" t="s">
        <v>710</v>
      </c>
      <c r="I344" s="27" t="s">
        <v>314</v>
      </c>
      <c r="O344" s="28" t="s">
        <v>1130</v>
      </c>
      <c r="P344" s="27" t="s">
        <v>172</v>
      </c>
      <c r="Q344" s="27" t="s">
        <v>1080</v>
      </c>
      <c r="R344" s="27" t="s">
        <v>1082</v>
      </c>
      <c r="S344" s="27" t="s">
        <v>1172</v>
      </c>
      <c r="T344" s="34" t="s">
        <v>1170</v>
      </c>
      <c r="V344" s="28"/>
      <c r="W344" s="28" t="s">
        <v>663</v>
      </c>
      <c r="X344" s="28"/>
      <c r="Y344" s="38" t="s">
        <v>1077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N344" s="27"/>
      <c r="AO3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P344" s="27" t="s">
        <v>1006</v>
      </c>
      <c r="AQ344" s="28" t="s">
        <v>996</v>
      </c>
      <c r="AR344" s="27" t="s">
        <v>997</v>
      </c>
      <c r="AS344" s="30" t="s">
        <v>998</v>
      </c>
      <c r="AT344" s="27" t="s">
        <v>609</v>
      </c>
      <c r="AV344" s="27" t="s">
        <v>1004</v>
      </c>
      <c r="AY344" s="27" t="s">
        <v>1008</v>
      </c>
      <c r="AZ344" s="27"/>
      <c r="BC344" s="27" t="str">
        <f>IF(AND(ISBLANK(AY344), ISBLANK(AZ344)), "", _xlfn.CONCAT("[", IF(ISBLANK(AY344), "", _xlfn.CONCAT("[""mac"", """, AY344, """]")), IF(ISBLANK(AZ344), "", _xlfn.CONCAT(", [""ip"", """, AZ344, """]")), "]"))</f>
        <v>[["mac", "0x50325ffffe47b8fa"]]</v>
      </c>
    </row>
    <row r="345" spans="1:55" ht="16" customHeight="1">
      <c r="A345" s="27">
        <v>2594</v>
      </c>
      <c r="B345" s="27" t="s">
        <v>26</v>
      </c>
      <c r="C345" s="27" t="s">
        <v>594</v>
      </c>
      <c r="D345" s="27" t="s">
        <v>377</v>
      </c>
      <c r="E345" s="27" t="s">
        <v>376</v>
      </c>
      <c r="F345" s="31" t="str">
        <f>IF(ISBLANK(E345), "", Table2[[#This Row],[unique_id]])</f>
        <v>column_break</v>
      </c>
      <c r="G345" s="27" t="s">
        <v>373</v>
      </c>
      <c r="H345" s="27" t="s">
        <v>710</v>
      </c>
      <c r="I345" s="27" t="s">
        <v>314</v>
      </c>
      <c r="M345" s="27" t="s">
        <v>374</v>
      </c>
      <c r="N345" s="27" t="s">
        <v>375</v>
      </c>
      <c r="T345" s="27"/>
      <c r="V345" s="28"/>
      <c r="W345" s="28"/>
      <c r="X345" s="28"/>
      <c r="Y345" s="28"/>
      <c r="AG345" s="28"/>
      <c r="AH345" s="28"/>
      <c r="AK345" s="27" t="str">
        <f>IF(ISBLANK(AI345),  "", _xlfn.CONCAT(LOWER(C345), "/", E345))</f>
        <v/>
      </c>
      <c r="AN345" s="27"/>
      <c r="AO345" s="29"/>
      <c r="AP345" s="27"/>
      <c r="AQ345" s="28"/>
      <c r="AY345" s="27"/>
      <c r="AZ345" s="27"/>
      <c r="BC345" s="27" t="str">
        <f>IF(AND(ISBLANK(AY345), ISBLANK(AZ345)), "", _xlfn.CONCAT("[", IF(ISBLANK(AY345), "", _xlfn.CONCAT("[""mac"", """, AY345, """]")), IF(ISBLANK(AZ345), "", _xlfn.CONCAT(", [""ip"", """, AZ345, """]")), "]"))</f>
        <v/>
      </c>
    </row>
    <row r="346" spans="1:55" ht="16" customHeight="1">
      <c r="A346" s="30">
        <v>2600</v>
      </c>
      <c r="B346" s="27" t="s">
        <v>26</v>
      </c>
      <c r="C346" s="27" t="s">
        <v>151</v>
      </c>
      <c r="D346" s="27" t="s">
        <v>337</v>
      </c>
      <c r="E346" s="27" t="s">
        <v>1271</v>
      </c>
      <c r="F346" s="31" t="str">
        <f>IF(ISBLANK(E346), "", Table2[[#This Row],[unique_id]])</f>
        <v>lighting_reset_adaptive_lighting_all</v>
      </c>
      <c r="G346" s="27" t="s">
        <v>1134</v>
      </c>
      <c r="H346" s="27" t="s">
        <v>730</v>
      </c>
      <c r="I346" s="27" t="s">
        <v>314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N346" s="27"/>
      <c r="AO346" s="29"/>
      <c r="AP346" s="27"/>
      <c r="AQ346" s="28"/>
      <c r="AV346" s="27" t="s">
        <v>172</v>
      </c>
      <c r="AY346" s="27"/>
      <c r="AZ346" s="27"/>
      <c r="BC346" s="27" t="str">
        <f>IF(AND(ISBLANK(AY346), ISBLANK(AZ346)), "", _xlfn.CONCAT("[", IF(ISBLANK(AY346), "", _xlfn.CONCAT("[""mac"", """, AY346, """]")), IF(ISBLANK(AZ346), "", _xlfn.CONCAT(", [""ip"", """, AZ346, """]")), "]"))</f>
        <v/>
      </c>
    </row>
    <row r="347" spans="1:55" ht="16" customHeight="1">
      <c r="A347" s="30">
        <v>2601</v>
      </c>
      <c r="B347" s="27" t="s">
        <v>26</v>
      </c>
      <c r="C347" s="27" t="s">
        <v>151</v>
      </c>
      <c r="D347" s="27" t="s">
        <v>337</v>
      </c>
      <c r="E347" t="s">
        <v>716</v>
      </c>
      <c r="F347" s="31" t="str">
        <f>IF(ISBLANK(E347), "", Table2[[#This Row],[unique_id]])</f>
        <v>lighting_reset_adaptive_lighting_ada_lamp</v>
      </c>
      <c r="G347" t="s">
        <v>204</v>
      </c>
      <c r="H347" s="27" t="s">
        <v>730</v>
      </c>
      <c r="I347" s="27" t="s">
        <v>314</v>
      </c>
      <c r="J347" s="27" t="s">
        <v>715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N347" s="27"/>
      <c r="AO347" s="19"/>
      <c r="AP347" s="27"/>
      <c r="AQ347" s="28"/>
      <c r="AV347" s="27" t="s">
        <v>130</v>
      </c>
      <c r="AW347" s="27" t="s">
        <v>977</v>
      </c>
      <c r="AY347" s="27"/>
      <c r="AZ347" s="27"/>
      <c r="BC347" s="27" t="str">
        <f>IF(AND(ISBLANK(AY347), ISBLANK(AZ347)), "", _xlfn.CONCAT("[", IF(ISBLANK(AY347), "", _xlfn.CONCAT("[""mac"", """, AY347, """]")), IF(ISBLANK(AZ347), "", _xlfn.CONCAT(", [""ip"", """, AZ347, """]")), "]"))</f>
        <v/>
      </c>
    </row>
    <row r="348" spans="1:55" ht="16" customHeight="1">
      <c r="A348" s="30">
        <v>2602</v>
      </c>
      <c r="B348" s="27" t="s">
        <v>26</v>
      </c>
      <c r="C348" s="27" t="s">
        <v>151</v>
      </c>
      <c r="D348" s="27" t="s">
        <v>337</v>
      </c>
      <c r="E348" t="s">
        <v>708</v>
      </c>
      <c r="F348" s="31" t="str">
        <f>IF(ISBLANK(E348), "", Table2[[#This Row],[unique_id]])</f>
        <v>lighting_reset_adaptive_lighting_edwin_lamp</v>
      </c>
      <c r="G348" t="s">
        <v>214</v>
      </c>
      <c r="H348" s="27" t="s">
        <v>730</v>
      </c>
      <c r="I348" s="27" t="s">
        <v>314</v>
      </c>
      <c r="J348" s="27" t="s">
        <v>715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N348" s="27"/>
      <c r="AO348" s="29"/>
      <c r="AP348" s="27"/>
      <c r="AQ348" s="28"/>
      <c r="AV348" s="27" t="s">
        <v>127</v>
      </c>
      <c r="AW348" s="27" t="s">
        <v>977</v>
      </c>
      <c r="AY348" s="27"/>
      <c r="AZ348" s="27"/>
      <c r="BC348" s="27" t="str">
        <f>IF(AND(ISBLANK(AY348), ISBLANK(AZ348)), "", _xlfn.CONCAT("[", IF(ISBLANK(AY348), "", _xlfn.CONCAT("[""mac"", """, AY348, """]")), IF(ISBLANK(AZ348), "", _xlfn.CONCAT(", [""ip"", """, AZ348, """]")), "]"))</f>
        <v/>
      </c>
    </row>
    <row r="349" spans="1:55" ht="16" customHeight="1">
      <c r="A349" s="30">
        <v>2603</v>
      </c>
      <c r="B349" s="27" t="s">
        <v>26</v>
      </c>
      <c r="C349" s="27" t="s">
        <v>151</v>
      </c>
      <c r="D349" s="27" t="s">
        <v>337</v>
      </c>
      <c r="E349" t="s">
        <v>717</v>
      </c>
      <c r="F349" s="31" t="str">
        <f>IF(ISBLANK(E349), "", Table2[[#This Row],[unique_id]])</f>
        <v>lighting_reset_adaptive_lighting_edwin_night_light</v>
      </c>
      <c r="G349" t="s">
        <v>535</v>
      </c>
      <c r="H349" s="27" t="s">
        <v>730</v>
      </c>
      <c r="I349" s="27" t="s">
        <v>314</v>
      </c>
      <c r="J349" s="27" t="s">
        <v>728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N349" s="27"/>
      <c r="AO349" s="29"/>
      <c r="AP349" s="27"/>
      <c r="AQ349" s="28"/>
      <c r="AV349" s="27" t="s">
        <v>127</v>
      </c>
      <c r="AW349" s="27" t="s">
        <v>977</v>
      </c>
      <c r="AY349" s="27"/>
      <c r="AZ349" s="27"/>
      <c r="BC349" s="27" t="str">
        <f>IF(AND(ISBLANK(AY349), ISBLANK(AZ349)), "", _xlfn.CONCAT("[", IF(ISBLANK(AY349), "", _xlfn.CONCAT("[""mac"", """, AY349, """]")), IF(ISBLANK(AZ349), "", _xlfn.CONCAT(", [""ip"", """, AZ349, """]")), "]"))</f>
        <v/>
      </c>
    </row>
    <row r="350" spans="1:55" ht="16" customHeight="1">
      <c r="A350" s="30">
        <v>2604</v>
      </c>
      <c r="B350" s="27" t="s">
        <v>26</v>
      </c>
      <c r="C350" s="27" t="s">
        <v>151</v>
      </c>
      <c r="D350" s="27" t="s">
        <v>337</v>
      </c>
      <c r="E350" t="s">
        <v>718</v>
      </c>
      <c r="F350" s="31" t="str">
        <f>IF(ISBLANK(E350), "", Table2[[#This Row],[unique_id]])</f>
        <v>lighting_reset_adaptive_lighting_hallway_main</v>
      </c>
      <c r="G350" t="s">
        <v>209</v>
      </c>
      <c r="H350" s="27" t="s">
        <v>730</v>
      </c>
      <c r="I350" s="27" t="s">
        <v>314</v>
      </c>
      <c r="J350" s="27" t="s">
        <v>737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N350" s="27"/>
      <c r="AO350" s="29"/>
      <c r="AP350" s="27"/>
      <c r="AQ350" s="28"/>
      <c r="AV350" s="27" t="s">
        <v>498</v>
      </c>
      <c r="AY350" s="27"/>
      <c r="AZ350" s="27"/>
      <c r="BC350" s="27" t="str">
        <f>IF(AND(ISBLANK(AY350), ISBLANK(AZ350)), "", _xlfn.CONCAT("[", IF(ISBLANK(AY350), "", _xlfn.CONCAT("[""mac"", """, AY350, """]")), IF(ISBLANK(AZ350), "", _xlfn.CONCAT(", [""ip"", """, AZ350, """]")), "]"))</f>
        <v/>
      </c>
    </row>
    <row r="351" spans="1:55" ht="16" customHeight="1">
      <c r="A351" s="30">
        <v>2605</v>
      </c>
      <c r="B351" s="27" t="s">
        <v>26</v>
      </c>
      <c r="C351" s="27" t="s">
        <v>151</v>
      </c>
      <c r="D351" s="27" t="s">
        <v>337</v>
      </c>
      <c r="E351" t="s">
        <v>1253</v>
      </c>
      <c r="F351" s="31" t="str">
        <f>IF(ISBLANK(E351), "", Table2[[#This Row],[unique_id]])</f>
        <v>lighting_reset_adaptive_lighting_hallway_sconces</v>
      </c>
      <c r="G351" t="s">
        <v>1234</v>
      </c>
      <c r="H351" s="27" t="s">
        <v>730</v>
      </c>
      <c r="I351" s="27" t="s">
        <v>314</v>
      </c>
      <c r="J351" s="27" t="s">
        <v>1254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N351" s="27"/>
      <c r="AO351" s="29"/>
      <c r="AP351" s="27"/>
      <c r="AQ351" s="28"/>
      <c r="AV351" s="27" t="s">
        <v>498</v>
      </c>
      <c r="AY351" s="27"/>
      <c r="AZ351" s="27"/>
      <c r="BC351" s="27" t="str">
        <f>IF(AND(ISBLANK(AY351), ISBLANK(AZ351)), "", _xlfn.CONCAT("[", IF(ISBLANK(AY351), "", _xlfn.CONCAT("[""mac"", """, AY351, """]")), IF(ISBLANK(AZ351), "", _xlfn.CONCAT(", [""ip"", """, AZ351, """]")), "]"))</f>
        <v/>
      </c>
    </row>
    <row r="352" spans="1:55" ht="16" customHeight="1">
      <c r="A352" s="30">
        <v>2606</v>
      </c>
      <c r="B352" s="27" t="s">
        <v>26</v>
      </c>
      <c r="C352" s="27" t="s">
        <v>151</v>
      </c>
      <c r="D352" s="27" t="s">
        <v>337</v>
      </c>
      <c r="E352" t="s">
        <v>719</v>
      </c>
      <c r="F352" s="31" t="str">
        <f>IF(ISBLANK(E352), "", Table2[[#This Row],[unique_id]])</f>
        <v>lighting_reset_adaptive_lighting_dining_main</v>
      </c>
      <c r="G352" t="s">
        <v>138</v>
      </c>
      <c r="H352" s="27" t="s">
        <v>730</v>
      </c>
      <c r="I352" s="27" t="s">
        <v>314</v>
      </c>
      <c r="J352" s="27" t="s">
        <v>737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N352" s="27"/>
      <c r="AO352" s="29"/>
      <c r="AP352" s="27"/>
      <c r="AQ352" s="28"/>
      <c r="AV352" s="27" t="s">
        <v>202</v>
      </c>
      <c r="AY352" s="27"/>
      <c r="AZ352" s="27"/>
      <c r="BC352" s="27" t="str">
        <f>IF(AND(ISBLANK(AY352), ISBLANK(AZ352)), "", _xlfn.CONCAT("[", IF(ISBLANK(AY352), "", _xlfn.CONCAT("[""mac"", """, AY352, """]")), IF(ISBLANK(AZ352), "", _xlfn.CONCAT(", [""ip"", """, AZ352, """]")), "]"))</f>
        <v/>
      </c>
    </row>
    <row r="353" spans="1:55" ht="16" customHeight="1">
      <c r="A353" s="30">
        <v>2607</v>
      </c>
      <c r="B353" s="27" t="s">
        <v>26</v>
      </c>
      <c r="C353" s="27" t="s">
        <v>151</v>
      </c>
      <c r="D353" s="27" t="s">
        <v>337</v>
      </c>
      <c r="E353" t="s">
        <v>720</v>
      </c>
      <c r="F353" s="31" t="str">
        <f>IF(ISBLANK(E353), "", Table2[[#This Row],[unique_id]])</f>
        <v>lighting_reset_adaptive_lighting_lounge_main</v>
      </c>
      <c r="G353" t="s">
        <v>216</v>
      </c>
      <c r="H353" s="27" t="s">
        <v>730</v>
      </c>
      <c r="I353" s="27" t="s">
        <v>314</v>
      </c>
      <c r="J353" s="27" t="s">
        <v>737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N353" s="27"/>
      <c r="AO353" s="29"/>
      <c r="AP353" s="27"/>
      <c r="AQ353" s="28"/>
      <c r="AV353" s="27" t="s">
        <v>203</v>
      </c>
      <c r="AY353" s="27"/>
      <c r="AZ353" s="27"/>
      <c r="BC353" s="27" t="str">
        <f>IF(AND(ISBLANK(AY353), ISBLANK(AZ353)), "", _xlfn.CONCAT("[", IF(ISBLANK(AY353), "", _xlfn.CONCAT("[""mac"", """, AY353, """]")), IF(ISBLANK(AZ353), "", _xlfn.CONCAT(", [""ip"", """, AZ353, """]")), "]"))</f>
        <v/>
      </c>
    </row>
    <row r="354" spans="1:55" ht="16" customHeight="1">
      <c r="A354" s="30">
        <v>2608</v>
      </c>
      <c r="B354" s="27" t="s">
        <v>26</v>
      </c>
      <c r="C354" s="27" t="s">
        <v>151</v>
      </c>
      <c r="D354" s="27" t="s">
        <v>337</v>
      </c>
      <c r="E354" t="s">
        <v>795</v>
      </c>
      <c r="F354" s="31" t="str">
        <f>IF(ISBLANK(E354), "", Table2[[#This Row],[unique_id]])</f>
        <v>lighting_reset_adaptive_lighting_lounge_lamp</v>
      </c>
      <c r="G354" t="s">
        <v>750</v>
      </c>
      <c r="H354" s="27" t="s">
        <v>730</v>
      </c>
      <c r="I354" s="27" t="s">
        <v>314</v>
      </c>
      <c r="J354" s="27" t="s">
        <v>715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N354" s="27"/>
      <c r="AO354" s="29"/>
      <c r="AP354" s="27"/>
      <c r="AQ354" s="28"/>
      <c r="AV354" s="27" t="s">
        <v>172</v>
      </c>
      <c r="AW354" s="27" t="s">
        <v>977</v>
      </c>
      <c r="AY354" s="27"/>
      <c r="AZ354" s="27"/>
      <c r="BC354" s="27" t="str">
        <f>IF(AND(ISBLANK(AY354), ISBLANK(AZ354)), "", _xlfn.CONCAT("[", IF(ISBLANK(AY354), "", _xlfn.CONCAT("[""mac"", """, AY354, """]")), IF(ISBLANK(AZ354), "", _xlfn.CONCAT(", [""ip"", """, AZ354, """]")), "]"))</f>
        <v/>
      </c>
    </row>
    <row r="355" spans="1:55" ht="16" customHeight="1">
      <c r="A355" s="30">
        <v>2609</v>
      </c>
      <c r="B355" s="27" t="s">
        <v>26</v>
      </c>
      <c r="C355" s="27" t="s">
        <v>151</v>
      </c>
      <c r="D355" s="27" t="s">
        <v>337</v>
      </c>
      <c r="E355" t="s">
        <v>721</v>
      </c>
      <c r="F355" s="31" t="str">
        <f>IF(ISBLANK(E355), "", Table2[[#This Row],[unique_id]])</f>
        <v>lighting_reset_adaptive_lighting_parents_main</v>
      </c>
      <c r="G355" t="s">
        <v>205</v>
      </c>
      <c r="H355" s="27" t="s">
        <v>730</v>
      </c>
      <c r="I355" s="27" t="s">
        <v>314</v>
      </c>
      <c r="J355" s="27" t="s">
        <v>737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>IF(ISBLANK(AI355),  "", _xlfn.CONCAT("haas/entity/sensor/", LOWER(C355), "/", E355, "/config"))</f>
        <v/>
      </c>
      <c r="AK355" s="27" t="str">
        <f>IF(ISBLANK(AI355),  "", _xlfn.CONCAT(LOWER(C355), "/", E355))</f>
        <v/>
      </c>
      <c r="AM355" s="32"/>
      <c r="AN355" s="27"/>
      <c r="AO355" s="29"/>
      <c r="AP355" s="27"/>
      <c r="AQ355" s="28"/>
      <c r="AV355" s="27" t="s">
        <v>201</v>
      </c>
      <c r="AY355" s="27"/>
      <c r="AZ355" s="27"/>
      <c r="BC355" s="27" t="str">
        <f>IF(AND(ISBLANK(AY355), ISBLANK(AZ355)), "", _xlfn.CONCAT("[", IF(ISBLANK(AY355), "", _xlfn.CONCAT("[""mac"", """, AY355, """]")), IF(ISBLANK(AZ355), "", _xlfn.CONCAT(", [""ip"", """, AZ355, """]")), "]"))</f>
        <v/>
      </c>
    </row>
    <row r="356" spans="1:55" ht="16" customHeight="1">
      <c r="A356" s="30">
        <v>2610</v>
      </c>
      <c r="B356" s="27" t="s">
        <v>26</v>
      </c>
      <c r="C356" s="27" t="s">
        <v>151</v>
      </c>
      <c r="D356" s="27" t="s">
        <v>337</v>
      </c>
      <c r="E356" t="s">
        <v>1255</v>
      </c>
      <c r="F356" s="31" t="str">
        <f>IF(ISBLANK(E356), "", Table2[[#This Row],[unique_id]])</f>
        <v>lighting_reset_adaptive_lighting_parents_jane_bedside</v>
      </c>
      <c r="G356" t="s">
        <v>1243</v>
      </c>
      <c r="H356" s="27" t="s">
        <v>730</v>
      </c>
      <c r="I356" s="27" t="s">
        <v>314</v>
      </c>
      <c r="J356" s="27" t="s">
        <v>1257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N356" s="27"/>
      <c r="AO356" s="29"/>
      <c r="AP356" s="27"/>
      <c r="AQ356" s="28"/>
      <c r="AV356" s="27" t="s">
        <v>201</v>
      </c>
      <c r="AY356" s="27"/>
      <c r="AZ356" s="27"/>
      <c r="BC356" s="27" t="str">
        <f>IF(AND(ISBLANK(AY356), ISBLANK(AZ356)), "", _xlfn.CONCAT("[", IF(ISBLANK(AY356), "", _xlfn.CONCAT("[""mac"", """, AY356, """]")), IF(ISBLANK(AZ356), "", _xlfn.CONCAT(", [""ip"", """, AZ356, """]")), "]"))</f>
        <v/>
      </c>
    </row>
    <row r="357" spans="1:55" ht="16" customHeight="1">
      <c r="A357" s="30">
        <v>2611</v>
      </c>
      <c r="B357" s="27" t="s">
        <v>26</v>
      </c>
      <c r="C357" s="27" t="s">
        <v>151</v>
      </c>
      <c r="D357" s="27" t="s">
        <v>337</v>
      </c>
      <c r="E357" t="s">
        <v>1256</v>
      </c>
      <c r="F357" s="31" t="str">
        <f>IF(ISBLANK(E357), "", Table2[[#This Row],[unique_id]])</f>
        <v>lighting_reset_adaptive_lighting_parents_graham_bedside</v>
      </c>
      <c r="G357" t="s">
        <v>1244</v>
      </c>
      <c r="H357" s="27" t="s">
        <v>730</v>
      </c>
      <c r="I357" s="27" t="s">
        <v>314</v>
      </c>
      <c r="J357" s="27" t="s">
        <v>1258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N357" s="27"/>
      <c r="AO357" s="29"/>
      <c r="AP357" s="27"/>
      <c r="AQ357" s="28"/>
      <c r="AV357" s="27" t="s">
        <v>201</v>
      </c>
      <c r="AY357" s="27"/>
      <c r="AZ357" s="27"/>
      <c r="BC357" s="27" t="str">
        <f>IF(AND(ISBLANK(AY357), ISBLANK(AZ357)), "", _xlfn.CONCAT("[", IF(ISBLANK(AY357), "", _xlfn.CONCAT("[""mac"", """, AY357, """]")), IF(ISBLANK(AZ357), "", _xlfn.CONCAT(", [""ip"", """, AZ357, """]")), "]"))</f>
        <v/>
      </c>
    </row>
    <row r="358" spans="1:55" ht="16" customHeight="1">
      <c r="A358" s="30">
        <v>2612</v>
      </c>
      <c r="B358" s="27" t="s">
        <v>26</v>
      </c>
      <c r="C358" s="27" t="s">
        <v>151</v>
      </c>
      <c r="D358" s="27" t="s">
        <v>337</v>
      </c>
      <c r="E358" t="s">
        <v>1259</v>
      </c>
      <c r="F358" s="31" t="str">
        <f>IF(ISBLANK(E358), "", Table2[[#This Row],[unique_id]])</f>
        <v>lighting_reset_adaptive_lighting_study_lamp</v>
      </c>
      <c r="G358" t="s">
        <v>1062</v>
      </c>
      <c r="H358" s="27" t="s">
        <v>730</v>
      </c>
      <c r="I358" s="27" t="s">
        <v>314</v>
      </c>
      <c r="J358" s="27" t="s">
        <v>715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N358" s="27"/>
      <c r="AO358" s="29"/>
      <c r="AP358" s="27"/>
      <c r="AQ358" s="28"/>
      <c r="AV358" s="27" t="s">
        <v>402</v>
      </c>
      <c r="AY358" s="27"/>
      <c r="AZ358" s="27"/>
      <c r="BC358" s="27" t="str">
        <f>IF(AND(ISBLANK(AY358), ISBLANK(AZ358)), "", _xlfn.CONCAT("[", IF(ISBLANK(AY358), "", _xlfn.CONCAT("[""mac"", """, AY358, """]")), IF(ISBLANK(AZ358), "", _xlfn.CONCAT(", [""ip"", """, AZ358, """]")), "]"))</f>
        <v/>
      </c>
    </row>
    <row r="359" spans="1:55" ht="16" customHeight="1">
      <c r="A359" s="30">
        <v>2613</v>
      </c>
      <c r="B359" s="27" t="s">
        <v>26</v>
      </c>
      <c r="C359" s="27" t="s">
        <v>151</v>
      </c>
      <c r="D359" s="27" t="s">
        <v>337</v>
      </c>
      <c r="E359" t="s">
        <v>722</v>
      </c>
      <c r="F359" s="31" t="str">
        <f>IF(ISBLANK(E359), "", Table2[[#This Row],[unique_id]])</f>
        <v>lighting_reset_adaptive_lighting_kitchen_main</v>
      </c>
      <c r="G359" t="s">
        <v>211</v>
      </c>
      <c r="H359" s="27" t="s">
        <v>730</v>
      </c>
      <c r="I359" s="27" t="s">
        <v>314</v>
      </c>
      <c r="J359" s="27" t="s">
        <v>737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N359" s="27"/>
      <c r="AO359" s="29"/>
      <c r="AP359" s="27"/>
      <c r="AQ359" s="28"/>
      <c r="AV359" s="27" t="s">
        <v>215</v>
      </c>
      <c r="AY359" s="27"/>
      <c r="AZ359" s="27"/>
      <c r="BC359" s="27" t="str">
        <f>IF(AND(ISBLANK(AY359), ISBLANK(AZ359)), "", _xlfn.CONCAT("[", IF(ISBLANK(AY359), "", _xlfn.CONCAT("[""mac"", """, AY359, """]")), IF(ISBLANK(AZ359), "", _xlfn.CONCAT(", [""ip"", """, AZ359, """]")), "]"))</f>
        <v/>
      </c>
    </row>
    <row r="360" spans="1:55" ht="16" customHeight="1">
      <c r="A360" s="30">
        <v>2614</v>
      </c>
      <c r="B360" s="27" t="s">
        <v>26</v>
      </c>
      <c r="C360" s="27" t="s">
        <v>151</v>
      </c>
      <c r="D360" s="27" t="s">
        <v>337</v>
      </c>
      <c r="E360" t="s">
        <v>723</v>
      </c>
      <c r="F360" s="31" t="str">
        <f>IF(ISBLANK(E360), "", Table2[[#This Row],[unique_id]])</f>
        <v>lighting_reset_adaptive_lighting_laundry_main</v>
      </c>
      <c r="G360" t="s">
        <v>213</v>
      </c>
      <c r="H360" s="27" t="s">
        <v>730</v>
      </c>
      <c r="I360" s="27" t="s">
        <v>314</v>
      </c>
      <c r="J360" s="27" t="s">
        <v>737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M360" s="32"/>
      <c r="AN360" s="27"/>
      <c r="AO360" s="29"/>
      <c r="AP360" s="27"/>
      <c r="AQ360" s="28"/>
      <c r="AV360" s="27" t="s">
        <v>223</v>
      </c>
      <c r="AY360" s="27"/>
      <c r="AZ360" s="27"/>
      <c r="BC360" s="27" t="str">
        <f>IF(AND(ISBLANK(AY360), ISBLANK(AZ360)), "", _xlfn.CONCAT("[", IF(ISBLANK(AY360), "", _xlfn.CONCAT("[""mac"", """, AY360, """]")), IF(ISBLANK(AZ360), "", _xlfn.CONCAT(", [""ip"", """, AZ360, """]")), "]"))</f>
        <v/>
      </c>
    </row>
    <row r="361" spans="1:55" ht="16" customHeight="1">
      <c r="A361" s="30">
        <v>2615</v>
      </c>
      <c r="B361" s="27" t="s">
        <v>26</v>
      </c>
      <c r="C361" s="27" t="s">
        <v>151</v>
      </c>
      <c r="D361" s="27" t="s">
        <v>337</v>
      </c>
      <c r="E361" t="s">
        <v>724</v>
      </c>
      <c r="F361" s="31" t="str">
        <f>IF(ISBLANK(E361), "", Table2[[#This Row],[unique_id]])</f>
        <v>lighting_reset_adaptive_lighting_pantry_main</v>
      </c>
      <c r="G361" t="s">
        <v>212</v>
      </c>
      <c r="H361" s="27" t="s">
        <v>730</v>
      </c>
      <c r="I361" s="27" t="s">
        <v>314</v>
      </c>
      <c r="J361" s="27" t="s">
        <v>737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N361" s="27"/>
      <c r="AO361" s="29"/>
      <c r="AP361" s="27"/>
      <c r="AQ361" s="28"/>
      <c r="AV361" s="27" t="s">
        <v>221</v>
      </c>
      <c r="AY361" s="27"/>
      <c r="AZ361" s="27"/>
      <c r="BC361" s="27" t="str">
        <f>IF(AND(ISBLANK(AY361), ISBLANK(AZ361)), "", _xlfn.CONCAT("[", IF(ISBLANK(AY361), "", _xlfn.CONCAT("[""mac"", """, AY361, """]")), IF(ISBLANK(AZ361), "", _xlfn.CONCAT(", [""ip"", """, AZ361, """]")), "]"))</f>
        <v/>
      </c>
    </row>
    <row r="362" spans="1:55" ht="16" customHeight="1">
      <c r="A362" s="30">
        <v>2616</v>
      </c>
      <c r="B362" s="27" t="s">
        <v>26</v>
      </c>
      <c r="C362" s="27" t="s">
        <v>151</v>
      </c>
      <c r="D362" s="27" t="s">
        <v>337</v>
      </c>
      <c r="E362" t="s">
        <v>742</v>
      </c>
      <c r="F362" s="31" t="str">
        <f>IF(ISBLANK(E362), "", Table2[[#This Row],[unique_id]])</f>
        <v>lighting_reset_adaptive_lighting_office_main</v>
      </c>
      <c r="G362" t="s">
        <v>208</v>
      </c>
      <c r="H362" s="27" t="s">
        <v>730</v>
      </c>
      <c r="I362" s="27" t="s">
        <v>314</v>
      </c>
      <c r="J362" s="27" t="s">
        <v>737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N362" s="27"/>
      <c r="AO362" s="29"/>
      <c r="AP362" s="27"/>
      <c r="AQ362" s="28"/>
      <c r="AV362" s="27" t="s">
        <v>222</v>
      </c>
      <c r="AY362" s="27"/>
      <c r="AZ362" s="27"/>
      <c r="BC362" s="27" t="str">
        <f>IF(AND(ISBLANK(AY362), ISBLANK(AZ362)), "", _xlfn.CONCAT("[", IF(ISBLANK(AY362), "", _xlfn.CONCAT("[""mac"", """, AY362, """]")), IF(ISBLANK(AZ362), "", _xlfn.CONCAT(", [""ip"", """, AZ362, """]")), "]"))</f>
        <v/>
      </c>
    </row>
    <row r="363" spans="1:55" ht="16" customHeight="1">
      <c r="A363" s="30">
        <v>2617</v>
      </c>
      <c r="B363" s="27" t="s">
        <v>26</v>
      </c>
      <c r="C363" s="27" t="s">
        <v>151</v>
      </c>
      <c r="D363" s="27" t="s">
        <v>337</v>
      </c>
      <c r="E363" t="s">
        <v>725</v>
      </c>
      <c r="F363" s="31" t="str">
        <f>IF(ISBLANK(E363), "", Table2[[#This Row],[unique_id]])</f>
        <v>lighting_reset_adaptive_lighting_bathroom_main</v>
      </c>
      <c r="G363" t="s">
        <v>207</v>
      </c>
      <c r="H363" s="27" t="s">
        <v>730</v>
      </c>
      <c r="I363" s="27" t="s">
        <v>314</v>
      </c>
      <c r="J363" s="27" t="s">
        <v>737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N363" s="27"/>
      <c r="AO363" s="29"/>
      <c r="AP363" s="27"/>
      <c r="AQ363" s="28"/>
      <c r="AV363" s="27" t="s">
        <v>404</v>
      </c>
      <c r="AY363" s="27"/>
      <c r="AZ363" s="27"/>
      <c r="BC363" s="27" t="str">
        <f>IF(AND(ISBLANK(AY363), ISBLANK(AZ363)), "", _xlfn.CONCAT("[", IF(ISBLANK(AY363), "", _xlfn.CONCAT("[""mac"", """, AY363, """]")), IF(ISBLANK(AZ363), "", _xlfn.CONCAT(", [""ip"", """, AZ363, """]")), "]"))</f>
        <v/>
      </c>
    </row>
    <row r="364" spans="1:55" ht="16" customHeight="1">
      <c r="A364" s="30">
        <v>2618</v>
      </c>
      <c r="B364" s="27" t="s">
        <v>26</v>
      </c>
      <c r="C364" s="27" t="s">
        <v>151</v>
      </c>
      <c r="D364" s="27" t="s">
        <v>337</v>
      </c>
      <c r="E364" t="s">
        <v>1260</v>
      </c>
      <c r="F364" s="31" t="str">
        <f>IF(ISBLANK(E364), "", Table2[[#This Row],[unique_id]])</f>
        <v>lighting_reset_adaptive_lighting_bathroom_sconces</v>
      </c>
      <c r="G364" t="s">
        <v>1240</v>
      </c>
      <c r="H364" s="27" t="s">
        <v>730</v>
      </c>
      <c r="I364" s="27" t="s">
        <v>314</v>
      </c>
      <c r="J364" s="27" t="s">
        <v>1254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>IF(ISBLANK(AI364),  "", _xlfn.CONCAT("haas/entity/sensor/", LOWER(C364), "/", E364, "/config"))</f>
        <v/>
      </c>
      <c r="AK364" s="27" t="str">
        <f>IF(ISBLANK(AI364),  "", _xlfn.CONCAT(LOWER(C364), "/", E364))</f>
        <v/>
      </c>
      <c r="AN364" s="27"/>
      <c r="AO364" s="29"/>
      <c r="AP364" s="27"/>
      <c r="AQ364" s="28"/>
      <c r="AV364" s="27" t="s">
        <v>404</v>
      </c>
      <c r="AY364" s="27"/>
      <c r="AZ364" s="27"/>
      <c r="BC364" s="27" t="str">
        <f>IF(AND(ISBLANK(AY364), ISBLANK(AZ364)), "", _xlfn.CONCAT("[", IF(ISBLANK(AY364), "", _xlfn.CONCAT("[""mac"", """, AY364, """]")), IF(ISBLANK(AZ364), "", _xlfn.CONCAT(", [""ip"", """, AZ364, """]")), "]"))</f>
        <v/>
      </c>
    </row>
    <row r="365" spans="1:55" ht="16" customHeight="1">
      <c r="A365" s="30">
        <v>2619</v>
      </c>
      <c r="B365" s="27" t="s">
        <v>26</v>
      </c>
      <c r="C365" s="27" t="s">
        <v>151</v>
      </c>
      <c r="D365" s="27" t="s">
        <v>337</v>
      </c>
      <c r="E365" t="s">
        <v>726</v>
      </c>
      <c r="F365" s="31" t="str">
        <f>IF(ISBLANK(E365), "", Table2[[#This Row],[unique_id]])</f>
        <v>lighting_reset_adaptive_lighting_ensuite_main</v>
      </c>
      <c r="G365" t="s">
        <v>206</v>
      </c>
      <c r="H365" s="27" t="s">
        <v>730</v>
      </c>
      <c r="I365" s="27" t="s">
        <v>314</v>
      </c>
      <c r="J365" s="27" t="s">
        <v>737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N365" s="27"/>
      <c r="AO365" s="29"/>
      <c r="AP365" s="27"/>
      <c r="AQ365" s="28"/>
      <c r="AV365" s="27" t="s">
        <v>477</v>
      </c>
      <c r="AY365" s="27"/>
      <c r="AZ365" s="27"/>
      <c r="BC365" s="27" t="str">
        <f>IF(AND(ISBLANK(AY365), ISBLANK(AZ365)), "", _xlfn.CONCAT("[", IF(ISBLANK(AY365), "", _xlfn.CONCAT("[""mac"", """, AY365, """]")), IF(ISBLANK(AZ365), "", _xlfn.CONCAT(", [""ip"", """, AZ365, """]")), "]"))</f>
        <v/>
      </c>
    </row>
    <row r="366" spans="1:55" ht="16" customHeight="1">
      <c r="A366" s="30">
        <v>2620</v>
      </c>
      <c r="B366" s="27" t="s">
        <v>26</v>
      </c>
      <c r="C366" s="27" t="s">
        <v>151</v>
      </c>
      <c r="D366" s="27" t="s">
        <v>337</v>
      </c>
      <c r="E366" t="s">
        <v>1261</v>
      </c>
      <c r="F366" s="31" t="str">
        <f>IF(ISBLANK(E366), "", Table2[[#This Row],[unique_id]])</f>
        <v>lighting_reset_adaptive_lighting_ensuite_sconces</v>
      </c>
      <c r="G366" t="s">
        <v>1219</v>
      </c>
      <c r="H366" s="27" t="s">
        <v>730</v>
      </c>
      <c r="I366" s="27" t="s">
        <v>314</v>
      </c>
      <c r="J366" s="27" t="s">
        <v>1254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N366" s="27"/>
      <c r="AO366" s="29"/>
      <c r="AP366" s="27"/>
      <c r="AQ366" s="28"/>
      <c r="AV366" s="27" t="s">
        <v>477</v>
      </c>
      <c r="AY366" s="27"/>
      <c r="AZ366" s="27"/>
      <c r="BC366" s="27" t="str">
        <f>IF(AND(ISBLANK(AY366), ISBLANK(AZ366)), "", _xlfn.CONCAT("[", IF(ISBLANK(AY366), "", _xlfn.CONCAT("[""mac"", """, AY366, """]")), IF(ISBLANK(AZ366), "", _xlfn.CONCAT(", [""ip"", """, AZ366, """]")), "]"))</f>
        <v/>
      </c>
    </row>
    <row r="367" spans="1:55" ht="16" customHeight="1">
      <c r="A367" s="30">
        <v>2621</v>
      </c>
      <c r="B367" s="27" t="s">
        <v>26</v>
      </c>
      <c r="C367" s="27" t="s">
        <v>151</v>
      </c>
      <c r="D367" s="27" t="s">
        <v>337</v>
      </c>
      <c r="E367" t="s">
        <v>727</v>
      </c>
      <c r="F367" s="31" t="str">
        <f>IF(ISBLANK(E367), "", Table2[[#This Row],[unique_id]])</f>
        <v>lighting_reset_adaptive_lighting_wardrobe_main</v>
      </c>
      <c r="G367" t="s">
        <v>210</v>
      </c>
      <c r="H367" s="27" t="s">
        <v>730</v>
      </c>
      <c r="I367" s="27" t="s">
        <v>314</v>
      </c>
      <c r="J367" s="27" t="s">
        <v>737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N367" s="27"/>
      <c r="AO367" s="29"/>
      <c r="AP367" s="27"/>
      <c r="AQ367" s="28"/>
      <c r="AV367" s="27" t="s">
        <v>671</v>
      </c>
      <c r="AY367" s="27"/>
      <c r="AZ367" s="27"/>
      <c r="BC367" s="27" t="str">
        <f>IF(AND(ISBLANK(AY367), ISBLANK(AZ367)), "", _xlfn.CONCAT("[", IF(ISBLANK(AY367), "", _xlfn.CONCAT("[""mac"", """, AY367, """]")), IF(ISBLANK(AZ367), "", _xlfn.CONCAT(", [""ip"", """, AZ367, """]")), "]"))</f>
        <v/>
      </c>
    </row>
    <row r="368" spans="1:55" ht="16" customHeight="1">
      <c r="A368" s="30">
        <v>2622</v>
      </c>
      <c r="B368" s="27" t="s">
        <v>26</v>
      </c>
      <c r="C368" s="27" t="s">
        <v>594</v>
      </c>
      <c r="D368" s="27" t="s">
        <v>377</v>
      </c>
      <c r="E368" s="27" t="s">
        <v>376</v>
      </c>
      <c r="F368" s="31" t="str">
        <f>IF(ISBLANK(E368), "", Table2[[#This Row],[unique_id]])</f>
        <v>column_break</v>
      </c>
      <c r="G368" s="27" t="s">
        <v>373</v>
      </c>
      <c r="H368" s="27" t="s">
        <v>730</v>
      </c>
      <c r="I368" s="27" t="s">
        <v>314</v>
      </c>
      <c r="M368" s="27" t="s">
        <v>374</v>
      </c>
      <c r="N368" s="27" t="s">
        <v>375</v>
      </c>
      <c r="T368" s="27"/>
      <c r="V368" s="28"/>
      <c r="W368" s="28"/>
      <c r="X368" s="28"/>
      <c r="Y368" s="28"/>
      <c r="AG368" s="28"/>
      <c r="AH368" s="28"/>
      <c r="AK368" s="27" t="str">
        <f>IF(ISBLANK(AI368),  "", _xlfn.CONCAT(LOWER(C368), "/", E368))</f>
        <v/>
      </c>
      <c r="AM368" s="32"/>
      <c r="AN368" s="27"/>
      <c r="AO368" s="29"/>
      <c r="AP368" s="27"/>
      <c r="AQ368" s="28"/>
      <c r="AY368" s="27"/>
      <c r="AZ368" s="27"/>
      <c r="BC368" s="27" t="str">
        <f>IF(AND(ISBLANK(AY368), ISBLANK(AZ368)), "", _xlfn.CONCAT("[", IF(ISBLANK(AY368), "", _xlfn.CONCAT("[""mac"", """, AY368, """]")), IF(ISBLANK(AZ368), "", _xlfn.CONCAT(", [""ip"", """, AZ368, """]")), "]"))</f>
        <v/>
      </c>
    </row>
    <row r="369" spans="1:55" ht="16" customHeight="1">
      <c r="A369" s="27">
        <v>2640</v>
      </c>
      <c r="B369" s="27" t="s">
        <v>26</v>
      </c>
      <c r="C369" s="27" t="s">
        <v>151</v>
      </c>
      <c r="D369" s="27" t="s">
        <v>865</v>
      </c>
      <c r="E369" s="27" t="s">
        <v>866</v>
      </c>
      <c r="F369" s="31" t="str">
        <f>IF(ISBLANK(E369), "", Table2[[#This Row],[unique_id]])</f>
        <v>synchronize_devices</v>
      </c>
      <c r="G369" s="27" t="s">
        <v>868</v>
      </c>
      <c r="H369" s="27" t="s">
        <v>867</v>
      </c>
      <c r="I369" s="27" t="s">
        <v>314</v>
      </c>
      <c r="M369" s="27" t="s">
        <v>275</v>
      </c>
      <c r="T369" s="27"/>
      <c r="V369" s="28"/>
      <c r="W369" s="28"/>
      <c r="X369" s="28"/>
      <c r="Y369" s="28"/>
      <c r="AG369" s="28"/>
      <c r="AH369" s="28"/>
      <c r="AJ369" s="27" t="str">
        <f>IF(ISBLANK(AI369),  "", _xlfn.CONCAT("haas/entity/sensor/", LOWER(C369), "/", E369, "/config"))</f>
        <v/>
      </c>
      <c r="AK369" s="27" t="str">
        <f>IF(ISBLANK(AI369),  "", _xlfn.CONCAT(LOWER(C369), "/", E369))</f>
        <v/>
      </c>
      <c r="AM369" s="30"/>
      <c r="AN369" s="27"/>
      <c r="AO369" s="19"/>
      <c r="AP369" s="27"/>
      <c r="AQ369" s="28"/>
      <c r="AS369" s="32"/>
      <c r="AY369" s="27"/>
      <c r="AZ369" s="27"/>
      <c r="BC369" s="27" t="str">
        <f>IF(AND(ISBLANK(AY369), ISBLANK(AZ369)), "", _xlfn.CONCAT("[", IF(ISBLANK(AY369), "", _xlfn.CONCAT("[""mac"", """, AY369, """]")), IF(ISBLANK(AZ369), "", _xlfn.CONCAT(", [""ip"", """, AZ369, """]")), "]"))</f>
        <v/>
      </c>
    </row>
    <row r="370" spans="1:55" ht="16" customHeight="1">
      <c r="A370" s="27">
        <v>2650</v>
      </c>
      <c r="B370" s="27" t="s">
        <v>26</v>
      </c>
      <c r="C370" s="27" t="s">
        <v>246</v>
      </c>
      <c r="D370" s="27" t="s">
        <v>145</v>
      </c>
      <c r="E370" s="27" t="s">
        <v>146</v>
      </c>
      <c r="F370" s="31" t="str">
        <f>IF(ISBLANK(E370), "", Table2[[#This Row],[unique_id]])</f>
        <v>ada_home</v>
      </c>
      <c r="G370" s="27" t="s">
        <v>194</v>
      </c>
      <c r="H370" s="27" t="s">
        <v>1065</v>
      </c>
      <c r="I370" s="27" t="s">
        <v>144</v>
      </c>
      <c r="M370" s="27" t="s">
        <v>136</v>
      </c>
      <c r="N370" s="27" t="s">
        <v>288</v>
      </c>
      <c r="O370" s="28" t="s">
        <v>1130</v>
      </c>
      <c r="P370" s="27" t="s">
        <v>172</v>
      </c>
      <c r="Q370" s="27" t="s">
        <v>1080</v>
      </c>
      <c r="R370" s="42" t="s">
        <v>1065</v>
      </c>
      <c r="S370" s="27" t="str">
        <f>_xlfn.CONCAT( Table2[[#This Row],[device_suggested_area]], " ",Table2[[#This Row],[powercalc_group_3]])</f>
        <v>Ada Audio Visual Devices</v>
      </c>
      <c r="T370" s="27" t="str">
        <f>_xlfn.CONCAT("name: ", Table2[[#This Row],[friendly_name]])</f>
        <v>name: Ada Home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N370" s="27"/>
      <c r="AO370" s="29"/>
      <c r="AP370" s="27" t="str">
        <f>IF(OR(ISBLANK(AY370), ISBLANK(AZ370)), "", LOWER(_xlfn.CONCAT(Table2[[#This Row],[device_manufacturer]], "-",Table2[[#This Row],[device_suggested_area]], "-", Table2[[#This Row],[device_identifiers]])))</f>
        <v>google-ada-home</v>
      </c>
      <c r="AQ370" s="28" t="s">
        <v>919</v>
      </c>
      <c r="AR370" s="27" t="s">
        <v>422</v>
      </c>
      <c r="AS370" s="27" t="s">
        <v>473</v>
      </c>
      <c r="AT370" s="27" t="s">
        <v>246</v>
      </c>
      <c r="AV370" s="27" t="s">
        <v>130</v>
      </c>
      <c r="AX370" s="27" t="s">
        <v>514</v>
      </c>
      <c r="AY370" s="36" t="s">
        <v>559</v>
      </c>
      <c r="AZ370" s="30" t="s">
        <v>551</v>
      </c>
      <c r="BA370" s="30"/>
      <c r="BB370" s="30"/>
      <c r="BC370" s="27" t="str">
        <f>IF(AND(ISBLANK(AY370), ISBLANK(AZ370)), "", _xlfn.CONCAT("[", IF(ISBLANK(AY370), "", _xlfn.CONCAT("[""mac"", """, AY370, """]")), IF(ISBLANK(AZ370), "", _xlfn.CONCAT(", [""ip"", """, AZ370, """]")), "]"))</f>
        <v>[["mac", "d4:f5:47:1c:cc:2d"], ["ip", "10.0.4.50"]]</v>
      </c>
    </row>
    <row r="371" spans="1:55" ht="16" customHeight="1">
      <c r="A371" s="27">
        <v>2651</v>
      </c>
      <c r="B371" s="27" t="s">
        <v>26</v>
      </c>
      <c r="C371" s="27" t="s">
        <v>246</v>
      </c>
      <c r="D371" s="27" t="s">
        <v>145</v>
      </c>
      <c r="E371" s="27" t="s">
        <v>276</v>
      </c>
      <c r="F371" s="31" t="str">
        <f>IF(ISBLANK(E371), "", Table2[[#This Row],[unique_id]])</f>
        <v>edwin_home</v>
      </c>
      <c r="G371" s="27" t="s">
        <v>277</v>
      </c>
      <c r="H371" s="27" t="s">
        <v>1065</v>
      </c>
      <c r="I371" s="27" t="s">
        <v>144</v>
      </c>
      <c r="M371" s="27" t="s">
        <v>136</v>
      </c>
      <c r="N371" s="27" t="s">
        <v>288</v>
      </c>
      <c r="O371" s="28" t="s">
        <v>1130</v>
      </c>
      <c r="P371" s="27" t="s">
        <v>172</v>
      </c>
      <c r="Q371" s="27" t="s">
        <v>1080</v>
      </c>
      <c r="R371" s="42" t="s">
        <v>1065</v>
      </c>
      <c r="S371" s="27" t="str">
        <f>_xlfn.CONCAT( Table2[[#This Row],[device_suggested_area]], " ",Table2[[#This Row],[powercalc_group_3]])</f>
        <v>Edwin Audio Visual Devices</v>
      </c>
      <c r="T371" s="27" t="str">
        <f>_xlfn.CONCAT("name: ", Table2[[#This Row],[friendly_name]])</f>
        <v>name: Edwin Home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N371" s="27"/>
      <c r="AO371" s="29"/>
      <c r="AP371" s="27" t="str">
        <f>IF(OR(ISBLANK(AY371), ISBLANK(AZ371)), "", LOWER(_xlfn.CONCAT(Table2[[#This Row],[device_manufacturer]], "-",Table2[[#This Row],[device_suggested_area]], "-", Table2[[#This Row],[device_identifiers]])))</f>
        <v>google-edwin-home</v>
      </c>
      <c r="AQ371" s="28" t="s">
        <v>919</v>
      </c>
      <c r="AR371" s="27" t="s">
        <v>422</v>
      </c>
      <c r="AS371" s="27" t="s">
        <v>473</v>
      </c>
      <c r="AT371" s="27" t="s">
        <v>246</v>
      </c>
      <c r="AV371" s="27" t="s">
        <v>127</v>
      </c>
      <c r="AX371" s="27" t="s">
        <v>514</v>
      </c>
      <c r="AY371" s="36" t="s">
        <v>558</v>
      </c>
      <c r="AZ371" s="30" t="s">
        <v>552</v>
      </c>
      <c r="BA371" s="30"/>
      <c r="BB371" s="30"/>
      <c r="BC371" s="27" t="str">
        <f>IF(AND(ISBLANK(AY371), ISBLANK(AZ371)), "", _xlfn.CONCAT("[", IF(ISBLANK(AY371), "", _xlfn.CONCAT("[""mac"", """, AY371, """]")), IF(ISBLANK(AZ371), "", _xlfn.CONCAT(", [""ip"", """, AZ371, """]")), "]"))</f>
        <v>[["mac", "d4:f5:47:25:92:d5"], ["ip", "10.0.4.51"]]</v>
      </c>
    </row>
    <row r="372" spans="1:55" ht="16" customHeight="1">
      <c r="A372" s="27">
        <v>2652</v>
      </c>
      <c r="B372" s="27" t="s">
        <v>26</v>
      </c>
      <c r="C372" s="27" t="s">
        <v>246</v>
      </c>
      <c r="D372" s="27" t="s">
        <v>145</v>
      </c>
      <c r="E372" s="27" t="s">
        <v>284</v>
      </c>
      <c r="F372" s="31" t="str">
        <f>IF(ISBLANK(E372), "", Table2[[#This Row],[unique_id]])</f>
        <v>parents_home</v>
      </c>
      <c r="G372" s="27" t="s">
        <v>278</v>
      </c>
      <c r="H372" s="27" t="s">
        <v>1065</v>
      </c>
      <c r="I372" s="27" t="s">
        <v>144</v>
      </c>
      <c r="M372" s="27" t="s">
        <v>136</v>
      </c>
      <c r="N372" s="27" t="s">
        <v>288</v>
      </c>
      <c r="O372" s="28" t="s">
        <v>1130</v>
      </c>
      <c r="P372" s="27" t="s">
        <v>172</v>
      </c>
      <c r="Q372" s="27" t="s">
        <v>1080</v>
      </c>
      <c r="R372" s="42" t="s">
        <v>1065</v>
      </c>
      <c r="S372" s="27" t="str">
        <f>_xlfn.CONCAT( Table2[[#This Row],[device_suggested_area]], " ",Table2[[#This Row],[powercalc_group_3]])</f>
        <v>Parents Audio Visual Devices</v>
      </c>
      <c r="T372" s="27" t="s">
        <v>1090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N372" s="27"/>
      <c r="AO372" s="29"/>
      <c r="AP372" s="27" t="str">
        <f>IF(OR(ISBLANK(AY372), ISBLANK(AZ372)), "", LOWER(_xlfn.CONCAT(Table2[[#This Row],[device_manufacturer]], "-",Table2[[#This Row],[device_suggested_area]], "-", Table2[[#This Row],[device_identifiers]])))</f>
        <v>google-parents-home</v>
      </c>
      <c r="AQ372" s="28" t="s">
        <v>919</v>
      </c>
      <c r="AR372" s="27" t="s">
        <v>422</v>
      </c>
      <c r="AS372" s="27" t="s">
        <v>918</v>
      </c>
      <c r="AT372" s="27" t="s">
        <v>246</v>
      </c>
      <c r="AV372" s="27" t="s">
        <v>201</v>
      </c>
      <c r="AX372" s="27" t="s">
        <v>514</v>
      </c>
      <c r="AY372" s="36" t="s">
        <v>917</v>
      </c>
      <c r="AZ372" s="30" t="s">
        <v>916</v>
      </c>
      <c r="BA372" s="30"/>
      <c r="BB372" s="30"/>
      <c r="BC372" s="27" t="str">
        <f>IF(AND(ISBLANK(AY372), ISBLANK(AZ372)), "", _xlfn.CONCAT("[", IF(ISBLANK(AY372), "", _xlfn.CONCAT("[""mac"", """, AY372, """]")), IF(ISBLANK(AZ372), "", _xlfn.CONCAT(", [""ip"", """, AZ372, """]")), "]"))</f>
        <v>[["mac", "dc:e5:5b:a5:a3:0d"], ["ip", "10.0.4.55"]]</v>
      </c>
    </row>
    <row r="373" spans="1:55" ht="16" customHeight="1">
      <c r="A373" s="27">
        <v>2653</v>
      </c>
      <c r="B373" s="27" t="s">
        <v>26</v>
      </c>
      <c r="C373" s="27" t="s">
        <v>246</v>
      </c>
      <c r="D373" s="27" t="s">
        <v>145</v>
      </c>
      <c r="E373" s="27" t="s">
        <v>280</v>
      </c>
      <c r="F373" s="31" t="str">
        <f>IF(ISBLANK(E373), "", Table2[[#This Row],[unique_id]])</f>
        <v>kitchen_home</v>
      </c>
      <c r="G373" s="27" t="s">
        <v>279</v>
      </c>
      <c r="H373" s="27" t="s">
        <v>1065</v>
      </c>
      <c r="I373" s="27" t="s">
        <v>144</v>
      </c>
      <c r="M373" s="27" t="s">
        <v>136</v>
      </c>
      <c r="N373" s="27" t="s">
        <v>288</v>
      </c>
      <c r="O373" s="28" t="s">
        <v>1130</v>
      </c>
      <c r="P373" s="27" t="s">
        <v>172</v>
      </c>
      <c r="Q373" s="27" t="s">
        <v>1080</v>
      </c>
      <c r="R373" s="42" t="s">
        <v>1065</v>
      </c>
      <c r="S373" s="27" t="str">
        <f>_xlfn.CONCAT( Table2[[#This Row],[device_suggested_area]], " ",Table2[[#This Row],[powercalc_group_3]])</f>
        <v>Kitchen Audio Visual Devices</v>
      </c>
      <c r="T373" s="27" t="s">
        <v>1090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N373" s="27"/>
      <c r="AO373" s="29"/>
      <c r="AP373" s="27" t="str">
        <f>IF(OR(ISBLANK(AY373), ISBLANK(AZ373)), "", LOWER(_xlfn.CONCAT(Table2[[#This Row],[device_manufacturer]], "-",Table2[[#This Row],[device_suggested_area]], "-", Table2[[#This Row],[device_identifiers]])))</f>
        <v>google-kitchen-home</v>
      </c>
      <c r="AQ373" s="28" t="s">
        <v>919</v>
      </c>
      <c r="AR373" s="27" t="s">
        <v>422</v>
      </c>
      <c r="AS373" s="27" t="s">
        <v>918</v>
      </c>
      <c r="AT373" s="27" t="s">
        <v>246</v>
      </c>
      <c r="AV373" s="27" t="s">
        <v>215</v>
      </c>
      <c r="AX373" s="27" t="s">
        <v>514</v>
      </c>
      <c r="AY373" s="36" t="s">
        <v>1050</v>
      </c>
      <c r="AZ373" s="30" t="s">
        <v>1049</v>
      </c>
      <c r="BA373" s="30"/>
      <c r="BB373" s="30"/>
      <c r="BC373" s="27" t="str">
        <f>IF(AND(ISBLANK(AY373), ISBLANK(AZ373)), "", _xlfn.CONCAT("[", IF(ISBLANK(AY373), "", _xlfn.CONCAT("[""mac"", """, AY373, """]")), IF(ISBLANK(AZ373), "", _xlfn.CONCAT(", [""ip"", """, AZ373, """]")), "]"))</f>
        <v>[["mac", "dc:e5:5b:4c:e9:69"], ["ip", "10.0.4.56"]]</v>
      </c>
    </row>
    <row r="374" spans="1:55" ht="16" customHeight="1">
      <c r="A374" s="27">
        <v>2654</v>
      </c>
      <c r="B374" s="27" t="s">
        <v>26</v>
      </c>
      <c r="C374" s="27" t="s">
        <v>246</v>
      </c>
      <c r="D374" s="27" t="s">
        <v>145</v>
      </c>
      <c r="E374" s="27" t="s">
        <v>869</v>
      </c>
      <c r="F374" s="31" t="str">
        <f>IF(ISBLANK(E374), "", Table2[[#This Row],[unique_id]])</f>
        <v>office_home</v>
      </c>
      <c r="G374" s="27" t="s">
        <v>870</v>
      </c>
      <c r="H374" s="27" t="s">
        <v>1065</v>
      </c>
      <c r="I374" s="27" t="s">
        <v>144</v>
      </c>
      <c r="M374" s="27" t="s">
        <v>136</v>
      </c>
      <c r="N374" s="27" t="s">
        <v>288</v>
      </c>
      <c r="O374" s="28" t="s">
        <v>1130</v>
      </c>
      <c r="P374" s="27" t="s">
        <v>172</v>
      </c>
      <c r="Q374" s="27" t="s">
        <v>1080</v>
      </c>
      <c r="R374" s="42" t="s">
        <v>1065</v>
      </c>
      <c r="S374" s="27" t="str">
        <f>_xlfn.CONCAT( Table2[[#This Row],[device_suggested_area]], " ",Table2[[#This Row],[powercalc_group_3]])</f>
        <v>Office Audio Visual Devices</v>
      </c>
      <c r="T374" s="27" t="str">
        <f>_xlfn.CONCAT("name: ", Table2[[#This Row],[friendly_name]])</f>
        <v>name: Office Home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N374" s="27"/>
      <c r="AO374" s="29"/>
      <c r="AP374" s="27" t="str">
        <f>IF(OR(ISBLANK(AY374), ISBLANK(AZ374)), "", LOWER(_xlfn.CONCAT(Table2[[#This Row],[device_manufacturer]], "-",Table2[[#This Row],[device_suggested_area]], "-", Table2[[#This Row],[device_identifiers]])))</f>
        <v>google-office-home</v>
      </c>
      <c r="AQ374" s="28" t="s">
        <v>919</v>
      </c>
      <c r="AR374" s="27" t="s">
        <v>422</v>
      </c>
      <c r="AS374" s="27" t="s">
        <v>473</v>
      </c>
      <c r="AT374" s="27" t="s">
        <v>246</v>
      </c>
      <c r="AV374" s="27" t="s">
        <v>222</v>
      </c>
      <c r="AX374" s="27" t="s">
        <v>514</v>
      </c>
      <c r="AY374" s="36" t="s">
        <v>556</v>
      </c>
      <c r="AZ374" s="30" t="s">
        <v>555</v>
      </c>
      <c r="BA374" s="30"/>
      <c r="BB374" s="30"/>
      <c r="BC374" s="27" t="str">
        <f>IF(AND(ISBLANK(AY374), ISBLANK(AZ374)), "", _xlfn.CONCAT("[", IF(ISBLANK(AY374), "", _xlfn.CONCAT("[""mac"", """, AY374, """]")), IF(ISBLANK(AZ374), "", _xlfn.CONCAT(", [""ip"", """, AZ374, """]")), "]"))</f>
        <v>[["mac", "d4:f5:47:32:df:7b"], ["ip", "10.0.4.54"]]</v>
      </c>
    </row>
    <row r="375" spans="1:55" ht="16" customHeight="1">
      <c r="A375" s="27">
        <v>2655</v>
      </c>
      <c r="B375" s="27" t="s">
        <v>26</v>
      </c>
      <c r="C375" s="27" t="s">
        <v>246</v>
      </c>
      <c r="D375" s="27" t="s">
        <v>145</v>
      </c>
      <c r="E375" s="27" t="s">
        <v>925</v>
      </c>
      <c r="F375" s="31" t="str">
        <f>IF(ISBLANK(E375), "", Table2[[#This Row],[unique_id]])</f>
        <v>lounge_home</v>
      </c>
      <c r="G375" s="27" t="s">
        <v>926</v>
      </c>
      <c r="H375" s="27" t="s">
        <v>1065</v>
      </c>
      <c r="I375" s="27" t="s">
        <v>144</v>
      </c>
      <c r="M375" s="27" t="s">
        <v>136</v>
      </c>
      <c r="N375" s="27" t="s">
        <v>288</v>
      </c>
      <c r="O375" s="28" t="s">
        <v>1130</v>
      </c>
      <c r="P375" s="27" t="s">
        <v>172</v>
      </c>
      <c r="Q375" s="27" t="s">
        <v>1080</v>
      </c>
      <c r="R375" s="42" t="s">
        <v>1065</v>
      </c>
      <c r="S375" s="27" t="str">
        <f>_xlfn.CONCAT( Table2[[#This Row],[device_suggested_area]], " ",Table2[[#This Row],[powercalc_group_3]])</f>
        <v>Lounge Audio Visual Devices</v>
      </c>
      <c r="T375" s="27" t="str">
        <f>_xlfn.CONCAT("name: ", Table2[[#This Row],[friendly_name]])</f>
        <v>name: Lounge Home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N375" s="27"/>
      <c r="AO375" s="29"/>
      <c r="AP375" s="27" t="str">
        <f>IF(OR(ISBLANK(AY375), ISBLANK(AZ375)), "", LOWER(_xlfn.CONCAT(Table2[[#This Row],[device_manufacturer]], "-",Table2[[#This Row],[device_suggested_area]], "-", Table2[[#This Row],[device_identifiers]])))</f>
        <v>google-lounge-home</v>
      </c>
      <c r="AQ375" s="28" t="s">
        <v>919</v>
      </c>
      <c r="AR375" s="27" t="s">
        <v>422</v>
      </c>
      <c r="AS375" s="27" t="s">
        <v>473</v>
      </c>
      <c r="AT375" s="27" t="s">
        <v>246</v>
      </c>
      <c r="AV375" s="27" t="s">
        <v>203</v>
      </c>
      <c r="AX375" s="27" t="s">
        <v>514</v>
      </c>
      <c r="AY375" s="36" t="s">
        <v>557</v>
      </c>
      <c r="AZ375" s="30" t="s">
        <v>553</v>
      </c>
      <c r="BA375" s="30"/>
      <c r="BB375" s="30"/>
      <c r="BC375" s="27" t="str">
        <f>IF(AND(ISBLANK(AY375), ISBLANK(AZ375)), "", _xlfn.CONCAT("[", IF(ISBLANK(AY375), "", _xlfn.CONCAT("[""mac"", """, AY375, """]")), IF(ISBLANK(AZ375), "", _xlfn.CONCAT(", [""ip"", """, AZ375, """]")), "]"))</f>
        <v>[["mac", "d4:f5:47:8c:d1:7e"], ["ip", "10.0.4.52"]]</v>
      </c>
    </row>
    <row r="376" spans="1:55" ht="16" customHeight="1">
      <c r="A376" s="27">
        <v>2656</v>
      </c>
      <c r="B376" s="27" t="s">
        <v>26</v>
      </c>
      <c r="C376" s="27" t="s">
        <v>246</v>
      </c>
      <c r="D376" s="27" t="s">
        <v>145</v>
      </c>
      <c r="E376" s="27" t="s">
        <v>1173</v>
      </c>
      <c r="F376" s="31" t="str">
        <f>IF(ISBLANK(E376), "", Table2[[#This Row],[unique_id]])</f>
        <v>ada_tablet</v>
      </c>
      <c r="G376" s="27" t="s">
        <v>1174</v>
      </c>
      <c r="H376" s="27" t="s">
        <v>1065</v>
      </c>
      <c r="I376" s="27" t="s">
        <v>144</v>
      </c>
      <c r="M376" s="27" t="s">
        <v>136</v>
      </c>
      <c r="N376" s="27" t="s">
        <v>288</v>
      </c>
      <c r="R376" s="42"/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N376" s="27"/>
      <c r="AO376" s="29"/>
      <c r="AP376" s="27" t="str">
        <f>IF(OR(ISBLANK(AY376), ISBLANK(AZ376)), "", LOWER(_xlfn.CONCAT(Table2[[#This Row],[device_manufacturer]],  "-", Table2[[#This Row],[device_identifiers]])))</f>
        <v>google-ada-tablet</v>
      </c>
      <c r="AQ376" s="28" t="s">
        <v>1181</v>
      </c>
      <c r="AR376" s="27" t="s">
        <v>1175</v>
      </c>
      <c r="AS376" s="27" t="s">
        <v>1177</v>
      </c>
      <c r="AT376" s="27" t="s">
        <v>246</v>
      </c>
      <c r="AV376" s="27" t="s">
        <v>203</v>
      </c>
      <c r="AX376" s="27" t="s">
        <v>514</v>
      </c>
      <c r="AY376" s="36" t="s">
        <v>1178</v>
      </c>
      <c r="AZ376" s="35" t="s">
        <v>1179</v>
      </c>
      <c r="BA376" s="30"/>
      <c r="BB376" s="30"/>
      <c r="BC376" s="27" t="str">
        <f>IF(AND(ISBLANK(AY376), ISBLANK(AZ376)), "", _xlfn.CONCAT("[", IF(ISBLANK(AY376), "", _xlfn.CONCAT("[""mac"", """, AY376, """]")), IF(ISBLANK(AZ376), "", _xlfn.CONCAT(", [""ip"", """, AZ376, """]")), "]"))</f>
        <v>[["mac", "32:4c:57:35:08:8d"], ["ip", "10.0.4.57"]]</v>
      </c>
    </row>
    <row r="377" spans="1:55" ht="16" customHeight="1">
      <c r="A377" s="27">
        <v>2657</v>
      </c>
      <c r="B377" s="27" t="s">
        <v>26</v>
      </c>
      <c r="C377" s="27" t="s">
        <v>594</v>
      </c>
      <c r="D377" s="27" t="s">
        <v>377</v>
      </c>
      <c r="E377" s="27" t="s">
        <v>376</v>
      </c>
      <c r="F377" s="31" t="str">
        <f>IF(ISBLANK(E377), "", Table2[[#This Row],[unique_id]])</f>
        <v>column_break</v>
      </c>
      <c r="G377" s="27" t="s">
        <v>373</v>
      </c>
      <c r="H377" s="27" t="s">
        <v>1065</v>
      </c>
      <c r="I377" s="27" t="s">
        <v>144</v>
      </c>
      <c r="M377" s="27" t="s">
        <v>374</v>
      </c>
      <c r="N377" s="27" t="s">
        <v>375</v>
      </c>
      <c r="O377" s="43"/>
      <c r="T377" s="27"/>
      <c r="V377" s="28"/>
      <c r="W377" s="28"/>
      <c r="X377" s="28"/>
      <c r="Y377" s="28"/>
      <c r="AG377" s="28"/>
      <c r="AH377" s="28"/>
      <c r="AK377" s="27" t="str">
        <f>IF(ISBLANK(AI377),  "", _xlfn.CONCAT(LOWER(C377), "/", E377))</f>
        <v/>
      </c>
      <c r="AN377" s="27"/>
      <c r="AO377" s="29"/>
      <c r="AP377" s="27"/>
      <c r="AQ377" s="28"/>
      <c r="AY377" s="27"/>
      <c r="AZ377" s="27"/>
      <c r="BC377" s="27" t="str">
        <f>IF(AND(ISBLANK(AY377), ISBLANK(AZ377)), "", _xlfn.CONCAT("[", IF(ISBLANK(AY377), "", _xlfn.CONCAT("[""mac"", """, AY377, """]")), IF(ISBLANK(AZ377), "", _xlfn.CONCAT(", [""ip"", """, AZ377, """]")), "]"))</f>
        <v/>
      </c>
    </row>
    <row r="378" spans="1:55" ht="16" customHeight="1">
      <c r="A378" s="27">
        <v>2658</v>
      </c>
      <c r="B378" s="27" t="s">
        <v>26</v>
      </c>
      <c r="C378" s="27" t="s">
        <v>787</v>
      </c>
      <c r="D378" s="27" t="s">
        <v>145</v>
      </c>
      <c r="E378" s="27" t="s">
        <v>864</v>
      </c>
      <c r="F378" s="31" t="str">
        <f>IF(ISBLANK(E378), "", Table2[[#This Row],[unique_id]])</f>
        <v>lg_webos_smart_tv</v>
      </c>
      <c r="G378" s="27" t="s">
        <v>187</v>
      </c>
      <c r="H378" s="27" t="s">
        <v>1065</v>
      </c>
      <c r="I378" s="27" t="s">
        <v>144</v>
      </c>
      <c r="M378" s="27" t="s">
        <v>136</v>
      </c>
      <c r="N378" s="27" t="s">
        <v>288</v>
      </c>
      <c r="R378" s="42"/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N378" s="27"/>
      <c r="AO378" s="29"/>
      <c r="AP378" s="27" t="str">
        <f>IF(OR(ISBLANK(AY378), ISBLANK(AZ378)), "", LOWER(_xlfn.CONCAT(Table2[[#This Row],[device_manufacturer]], "-",Table2[[#This Row],[device_suggested_area]], "-", Table2[[#This Row],[device_identifiers]])))</f>
        <v>lg-lounge-tv</v>
      </c>
      <c r="AQ378" s="28" t="s">
        <v>790</v>
      </c>
      <c r="AR378" s="27" t="s">
        <v>415</v>
      </c>
      <c r="AS378" s="27" t="s">
        <v>791</v>
      </c>
      <c r="AT378" s="27" t="s">
        <v>787</v>
      </c>
      <c r="AV378" s="27" t="s">
        <v>203</v>
      </c>
      <c r="AX378" s="27" t="s">
        <v>514</v>
      </c>
      <c r="AY378" s="36" t="s">
        <v>788</v>
      </c>
      <c r="AZ378" s="30" t="s">
        <v>789</v>
      </c>
      <c r="BA378" s="30"/>
      <c r="BB378" s="30"/>
      <c r="BC378" s="27" t="str">
        <f>IF(AND(ISBLANK(AY378), ISBLANK(AZ378)), "", _xlfn.CONCAT("[", IF(ISBLANK(AY378), "", _xlfn.CONCAT("[""mac"", """, AY378, """]")), IF(ISBLANK(AZ378), "", _xlfn.CONCAT(", [""ip"", """, AZ378, """]")), "]"))</f>
        <v>[["mac", "4c:ba:d7:bf:94:d0"], ["ip", "10.0.4.49"]]</v>
      </c>
    </row>
    <row r="379" spans="1:55" ht="16" customHeight="1">
      <c r="A379" s="27">
        <v>2659</v>
      </c>
      <c r="B379" s="27" t="s">
        <v>786</v>
      </c>
      <c r="C379" s="27" t="s">
        <v>282</v>
      </c>
      <c r="D379" s="27" t="s">
        <v>145</v>
      </c>
      <c r="E379" s="27" t="s">
        <v>283</v>
      </c>
      <c r="F379" s="31" t="str">
        <f>IF(ISBLANK(E379), "", Table2[[#This Row],[unique_id]])</f>
        <v>parents_tv</v>
      </c>
      <c r="G379" s="27" t="s">
        <v>281</v>
      </c>
      <c r="H379" s="27" t="s">
        <v>1065</v>
      </c>
      <c r="I379" s="27" t="s">
        <v>144</v>
      </c>
      <c r="M379" s="27" t="s">
        <v>136</v>
      </c>
      <c r="N379" s="27" t="s">
        <v>288</v>
      </c>
      <c r="T379" s="27"/>
      <c r="V379" s="28"/>
      <c r="W379" s="28"/>
      <c r="X379" s="28"/>
      <c r="Y379" s="28"/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N379" s="27"/>
      <c r="AO379" s="29"/>
      <c r="AP379" s="27" t="str">
        <f>IF(OR(ISBLANK(AY379), ISBLANK(AZ379)), "", LOWER(_xlfn.CONCAT(Table2[[#This Row],[device_manufacturer]], "-",Table2[[#This Row],[device_suggested_area]], "-", Table2[[#This Row],[device_identifiers]])))</f>
        <v>apple-parents-tv</v>
      </c>
      <c r="AQ379" s="28" t="s">
        <v>482</v>
      </c>
      <c r="AR379" s="27" t="s">
        <v>415</v>
      </c>
      <c r="AS379" s="27" t="s">
        <v>483</v>
      </c>
      <c r="AT379" s="27" t="s">
        <v>282</v>
      </c>
      <c r="AV379" s="27" t="s">
        <v>201</v>
      </c>
      <c r="AX379" s="27" t="s">
        <v>514</v>
      </c>
      <c r="AY379" s="36" t="s">
        <v>485</v>
      </c>
      <c r="AZ379" s="30" t="s">
        <v>561</v>
      </c>
      <c r="BA379" s="30"/>
      <c r="BB379" s="30"/>
      <c r="BC379" s="27" t="str">
        <f>IF(AND(ISBLANK(AY379), ISBLANK(AZ379)), "", _xlfn.CONCAT("[", IF(ISBLANK(AY379), "", _xlfn.CONCAT("[""mac"", """, AY379, """]")), IF(ISBLANK(AZ379), "", _xlfn.CONCAT(", [""ip"", """, AZ379, """]")), "]"))</f>
        <v>[["mac", "90:dd:5d:ce:1e:96"], ["ip", "10.0.4.47"]]</v>
      </c>
    </row>
    <row r="380" spans="1:55" ht="16" customHeight="1">
      <c r="A380" s="27">
        <v>2660</v>
      </c>
      <c r="B380" s="27" t="s">
        <v>26</v>
      </c>
      <c r="C380" s="27" t="s">
        <v>246</v>
      </c>
      <c r="D380" s="27" t="s">
        <v>145</v>
      </c>
      <c r="E380" s="27" t="s">
        <v>1182</v>
      </c>
      <c r="F380" s="31" t="str">
        <f>IF(ISBLANK(E380), "", Table2[[#This Row],[unique_id]])</f>
        <v>edwin_tablet</v>
      </c>
      <c r="G380" s="27" t="s">
        <v>1183</v>
      </c>
      <c r="H380" s="27" t="s">
        <v>1065</v>
      </c>
      <c r="I380" s="27" t="s">
        <v>144</v>
      </c>
      <c r="M380" s="27" t="s">
        <v>136</v>
      </c>
      <c r="N380" s="27" t="s">
        <v>288</v>
      </c>
      <c r="R380" s="42"/>
      <c r="T380" s="27"/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N380" s="27"/>
      <c r="AO380" s="29"/>
      <c r="AP380" s="27" t="str">
        <f>IF(OR(ISBLANK(AY380), ISBLANK(AZ380)), "", LOWER(_xlfn.CONCAT(Table2[[#This Row],[device_manufacturer]],  "-", Table2[[#This Row],[device_identifiers]])))</f>
        <v>google-edwin-tablet</v>
      </c>
      <c r="AQ380" s="28" t="s">
        <v>1181</v>
      </c>
      <c r="AR380" s="27" t="s">
        <v>1184</v>
      </c>
      <c r="AS380" s="27" t="s">
        <v>1177</v>
      </c>
      <c r="AT380" s="27" t="s">
        <v>246</v>
      </c>
      <c r="AV380" s="27" t="s">
        <v>215</v>
      </c>
      <c r="AX380" s="27" t="s">
        <v>514</v>
      </c>
      <c r="AY380" s="36" t="s">
        <v>1190</v>
      </c>
      <c r="AZ380" s="35" t="s">
        <v>1180</v>
      </c>
      <c r="BA380" s="30"/>
      <c r="BB380" s="30"/>
      <c r="BC380" s="27" t="str">
        <f>IF(AND(ISBLANK(AY380), ISBLANK(AZ380)), "", _xlfn.CONCAT("[", IF(ISBLANK(AY380), "", _xlfn.CONCAT("[""mac"", """, AY380, """]")), IF(ISBLANK(AZ380), "", _xlfn.CONCAT(", [""ip"", """, AZ380, """]")), "]"))</f>
        <v>[["mac", "12:93:f0:d4:3f:cb"], ["ip", "10.0.4.58"]]</v>
      </c>
    </row>
    <row r="381" spans="1:55" ht="16" customHeight="1">
      <c r="A381" s="27">
        <v>2661</v>
      </c>
      <c r="B381" s="27" t="s">
        <v>786</v>
      </c>
      <c r="C381" s="27" t="s">
        <v>246</v>
      </c>
      <c r="D381" s="27" t="s">
        <v>145</v>
      </c>
      <c r="E381" s="27" t="s">
        <v>975</v>
      </c>
      <c r="F381" s="31" t="str">
        <f>IF(ISBLANK(E381), "", Table2[[#This Row],[unique_id]])</f>
        <v>office_tv</v>
      </c>
      <c r="G381" s="27" t="s">
        <v>976</v>
      </c>
      <c r="H381" s="27" t="s">
        <v>1065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N381" s="27"/>
      <c r="AO381" s="29"/>
      <c r="AP381" s="27" t="str">
        <f>IF(OR(ISBLANK(AY381), ISBLANK(AZ381)), "", LOWER(_xlfn.CONCAT(Table2[[#This Row],[device_manufacturer]], "-",Table2[[#This Row],[device_suggested_area]], "-", Table2[[#This Row],[device_identifiers]])))</f>
        <v>google-office-tv</v>
      </c>
      <c r="AQ381" s="28" t="s">
        <v>475</v>
      </c>
      <c r="AR381" s="27" t="s">
        <v>415</v>
      </c>
      <c r="AS381" s="27" t="s">
        <v>474</v>
      </c>
      <c r="AT381" s="27" t="s">
        <v>246</v>
      </c>
      <c r="AV381" s="27" t="s">
        <v>222</v>
      </c>
      <c r="AX381" s="27" t="s">
        <v>514</v>
      </c>
      <c r="AY381" s="36" t="s">
        <v>560</v>
      </c>
      <c r="AZ381" s="30" t="s">
        <v>554</v>
      </c>
      <c r="BA381" s="30"/>
      <c r="BB381" s="30"/>
      <c r="BC381" s="27" t="str">
        <f>IF(AND(ISBLANK(AY381), ISBLANK(AZ381)), "", _xlfn.CONCAT("[", IF(ISBLANK(AY381), "", _xlfn.CONCAT("[""mac"", """, AY381, """]")), IF(ISBLANK(AZ381), "", _xlfn.CONCAT(", [""ip"", """, AZ381, """]")), "]"))</f>
        <v>[["mac", "48:d6:d5:33:7c:28"], ["ip", "10.0.4.53"]]</v>
      </c>
    </row>
    <row r="382" spans="1:55" ht="16" customHeight="1">
      <c r="A382" s="27">
        <v>2662</v>
      </c>
      <c r="B382" s="27" t="s">
        <v>26</v>
      </c>
      <c r="C382" s="27" t="s">
        <v>594</v>
      </c>
      <c r="D382" s="27" t="s">
        <v>377</v>
      </c>
      <c r="E382" s="27" t="s">
        <v>376</v>
      </c>
      <c r="F382" s="31" t="str">
        <f>IF(ISBLANK(E382), "", Table2[[#This Row],[unique_id]])</f>
        <v>column_break</v>
      </c>
      <c r="G382" s="27" t="s">
        <v>373</v>
      </c>
      <c r="H382" s="27" t="s">
        <v>1065</v>
      </c>
      <c r="I382" s="27" t="s">
        <v>144</v>
      </c>
      <c r="M382" s="27" t="s">
        <v>374</v>
      </c>
      <c r="N382" s="27" t="s">
        <v>375</v>
      </c>
      <c r="T382" s="27"/>
      <c r="V382" s="28"/>
      <c r="W382" s="28"/>
      <c r="X382" s="28"/>
      <c r="Y382" s="28"/>
      <c r="AG382" s="28"/>
      <c r="AH382" s="28"/>
      <c r="AK382" s="27" t="str">
        <f>IF(ISBLANK(AI382),  "", _xlfn.CONCAT(LOWER(C382), "/", E382))</f>
        <v/>
      </c>
      <c r="AN382" s="27"/>
      <c r="AO382" s="29"/>
      <c r="AP382" s="27"/>
      <c r="AQ382" s="28"/>
      <c r="AY382" s="27"/>
      <c r="AZ382" s="32"/>
      <c r="BC382" s="27" t="str">
        <f>IF(AND(ISBLANK(AY382), ISBLANK(AZ382)), "", _xlfn.CONCAT("[", IF(ISBLANK(AY382), "", _xlfn.CONCAT("[""mac"", """, AY382, """]")), IF(ISBLANK(AZ382), "", _xlfn.CONCAT(", [""ip"", """, AZ382, """]")), "]"))</f>
        <v/>
      </c>
    </row>
    <row r="383" spans="1:55" ht="16" customHeight="1">
      <c r="A383" s="27">
        <v>2663</v>
      </c>
      <c r="B383" s="27" t="s">
        <v>26</v>
      </c>
      <c r="C383" s="27" t="s">
        <v>189</v>
      </c>
      <c r="D383" s="27" t="s">
        <v>145</v>
      </c>
      <c r="E383" s="27" t="s">
        <v>1054</v>
      </c>
      <c r="F383" s="31" t="str">
        <f>IF(ISBLANK(E383), "", Table2[[#This Row],[unique_id]])</f>
        <v>lounge_arc</v>
      </c>
      <c r="G383" s="27" t="s">
        <v>1057</v>
      </c>
      <c r="H383" s="27" t="s">
        <v>1065</v>
      </c>
      <c r="I383" s="27" t="s">
        <v>144</v>
      </c>
      <c r="M383" s="27" t="s">
        <v>136</v>
      </c>
      <c r="N383" s="27" t="s">
        <v>288</v>
      </c>
      <c r="O383" s="28" t="s">
        <v>1130</v>
      </c>
      <c r="R383" s="42"/>
      <c r="T383" s="27" t="str">
        <f>_xlfn.CONCAT("name: ", Table2[[#This Row],[friendly_name]])</f>
        <v>name: Lounge Arc</v>
      </c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N383" s="27"/>
      <c r="AO383" s="29"/>
      <c r="AP383" s="27" t="str">
        <f>IF(OR(ISBLANK(AY383), ISBLANK(AZ383)), "", LOWER(_xlfn.CONCAT(Table2[[#This Row],[device_manufacturer]], "-",Table2[[#This Row],[device_suggested_area]], "-", Table2[[#This Row],[device_identifiers]])))</f>
        <v>sonos-lounge-arc</v>
      </c>
      <c r="AQ383" s="28" t="s">
        <v>421</v>
      </c>
      <c r="AR383" s="27" t="s">
        <v>1163</v>
      </c>
      <c r="AS383" s="27" t="s">
        <v>792</v>
      </c>
      <c r="AT383" s="27" t="str">
        <f>IF(OR(ISBLANK(AY383), ISBLANK(AZ383)), "", Table2[[#This Row],[device_via_device]])</f>
        <v>Sonos</v>
      </c>
      <c r="AV383" s="27" t="s">
        <v>203</v>
      </c>
      <c r="AX383" s="27" t="s">
        <v>514</v>
      </c>
      <c r="AY383" s="27" t="s">
        <v>793</v>
      </c>
      <c r="AZ383" s="35" t="s">
        <v>794</v>
      </c>
      <c r="BA383" s="30"/>
      <c r="BB383" s="30"/>
      <c r="BC383" s="27" t="str">
        <f>IF(AND(ISBLANK(AY383), ISBLANK(AZ383)), "", _xlfn.CONCAT("[", IF(ISBLANK(AY383), "", _xlfn.CONCAT("[""mac"", """, AY383, """]")), IF(ISBLANK(AZ383), "", _xlfn.CONCAT(", [""ip"", """, AZ383, """]")), "]"))</f>
        <v>[["mac", "38:42:0b:47:73:dc"], ["ip", "10.0.4.43"]]</v>
      </c>
    </row>
    <row r="384" spans="1:55" ht="16" customHeight="1">
      <c r="A384" s="27">
        <v>2664</v>
      </c>
      <c r="B384" s="27" t="s">
        <v>786</v>
      </c>
      <c r="C384" s="27" t="s">
        <v>1158</v>
      </c>
      <c r="D384" s="27" t="s">
        <v>149</v>
      </c>
      <c r="E384" s="27" t="s">
        <v>1160</v>
      </c>
      <c r="F384" s="31" t="str">
        <f>IF(ISBLANK(E384), "", Table2[[#This Row],[unique_id]])</f>
        <v>template_kitchen_move_proxy</v>
      </c>
      <c r="G384" s="27" t="s">
        <v>1058</v>
      </c>
      <c r="H384" s="27" t="s">
        <v>1065</v>
      </c>
      <c r="I384" s="27" t="s">
        <v>144</v>
      </c>
      <c r="O384" s="28" t="s">
        <v>1130</v>
      </c>
      <c r="P384" s="27" t="s">
        <v>172</v>
      </c>
      <c r="Q384" s="27" t="s">
        <v>1080</v>
      </c>
      <c r="R384" s="42" t="s">
        <v>1065</v>
      </c>
      <c r="S384" s="27" t="str">
        <f>_xlfn.CONCAT( Table2[[#This Row],[device_suggested_area]], " ",Table2[[#This Row],[powercalc_group_3]])</f>
        <v>Kitchen Audio Visual Devices</v>
      </c>
      <c r="T384" s="34" t="s">
        <v>1166</v>
      </c>
      <c r="V384" s="28"/>
      <c r="W384" s="28"/>
      <c r="X384" s="28"/>
      <c r="Y384" s="28"/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N384" s="27"/>
      <c r="AO384" s="29"/>
      <c r="AP384" s="27"/>
      <c r="AQ384" s="28"/>
      <c r="AR384" s="27" t="s">
        <v>145</v>
      </c>
      <c r="AS384" s="27" t="s">
        <v>423</v>
      </c>
      <c r="AT384" s="27" t="s">
        <v>189</v>
      </c>
      <c r="AV384" s="27" t="s">
        <v>215</v>
      </c>
      <c r="AY384" s="27"/>
      <c r="AZ384" s="35"/>
      <c r="BA384" s="30"/>
      <c r="BB384" s="30"/>
    </row>
    <row r="385" spans="1:55" ht="16" customHeight="1">
      <c r="A385" s="27">
        <v>2665</v>
      </c>
      <c r="B385" s="27" t="s">
        <v>26</v>
      </c>
      <c r="C385" s="27" t="s">
        <v>189</v>
      </c>
      <c r="D385" s="27" t="s">
        <v>145</v>
      </c>
      <c r="E385" s="27" t="s">
        <v>1053</v>
      </c>
      <c r="F385" s="31" t="str">
        <f>IF(ISBLANK(E385), "", Table2[[#This Row],[unique_id]])</f>
        <v>kitchen_move</v>
      </c>
      <c r="G385" s="27" t="s">
        <v>1058</v>
      </c>
      <c r="H385" s="27" t="s">
        <v>1065</v>
      </c>
      <c r="I385" s="27" t="s">
        <v>144</v>
      </c>
      <c r="M385" s="27" t="s">
        <v>136</v>
      </c>
      <c r="N385" s="27" t="s">
        <v>288</v>
      </c>
      <c r="O385" s="28" t="s">
        <v>1130</v>
      </c>
      <c r="P385" s="27" t="s">
        <v>172</v>
      </c>
      <c r="Q385" s="27" t="s">
        <v>1080</v>
      </c>
      <c r="R385" s="42" t="s">
        <v>1065</v>
      </c>
      <c r="S385" s="27" t="str">
        <f>_xlfn.CONCAT( Table2[[#This Row],[device_suggested_area]], " ",Table2[[#This Row],[powercalc_group_3]])</f>
        <v>Kitchen Audio Visual Devices</v>
      </c>
      <c r="T385" s="27" t="str">
        <f>_xlfn.CONCAT("name: ", Table2[[#This Row],[friendly_name]])</f>
        <v>name: Kitchen Move</v>
      </c>
      <c r="V385" s="28"/>
      <c r="W385" s="28"/>
      <c r="X385" s="28"/>
      <c r="Y385" s="28"/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N385" s="27"/>
      <c r="AO385" s="29"/>
      <c r="AP385" s="27" t="str">
        <f>IF(OR(ISBLANK(AY385), ISBLANK(AZ385)), "", LOWER(_xlfn.CONCAT(Table2[[#This Row],[device_manufacturer]], "-",Table2[[#This Row],[device_suggested_area]], "-", Table2[[#This Row],[device_identifiers]])))</f>
        <v>sonos-kitchen-move</v>
      </c>
      <c r="AQ385" s="28" t="s">
        <v>421</v>
      </c>
      <c r="AR385" s="27" t="s">
        <v>1162</v>
      </c>
      <c r="AS385" s="27" t="s">
        <v>423</v>
      </c>
      <c r="AT385" s="27" t="str">
        <f>IF(OR(ISBLANK(AY385), ISBLANK(AZ385)), "", Table2[[#This Row],[device_via_device]])</f>
        <v>Sonos</v>
      </c>
      <c r="AV385" s="27" t="s">
        <v>215</v>
      </c>
      <c r="AX385" s="27" t="s">
        <v>514</v>
      </c>
      <c r="AY385" s="27" t="s">
        <v>426</v>
      </c>
      <c r="AZ385" s="35" t="s">
        <v>588</v>
      </c>
      <c r="BA385" s="30"/>
      <c r="BB385" s="30"/>
      <c r="BC385" s="27" t="str">
        <f>IF(AND(ISBLANK(AY385), ISBLANK(AZ385)), "", _xlfn.CONCAT("[", IF(ISBLANK(AY385), "", _xlfn.CONCAT("[""mac"", """, AY385, """]")), IF(ISBLANK(AZ385), "", _xlfn.CONCAT(", [""ip"", """, AZ385, """]")), "]"))</f>
        <v>[["mac", "48:a6:b8:e2:50:40"], ["ip", "10.0.4.41"]]</v>
      </c>
    </row>
    <row r="386" spans="1:55" ht="16" customHeight="1">
      <c r="A386" s="27">
        <v>2666</v>
      </c>
      <c r="B386" s="27" t="s">
        <v>26</v>
      </c>
      <c r="C386" s="27" t="s">
        <v>189</v>
      </c>
      <c r="D386" s="27" t="s">
        <v>145</v>
      </c>
      <c r="E386" s="27" t="s">
        <v>1052</v>
      </c>
      <c r="F386" s="31" t="str">
        <f>IF(ISBLANK(E386), "", Table2[[#This Row],[unique_id]])</f>
        <v>kitchen_five</v>
      </c>
      <c r="G386" s="27" t="s">
        <v>1059</v>
      </c>
      <c r="H386" s="27" t="s">
        <v>1065</v>
      </c>
      <c r="I386" s="27" t="s">
        <v>144</v>
      </c>
      <c r="M386" s="27" t="s">
        <v>136</v>
      </c>
      <c r="N386" s="27" t="s">
        <v>288</v>
      </c>
      <c r="O386" s="28" t="s">
        <v>1130</v>
      </c>
      <c r="P386" s="27" t="s">
        <v>172</v>
      </c>
      <c r="Q386" s="27" t="s">
        <v>1080</v>
      </c>
      <c r="R386" s="42" t="s">
        <v>1065</v>
      </c>
      <c r="S386" s="27" t="str">
        <f>_xlfn.CONCAT( Table2[[#This Row],[device_suggested_area]], " ",Table2[[#This Row],[powercalc_group_3]])</f>
        <v>Kitchen Audio Visual Devices</v>
      </c>
      <c r="T386" s="27" t="str">
        <f>_xlfn.CONCAT("name: ", Table2[[#This Row],[friendly_name]])</f>
        <v>name: Kitchen Five</v>
      </c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N386" s="27"/>
      <c r="AO386" s="29"/>
      <c r="AP386" s="27" t="str">
        <f>IF(OR(ISBLANK(AY386), ISBLANK(AZ386)), "", LOWER(_xlfn.CONCAT(Table2[[#This Row],[device_manufacturer]], "-",Table2[[#This Row],[device_suggested_area]], "-", Table2[[#This Row],[device_identifiers]])))</f>
        <v>sonos-kitchen-five</v>
      </c>
      <c r="AQ386" s="28" t="s">
        <v>421</v>
      </c>
      <c r="AR386" s="27" t="s">
        <v>1164</v>
      </c>
      <c r="AS386" s="27" t="s">
        <v>1165</v>
      </c>
      <c r="AT386" s="27" t="str">
        <f>IF(OR(ISBLANK(AY386), ISBLANK(AZ386)), "", Table2[[#This Row],[device_via_device]])</f>
        <v>Sonos</v>
      </c>
      <c r="AV386" s="27" t="s">
        <v>215</v>
      </c>
      <c r="AX386" s="27" t="s">
        <v>514</v>
      </c>
      <c r="AY386" s="34" t="s">
        <v>425</v>
      </c>
      <c r="AZ386" s="35" t="s">
        <v>589</v>
      </c>
      <c r="BA386" s="30"/>
      <c r="BB386" s="30"/>
      <c r="BC386" s="27" t="str">
        <f>IF(AND(ISBLANK(AY386), ISBLANK(AZ386)), "", _xlfn.CONCAT("[", IF(ISBLANK(AY386), "", _xlfn.CONCAT("[""mac"", """, AY386, """]")), IF(ISBLANK(AZ386), "", _xlfn.CONCAT(", [""ip"", """, AZ386, """]")), "]"))</f>
        <v>[["mac", "5c:aa:fd:f1:a3:d4"], ["ip", "10.0.4.42"]]</v>
      </c>
    </row>
    <row r="387" spans="1:55" ht="16" customHeight="1">
      <c r="A387" s="27">
        <v>2667</v>
      </c>
      <c r="B387" s="27" t="s">
        <v>786</v>
      </c>
      <c r="C387" s="27" t="s">
        <v>1158</v>
      </c>
      <c r="D387" s="27" t="s">
        <v>149</v>
      </c>
      <c r="E387" s="27" t="s">
        <v>1161</v>
      </c>
      <c r="F387" s="31" t="str">
        <f>IF(ISBLANK(E387), "", Table2[[#This Row],[unique_id]])</f>
        <v>template_parents_move_proxy</v>
      </c>
      <c r="G387" s="27" t="s">
        <v>1060</v>
      </c>
      <c r="H387" s="27" t="s">
        <v>1065</v>
      </c>
      <c r="I387" s="27" t="s">
        <v>144</v>
      </c>
      <c r="O387" s="28" t="s">
        <v>1130</v>
      </c>
      <c r="P387" s="27" t="s">
        <v>172</v>
      </c>
      <c r="Q387" s="27" t="s">
        <v>1080</v>
      </c>
      <c r="R387" s="42" t="s">
        <v>1065</v>
      </c>
      <c r="S387" s="27" t="str">
        <f>_xlfn.CONCAT( Table2[[#This Row],[device_suggested_area]], " ",Table2[[#This Row],[powercalc_group_3]])</f>
        <v>Parents Audio Visual Devices</v>
      </c>
      <c r="T387" s="34" t="s">
        <v>1166</v>
      </c>
      <c r="V387" s="28"/>
      <c r="W387" s="28"/>
      <c r="X387" s="28"/>
      <c r="Y387" s="28"/>
      <c r="AG387" s="28"/>
      <c r="AH387" s="28"/>
      <c r="AJ387" s="27" t="str">
        <f>IF(ISBLANK(AI387),  "", _xlfn.CONCAT("haas/entity/sensor/", LOWER(C387), "/", E387, "/config"))</f>
        <v/>
      </c>
      <c r="AK387" s="27" t="str">
        <f>IF(ISBLANK(AI387),  "", _xlfn.CONCAT(LOWER(C387), "/", E387))</f>
        <v/>
      </c>
      <c r="AN387" s="27"/>
      <c r="AO387" s="29"/>
      <c r="AP387" s="27"/>
      <c r="AQ387" s="28"/>
      <c r="AR387" s="27" t="s">
        <v>145</v>
      </c>
      <c r="AS387" s="27" t="s">
        <v>423</v>
      </c>
      <c r="AT387" s="27" t="s">
        <v>189</v>
      </c>
      <c r="AV387" s="27" t="s">
        <v>201</v>
      </c>
      <c r="AY387" s="27"/>
      <c r="AZ387" s="30"/>
      <c r="BA387" s="30"/>
      <c r="BB387" s="30"/>
    </row>
    <row r="388" spans="1:55" ht="16" customHeight="1">
      <c r="A388" s="27">
        <v>2668</v>
      </c>
      <c r="B388" s="27" t="s">
        <v>26</v>
      </c>
      <c r="C388" s="27" t="s">
        <v>189</v>
      </c>
      <c r="D388" s="27" t="s">
        <v>145</v>
      </c>
      <c r="E388" s="27" t="s">
        <v>1051</v>
      </c>
      <c r="F388" s="31" t="str">
        <f>IF(ISBLANK(E388), "", Table2[[#This Row],[unique_id]])</f>
        <v>parents_move</v>
      </c>
      <c r="G388" s="27" t="s">
        <v>1060</v>
      </c>
      <c r="H388" s="27" t="s">
        <v>1065</v>
      </c>
      <c r="I388" s="27" t="s">
        <v>144</v>
      </c>
      <c r="M388" s="27" t="s">
        <v>136</v>
      </c>
      <c r="N388" s="27" t="s">
        <v>288</v>
      </c>
      <c r="O388" s="28" t="s">
        <v>1130</v>
      </c>
      <c r="P388" s="27" t="s">
        <v>172</v>
      </c>
      <c r="Q388" s="27" t="s">
        <v>1080</v>
      </c>
      <c r="R388" s="42" t="s">
        <v>1065</v>
      </c>
      <c r="S388" s="27" t="str">
        <f>_xlfn.CONCAT( Table2[[#This Row],[device_suggested_area]], " ",Table2[[#This Row],[powercalc_group_3]])</f>
        <v>Parents Audio Visual Devices</v>
      </c>
      <c r="T388" s="27" t="str">
        <f>_xlfn.CONCAT("name: ", Table2[[#This Row],[friendly_name]])</f>
        <v>name: Parents Move</v>
      </c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N388" s="27"/>
      <c r="AO388" s="29"/>
      <c r="AP388" s="27" t="str">
        <f>IF(OR(ISBLANK(AY388), ISBLANK(AZ388)), "", LOWER(_xlfn.CONCAT(Table2[[#This Row],[device_manufacturer]], "-",Table2[[#This Row],[device_suggested_area]], "-", Table2[[#This Row],[device_identifiers]])))</f>
        <v>sonos-parents-move</v>
      </c>
      <c r="AQ388" s="28" t="s">
        <v>421</v>
      </c>
      <c r="AR388" s="27" t="s">
        <v>1162</v>
      </c>
      <c r="AS388" s="27" t="s">
        <v>423</v>
      </c>
      <c r="AT388" s="27" t="str">
        <f>IF(OR(ISBLANK(AY388), ISBLANK(AZ388)), "", Table2[[#This Row],[device_via_device]])</f>
        <v>Sonos</v>
      </c>
      <c r="AV388" s="27" t="s">
        <v>201</v>
      </c>
      <c r="AX388" s="27" t="s">
        <v>514</v>
      </c>
      <c r="AY388" s="27" t="s">
        <v>424</v>
      </c>
      <c r="AZ388" s="30" t="s">
        <v>587</v>
      </c>
      <c r="BA388" s="30"/>
      <c r="BB388" s="30"/>
      <c r="BC388" s="27" t="str">
        <f>IF(AND(ISBLANK(AY388), ISBLANK(AZ388)), "", _xlfn.CONCAT("[", IF(ISBLANK(AY388), "", _xlfn.CONCAT("[""mac"", """, AY388, """]")), IF(ISBLANK(AZ388), "", _xlfn.CONCAT(", [""ip"", """, AZ388, """]")), "]"))</f>
        <v>[["mac", "5c:aa:fd:d1:23:be"], ["ip", "10.0.4.40"]]</v>
      </c>
    </row>
    <row r="389" spans="1:55" ht="16" customHeight="1">
      <c r="A389" s="27">
        <v>2669</v>
      </c>
      <c r="B389" s="27" t="s">
        <v>786</v>
      </c>
      <c r="C389" s="27" t="s">
        <v>282</v>
      </c>
      <c r="D389" s="27" t="s">
        <v>145</v>
      </c>
      <c r="E389" s="27" t="s">
        <v>920</v>
      </c>
      <c r="F389" s="31" t="str">
        <f>IF(ISBLANK(E389), "", Table2[[#This Row],[unique_id]])</f>
        <v>parents_tv_speaker</v>
      </c>
      <c r="G389" s="27" t="s">
        <v>921</v>
      </c>
      <c r="H389" s="27" t="s">
        <v>1065</v>
      </c>
      <c r="I389" s="27" t="s">
        <v>144</v>
      </c>
      <c r="M389" s="27" t="s">
        <v>136</v>
      </c>
      <c r="N389" s="27" t="s">
        <v>288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N389" s="27"/>
      <c r="AO389" s="29"/>
      <c r="AP389" s="27" t="str">
        <f>IF(OR(ISBLANK(AY389), ISBLANK(AZ389)), "", LOWER(_xlfn.CONCAT(Table2[[#This Row],[device_manufacturer]], "-",Table2[[#This Row],[device_suggested_area]], "-", Table2[[#This Row],[device_identifiers]])))</f>
        <v>apple-parents-tv-speaker</v>
      </c>
      <c r="AQ389" s="28" t="s">
        <v>482</v>
      </c>
      <c r="AR389" s="27" t="s">
        <v>922</v>
      </c>
      <c r="AS389" s="27" t="s">
        <v>481</v>
      </c>
      <c r="AT389" s="27" t="s">
        <v>282</v>
      </c>
      <c r="AV389" s="27" t="s">
        <v>201</v>
      </c>
      <c r="AX389" s="27" t="s">
        <v>514</v>
      </c>
      <c r="AY389" s="36" t="s">
        <v>486</v>
      </c>
      <c r="AZ389" s="35" t="s">
        <v>562</v>
      </c>
      <c r="BA389" s="30"/>
      <c r="BB389" s="30"/>
      <c r="BC389" s="27" t="str">
        <f>IF(AND(ISBLANK(AY389), ISBLANK(AZ389)), "", _xlfn.CONCAT("[", IF(ISBLANK(AY389), "", _xlfn.CONCAT("[""mac"", """, AY389, """]")), IF(ISBLANK(AZ389), "", _xlfn.CONCAT(", [""ip"", """, AZ389, """]")), "]"))</f>
        <v>[["mac", "d4:a3:3d:5c:8c:28"], ["ip", "10.0.4.48"]]</v>
      </c>
    </row>
    <row r="390" spans="1:55" ht="16" customHeight="1">
      <c r="A390" s="27">
        <v>2700</v>
      </c>
      <c r="B390" s="27" t="s">
        <v>26</v>
      </c>
      <c r="C390" s="27" t="s">
        <v>151</v>
      </c>
      <c r="D390" s="27" t="s">
        <v>337</v>
      </c>
      <c r="E390" s="27" t="s">
        <v>941</v>
      </c>
      <c r="F390" s="31" t="str">
        <f>IF(ISBLANK(E390), "", Table2[[#This Row],[unique_id]])</f>
        <v>back_door_lock_security</v>
      </c>
      <c r="G390" s="27" t="s">
        <v>937</v>
      </c>
      <c r="H390" s="27" t="s">
        <v>910</v>
      </c>
      <c r="I390" s="27" t="s">
        <v>219</v>
      </c>
      <c r="M390" s="27" t="s">
        <v>136</v>
      </c>
      <c r="T390" s="27"/>
      <c r="V390" s="28"/>
      <c r="W390" s="28"/>
      <c r="X390" s="28"/>
      <c r="Y390" s="28"/>
      <c r="AE390" s="27" t="s">
        <v>952</v>
      </c>
      <c r="AG390" s="28"/>
      <c r="AH390" s="28"/>
      <c r="AJ390" s="27" t="str">
        <f>IF(ISBLANK(AI390),  "", _xlfn.CONCAT("haas/entity/sensor/", LOWER(C390), "/", E390, "/config"))</f>
        <v/>
      </c>
      <c r="AK390" s="27" t="str">
        <f>IF(ISBLANK(AI390),  "", _xlfn.CONCAT(LOWER(C390), "/", E390))</f>
        <v/>
      </c>
      <c r="AN390" s="27"/>
      <c r="AO390" s="29"/>
      <c r="AP390" s="27"/>
      <c r="AQ390" s="28"/>
      <c r="AY390" s="36"/>
      <c r="AZ390" s="30"/>
      <c r="BA390" s="30"/>
      <c r="BB390" s="30"/>
      <c r="BC390" s="27" t="str">
        <f>IF(AND(ISBLANK(AY390), ISBLANK(AZ390)), "", _xlfn.CONCAT("[", IF(ISBLANK(AY390), "", _xlfn.CONCAT("[""mac"", """, AY390, """]")), IF(ISBLANK(AZ390), "", _xlfn.CONCAT(", [""ip"", """, AZ390, """]")), "]"))</f>
        <v/>
      </c>
    </row>
    <row r="391" spans="1:55" ht="16" customHeight="1">
      <c r="A391" s="27">
        <v>2701</v>
      </c>
      <c r="B391" s="27" t="s">
        <v>26</v>
      </c>
      <c r="C391" s="27" t="s">
        <v>151</v>
      </c>
      <c r="D391" s="27" t="s">
        <v>149</v>
      </c>
      <c r="E391" s="27" t="s">
        <v>954</v>
      </c>
      <c r="F391" s="31" t="str">
        <f>IF(ISBLANK(E391), "", Table2[[#This Row],[unique_id]])</f>
        <v>template_back_door_state</v>
      </c>
      <c r="G391" s="27" t="s">
        <v>308</v>
      </c>
      <c r="H391" s="27" t="s">
        <v>910</v>
      </c>
      <c r="I391" s="27" t="s">
        <v>219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N391" s="27"/>
      <c r="AO391" s="29"/>
      <c r="AP391" s="27"/>
      <c r="AQ391" s="28"/>
      <c r="AY391" s="36"/>
      <c r="AZ391" s="30"/>
      <c r="BA391" s="30"/>
      <c r="BB391" s="30"/>
      <c r="BC391" s="27" t="str">
        <f>IF(AND(ISBLANK(AY391), ISBLANK(AZ391)), "", _xlfn.CONCAT("[", IF(ISBLANK(AY391), "", _xlfn.CONCAT("[""mac"", """, AY391, """]")), IF(ISBLANK(AZ391), "", _xlfn.CONCAT(", [""ip"", """, AZ391, """]")), "]"))</f>
        <v/>
      </c>
    </row>
    <row r="392" spans="1:55" ht="16" customHeight="1">
      <c r="A392" s="27">
        <v>2702</v>
      </c>
      <c r="B392" s="27" t="s">
        <v>26</v>
      </c>
      <c r="C392" s="27" t="s">
        <v>898</v>
      </c>
      <c r="D392" s="27" t="s">
        <v>904</v>
      </c>
      <c r="E392" s="27" t="s">
        <v>905</v>
      </c>
      <c r="F392" s="31" t="str">
        <f>IF(ISBLANK(E392), "", Table2[[#This Row],[unique_id]])</f>
        <v>back_door_lock</v>
      </c>
      <c r="G392" s="27" t="s">
        <v>956</v>
      </c>
      <c r="H392" s="27" t="s">
        <v>910</v>
      </c>
      <c r="I392" s="27" t="s">
        <v>219</v>
      </c>
      <c r="M392" s="27" t="s">
        <v>136</v>
      </c>
      <c r="T392" s="27"/>
      <c r="V392" s="28"/>
      <c r="W392" s="28" t="s">
        <v>663</v>
      </c>
      <c r="X392" s="28"/>
      <c r="Y392" s="38" t="s">
        <v>1076</v>
      </c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N392" s="27"/>
      <c r="AO392" s="29"/>
      <c r="AP392" s="27" t="s">
        <v>903</v>
      </c>
      <c r="AQ392" s="28" t="s">
        <v>901</v>
      </c>
      <c r="AR392" s="27" t="s">
        <v>899</v>
      </c>
      <c r="AS392" s="34" t="s">
        <v>900</v>
      </c>
      <c r="AT392" s="27" t="s">
        <v>898</v>
      </c>
      <c r="AV392" s="27" t="s">
        <v>753</v>
      </c>
      <c r="AY392" s="27" t="s">
        <v>897</v>
      </c>
      <c r="AZ392" s="27"/>
      <c r="BC392" s="27" t="str">
        <f>IF(AND(ISBLANK(AY392), ISBLANK(AZ392)), "", _xlfn.CONCAT("[", IF(ISBLANK(AY392), "", _xlfn.CONCAT("[""mac"", """, AY392, """]")), IF(ISBLANK(AZ392), "", _xlfn.CONCAT(", [""ip"", """, AZ392, """]")), "]"))</f>
        <v>[["mac", "0x000d6f0011274420"]]</v>
      </c>
    </row>
    <row r="393" spans="1:55" ht="16" customHeight="1">
      <c r="A393" s="27">
        <v>2703</v>
      </c>
      <c r="B393" s="27" t="s">
        <v>26</v>
      </c>
      <c r="C393" s="27" t="s">
        <v>378</v>
      </c>
      <c r="D393" s="27" t="s">
        <v>149</v>
      </c>
      <c r="E393" s="27" t="s">
        <v>947</v>
      </c>
      <c r="F393" s="31" t="str">
        <f>IF(ISBLANK(E393), "", Table2[[#This Row],[unique_id]])</f>
        <v>template_back_door_sensor_contact_last</v>
      </c>
      <c r="G393" s="27" t="s">
        <v>955</v>
      </c>
      <c r="H393" s="27" t="s">
        <v>910</v>
      </c>
      <c r="I393" s="27" t="s">
        <v>219</v>
      </c>
      <c r="M393" s="27" t="s">
        <v>136</v>
      </c>
      <c r="T393" s="27"/>
      <c r="V393" s="28"/>
      <c r="W393" s="28" t="s">
        <v>663</v>
      </c>
      <c r="X393" s="28"/>
      <c r="Y393" s="38" t="s">
        <v>1076</v>
      </c>
      <c r="AG393" s="28"/>
      <c r="AH393" s="28"/>
      <c r="AJ393" s="27" t="str">
        <f>IF(ISBLANK(AI393),  "", _xlfn.CONCAT("haas/entity/sensor/", LOWER(C393), "/", E393, "/config"))</f>
        <v/>
      </c>
      <c r="AK393" s="27" t="str">
        <f>IF(ISBLANK(AI393),  "", _xlfn.CONCAT(LOWER(C393), "/", E393))</f>
        <v/>
      </c>
      <c r="AN393" s="27"/>
      <c r="AO393" s="29"/>
      <c r="AP393" s="27" t="s">
        <v>931</v>
      </c>
      <c r="AQ393" s="28" t="s">
        <v>901</v>
      </c>
      <c r="AR393" s="34" t="s">
        <v>928</v>
      </c>
      <c r="AS393" s="34" t="s">
        <v>929</v>
      </c>
      <c r="AT393" s="27" t="s">
        <v>378</v>
      </c>
      <c r="AV393" s="27" t="s">
        <v>753</v>
      </c>
      <c r="AY393" s="27" t="s">
        <v>932</v>
      </c>
      <c r="AZ393" s="27"/>
      <c r="BC393" s="27" t="str">
        <f>IF(AND(ISBLANK(AY393), ISBLANK(AZ393)), "", _xlfn.CONCAT("[", IF(ISBLANK(AY393), "", _xlfn.CONCAT("[""mac"", """, AY393, """]")), IF(ISBLANK(AZ393), "", _xlfn.CONCAT(", [""ip"", """, AZ393, """]")), "]"))</f>
        <v>[["mac", "0x00124b0029119f9a"]]</v>
      </c>
    </row>
    <row r="394" spans="1:55" ht="16" customHeight="1">
      <c r="A394" s="27">
        <v>2704</v>
      </c>
      <c r="B394" s="27" t="s">
        <v>786</v>
      </c>
      <c r="C394" s="27" t="s">
        <v>245</v>
      </c>
      <c r="D394" s="27" t="s">
        <v>147</v>
      </c>
      <c r="F394" s="31" t="str">
        <f>IF(ISBLANK(E394), "", Table2[[#This Row],[unique_id]])</f>
        <v/>
      </c>
      <c r="G394" s="27" t="s">
        <v>910</v>
      </c>
      <c r="H394" s="27" t="s">
        <v>924</v>
      </c>
      <c r="I394" s="27" t="s">
        <v>219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N394" s="27"/>
      <c r="AO394" s="29"/>
      <c r="AP394" s="27"/>
      <c r="AQ394" s="28"/>
      <c r="AS394" s="34"/>
      <c r="AY394" s="27"/>
      <c r="AZ394" s="27"/>
      <c r="BC394" s="27" t="str">
        <f>IF(AND(ISBLANK(AY394), ISBLANK(AZ394)), "", _xlfn.CONCAT("[", IF(ISBLANK(AY394), "", _xlfn.CONCAT("[""mac"", """, AY394, """]")), IF(ISBLANK(AZ394), "", _xlfn.CONCAT(", [""ip"", """, AZ394, """]")), "]"))</f>
        <v/>
      </c>
    </row>
    <row r="395" spans="1:55" ht="16" customHeight="1">
      <c r="A395" s="27">
        <v>2705</v>
      </c>
      <c r="B395" s="27" t="s">
        <v>26</v>
      </c>
      <c r="C395" s="27" t="s">
        <v>151</v>
      </c>
      <c r="D395" s="27" t="s">
        <v>337</v>
      </c>
      <c r="E395" s="27" t="s">
        <v>942</v>
      </c>
      <c r="F395" s="31" t="str">
        <f>IF(ISBLANK(E395), "", Table2[[#This Row],[unique_id]])</f>
        <v>front_door_lock_security</v>
      </c>
      <c r="G395" s="27" t="s">
        <v>937</v>
      </c>
      <c r="H395" s="27" t="s">
        <v>909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E395" s="27" t="s">
        <v>952</v>
      </c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N395" s="27"/>
      <c r="AO395" s="29"/>
      <c r="AP395" s="27"/>
      <c r="AQ395" s="28"/>
      <c r="AY395" s="36"/>
      <c r="AZ395" s="30"/>
      <c r="BA395" s="30"/>
      <c r="BB395" s="30"/>
      <c r="BC395" s="27" t="str">
        <f>IF(AND(ISBLANK(AY395), ISBLANK(AZ395)), "", _xlfn.CONCAT("[", IF(ISBLANK(AY395), "", _xlfn.CONCAT("[""mac"", """, AY395, """]")), IF(ISBLANK(AZ395), "", _xlfn.CONCAT(", [""ip"", """, AZ395, """]")), "]"))</f>
        <v/>
      </c>
    </row>
    <row r="396" spans="1:55" ht="16" customHeight="1">
      <c r="A396" s="27">
        <v>2706</v>
      </c>
      <c r="B396" s="27" t="s">
        <v>26</v>
      </c>
      <c r="C396" s="27" t="s">
        <v>151</v>
      </c>
      <c r="D396" s="27" t="s">
        <v>149</v>
      </c>
      <c r="E396" s="27" t="s">
        <v>953</v>
      </c>
      <c r="F396" s="31" t="str">
        <f>IF(ISBLANK(E396), "", Table2[[#This Row],[unique_id]])</f>
        <v>template_front_door_state</v>
      </c>
      <c r="G396" s="27" t="s">
        <v>308</v>
      </c>
      <c r="H396" s="27" t="s">
        <v>909</v>
      </c>
      <c r="I396" s="27" t="s">
        <v>219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N396" s="27"/>
      <c r="AO396" s="29"/>
      <c r="AP396" s="27"/>
      <c r="AQ396" s="28"/>
      <c r="AY396" s="36"/>
      <c r="AZ396" s="30"/>
      <c r="BA396" s="30"/>
      <c r="BB396" s="30"/>
      <c r="BC396" s="27" t="str">
        <f>IF(AND(ISBLANK(AY396), ISBLANK(AZ396)), "", _xlfn.CONCAT("[", IF(ISBLANK(AY396), "", _xlfn.CONCAT("[""mac"", """, AY396, """]")), IF(ISBLANK(AZ396), "", _xlfn.CONCAT(", [""ip"", """, AZ396, """]")), "]"))</f>
        <v/>
      </c>
    </row>
    <row r="397" spans="1:55" ht="16" customHeight="1">
      <c r="A397" s="27">
        <v>2707</v>
      </c>
      <c r="B397" s="27" t="s">
        <v>26</v>
      </c>
      <c r="C397" s="27" t="s">
        <v>898</v>
      </c>
      <c r="D397" s="27" t="s">
        <v>904</v>
      </c>
      <c r="E397" s="27" t="s">
        <v>906</v>
      </c>
      <c r="F397" s="31" t="str">
        <f>IF(ISBLANK(E397), "", Table2[[#This Row],[unique_id]])</f>
        <v>front_door_lock</v>
      </c>
      <c r="G397" s="27" t="s">
        <v>956</v>
      </c>
      <c r="H397" s="27" t="s">
        <v>909</v>
      </c>
      <c r="I397" s="27" t="s">
        <v>219</v>
      </c>
      <c r="M397" s="27" t="s">
        <v>136</v>
      </c>
      <c r="T397" s="27"/>
      <c r="V397" s="28"/>
      <c r="W397" s="28" t="s">
        <v>663</v>
      </c>
      <c r="X397" s="28"/>
      <c r="Y397" s="38" t="s">
        <v>1076</v>
      </c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N397" s="27"/>
      <c r="AO397" s="29"/>
      <c r="AP397" s="27" t="s">
        <v>902</v>
      </c>
      <c r="AQ397" s="28" t="s">
        <v>901</v>
      </c>
      <c r="AR397" s="27" t="s">
        <v>899</v>
      </c>
      <c r="AS397" s="34" t="s">
        <v>900</v>
      </c>
      <c r="AT397" s="27" t="s">
        <v>898</v>
      </c>
      <c r="AV397" s="27" t="s">
        <v>403</v>
      </c>
      <c r="AY397" s="27" t="s">
        <v>907</v>
      </c>
      <c r="AZ397" s="27"/>
      <c r="BC397" s="27" t="str">
        <f>IF(AND(ISBLANK(AY397), ISBLANK(AZ397)), "", _xlfn.CONCAT("[", IF(ISBLANK(AY397), "", _xlfn.CONCAT("[""mac"", """, AY397, """]")), IF(ISBLANK(AZ397), "", _xlfn.CONCAT(", [""ip"", """, AZ397, """]")), "]"))</f>
        <v>[["mac", "0x000d6f001127f08c"]]</v>
      </c>
    </row>
    <row r="398" spans="1:55" ht="16" customHeight="1">
      <c r="A398" s="27">
        <v>2708</v>
      </c>
      <c r="B398" s="27" t="s">
        <v>26</v>
      </c>
      <c r="C398" s="27" t="s">
        <v>378</v>
      </c>
      <c r="D398" s="27" t="s">
        <v>149</v>
      </c>
      <c r="E398" s="27" t="s">
        <v>946</v>
      </c>
      <c r="F398" s="31" t="str">
        <f>IF(ISBLANK(E398), "", Table2[[#This Row],[unique_id]])</f>
        <v>template_front_door_sensor_contact_last</v>
      </c>
      <c r="G398" s="27" t="s">
        <v>955</v>
      </c>
      <c r="H398" s="27" t="s">
        <v>909</v>
      </c>
      <c r="I398" s="27" t="s">
        <v>219</v>
      </c>
      <c r="M398" s="27" t="s">
        <v>136</v>
      </c>
      <c r="T398" s="27"/>
      <c r="V398" s="28"/>
      <c r="W398" s="28" t="s">
        <v>663</v>
      </c>
      <c r="X398" s="28"/>
      <c r="Y398" s="38" t="s">
        <v>1076</v>
      </c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N398" s="27"/>
      <c r="AO398" s="29"/>
      <c r="AP398" s="27" t="s">
        <v>927</v>
      </c>
      <c r="AQ398" s="28" t="s">
        <v>901</v>
      </c>
      <c r="AR398" s="34" t="s">
        <v>928</v>
      </c>
      <c r="AS398" s="34" t="s">
        <v>929</v>
      </c>
      <c r="AT398" s="27" t="s">
        <v>378</v>
      </c>
      <c r="AV398" s="27" t="s">
        <v>403</v>
      </c>
      <c r="AY398" s="27" t="s">
        <v>930</v>
      </c>
      <c r="AZ398" s="27"/>
      <c r="BC398" s="27" t="str">
        <f>IF(AND(ISBLANK(AY398), ISBLANK(AZ398)), "", _xlfn.CONCAT("[", IF(ISBLANK(AY398), "", _xlfn.CONCAT("[""mac"", """, AY398, """]")), IF(ISBLANK(AZ398), "", _xlfn.CONCAT(", [""ip"", """, AZ398, """]")), "]"))</f>
        <v>[["mac", "0x00124b0029113713"]]</v>
      </c>
    </row>
    <row r="399" spans="1:55" ht="16" customHeight="1">
      <c r="A399" s="27">
        <v>2709</v>
      </c>
      <c r="B399" s="27" t="s">
        <v>786</v>
      </c>
      <c r="C399" s="27" t="s">
        <v>245</v>
      </c>
      <c r="D399" s="27" t="s">
        <v>147</v>
      </c>
      <c r="F399" s="31" t="str">
        <f>IF(ISBLANK(E399), "", Table2[[#This Row],[unique_id]])</f>
        <v/>
      </c>
      <c r="G399" s="27" t="s">
        <v>909</v>
      </c>
      <c r="H399" s="27" t="s">
        <v>923</v>
      </c>
      <c r="I399" s="27" t="s">
        <v>219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N399" s="27"/>
      <c r="AO399" s="29"/>
      <c r="AP399" s="27"/>
      <c r="AQ399" s="28"/>
      <c r="AS399" s="34"/>
      <c r="AY399" s="27"/>
      <c r="AZ399" s="27"/>
      <c r="BC399" s="27" t="str">
        <f>IF(AND(ISBLANK(AY399), ISBLANK(AZ399)), "", _xlfn.CONCAT("[", IF(ISBLANK(AY399), "", _xlfn.CONCAT("[""mac"", """, AY399, """]")), IF(ISBLANK(AZ399), "", _xlfn.CONCAT(", [""ip"", """, AZ399, """]")), "]"))</f>
        <v/>
      </c>
    </row>
    <row r="400" spans="1:55" ht="16" customHeight="1">
      <c r="A400" s="27">
        <v>2710</v>
      </c>
      <c r="B400" s="27" t="s">
        <v>26</v>
      </c>
      <c r="C400" s="27" t="s">
        <v>594</v>
      </c>
      <c r="D400" s="27" t="s">
        <v>377</v>
      </c>
      <c r="E400" s="27" t="s">
        <v>376</v>
      </c>
      <c r="F400" s="31" t="str">
        <f>IF(ISBLANK(E400), "", Table2[[#This Row],[unique_id]])</f>
        <v>column_break</v>
      </c>
      <c r="G400" s="27" t="s">
        <v>373</v>
      </c>
      <c r="H400" s="27" t="s">
        <v>912</v>
      </c>
      <c r="I400" s="27" t="s">
        <v>219</v>
      </c>
      <c r="M400" s="27" t="s">
        <v>374</v>
      </c>
      <c r="N400" s="27" t="s">
        <v>375</v>
      </c>
      <c r="T400" s="27"/>
      <c r="V400" s="28"/>
      <c r="W400" s="28"/>
      <c r="X400" s="28"/>
      <c r="Y400" s="28"/>
      <c r="AG400" s="28"/>
      <c r="AH400" s="28"/>
      <c r="AK400" s="27" t="str">
        <f>IF(ISBLANK(AI400),  "", _xlfn.CONCAT(LOWER(C400), "/", E400))</f>
        <v/>
      </c>
      <c r="AN400" s="27"/>
      <c r="AO400" s="29"/>
      <c r="AP400" s="27"/>
      <c r="AQ400" s="28"/>
      <c r="AY400" s="27"/>
      <c r="AZ400" s="27"/>
      <c r="BC400" s="27" t="str">
        <f>IF(AND(ISBLANK(AY400), ISBLANK(AZ400)), "", _xlfn.CONCAT("[", IF(ISBLANK(AY400), "", _xlfn.CONCAT("[""mac"", """, AY400, """]")), IF(ISBLANK(AZ400), "", _xlfn.CONCAT(", [""ip"", """, AZ400, """]")), "]"))</f>
        <v/>
      </c>
    </row>
    <row r="401" spans="1:55" ht="16" customHeight="1">
      <c r="A401" s="27">
        <v>2711</v>
      </c>
      <c r="B401" s="27" t="s">
        <v>26</v>
      </c>
      <c r="C401" s="27" t="s">
        <v>245</v>
      </c>
      <c r="D401" s="27" t="s">
        <v>149</v>
      </c>
      <c r="E401" s="27" t="s">
        <v>150</v>
      </c>
      <c r="F401" s="31" t="str">
        <f>IF(ISBLANK(E401), "", Table2[[#This Row],[unique_id]])</f>
        <v>uvc_ada_motion</v>
      </c>
      <c r="G401" s="27" t="s">
        <v>908</v>
      </c>
      <c r="H401" s="27" t="s">
        <v>912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N401" s="27"/>
      <c r="AO401" s="29"/>
      <c r="AP401" s="27"/>
      <c r="AQ401" s="28"/>
      <c r="AY401" s="27"/>
      <c r="AZ401" s="27"/>
      <c r="BC401" s="27" t="str">
        <f>IF(AND(ISBLANK(AY401), ISBLANK(AZ401)), "", _xlfn.CONCAT("[", IF(ISBLANK(AY401), "", _xlfn.CONCAT("[""mac"", """, AY401, """]")), IF(ISBLANK(AZ401), "", _xlfn.CONCAT(", [""ip"", """, AZ401, """]")), "]"))</f>
        <v/>
      </c>
    </row>
    <row r="402" spans="1:55" ht="16" customHeight="1">
      <c r="A402" s="27">
        <v>2712</v>
      </c>
      <c r="B402" s="27" t="s">
        <v>26</v>
      </c>
      <c r="C402" s="27" t="s">
        <v>245</v>
      </c>
      <c r="D402" s="27" t="s">
        <v>147</v>
      </c>
      <c r="E402" s="27" t="s">
        <v>148</v>
      </c>
      <c r="F402" s="31" t="str">
        <f>IF(ISBLANK(E402), "", Table2[[#This Row],[unique_id]])</f>
        <v>uvc_ada_medium</v>
      </c>
      <c r="G402" s="27" t="s">
        <v>130</v>
      </c>
      <c r="H402" s="27" t="s">
        <v>914</v>
      </c>
      <c r="I402" s="27" t="s">
        <v>219</v>
      </c>
      <c r="M402" s="27" t="s">
        <v>136</v>
      </c>
      <c r="N402" s="27" t="s">
        <v>289</v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M402" s="32"/>
      <c r="AN402" s="27"/>
      <c r="AO402" s="29"/>
      <c r="AP402" s="27" t="s">
        <v>463</v>
      </c>
      <c r="AQ402" s="28" t="s">
        <v>465</v>
      </c>
      <c r="AR402" s="27" t="s">
        <v>466</v>
      </c>
      <c r="AS402" s="27" t="s">
        <v>462</v>
      </c>
      <c r="AT402" s="27" t="s">
        <v>245</v>
      </c>
      <c r="AV402" s="27" t="s">
        <v>130</v>
      </c>
      <c r="AX402" s="27" t="s">
        <v>534</v>
      </c>
      <c r="AY402" s="27" t="s">
        <v>460</v>
      </c>
      <c r="AZ402" s="27" t="s">
        <v>489</v>
      </c>
      <c r="BC402" s="27" t="str">
        <f>IF(AND(ISBLANK(AY402), ISBLANK(AZ402)), "", _xlfn.CONCAT("[", IF(ISBLANK(AY402), "", _xlfn.CONCAT("[""mac"", """, AY402, """]")), IF(ISBLANK(AZ402), "", _xlfn.CONCAT(", [""ip"", """, AZ402, """]")), "]"))</f>
        <v>[["mac", "74:83:c2:3f:6c:4c"], ["ip", "10.0.6.20"]]</v>
      </c>
    </row>
    <row r="403" spans="1:55" ht="16" customHeight="1">
      <c r="A403" s="27">
        <v>2713</v>
      </c>
      <c r="B403" s="27" t="s">
        <v>26</v>
      </c>
      <c r="C403" s="27" t="s">
        <v>594</v>
      </c>
      <c r="D403" s="27" t="s">
        <v>377</v>
      </c>
      <c r="E403" s="27" t="s">
        <v>376</v>
      </c>
      <c r="F403" s="31" t="str">
        <f>IF(ISBLANK(E403), "", Table2[[#This Row],[unique_id]])</f>
        <v>column_break</v>
      </c>
      <c r="G403" s="27" t="s">
        <v>373</v>
      </c>
      <c r="H403" s="27" t="s">
        <v>914</v>
      </c>
      <c r="I403" s="27" t="s">
        <v>219</v>
      </c>
      <c r="M403" s="27" t="s">
        <v>374</v>
      </c>
      <c r="N403" s="27" t="s">
        <v>375</v>
      </c>
      <c r="T403" s="27"/>
      <c r="V403" s="28"/>
      <c r="W403" s="28"/>
      <c r="X403" s="28"/>
      <c r="Y403" s="28"/>
      <c r="AG403" s="28"/>
      <c r="AH403" s="28"/>
      <c r="AK403" s="27" t="str">
        <f>IF(ISBLANK(AI403),  "", _xlfn.CONCAT(LOWER(C403), "/", E403))</f>
        <v/>
      </c>
      <c r="AN403" s="27"/>
      <c r="AO403" s="29"/>
      <c r="AP403" s="27"/>
      <c r="AQ403" s="28"/>
      <c r="AY403" s="27"/>
      <c r="AZ403" s="27"/>
      <c r="BC403" s="27" t="str">
        <f>IF(AND(ISBLANK(AY403), ISBLANK(AZ403)), "", _xlfn.CONCAT("[", IF(ISBLANK(AY403), "", _xlfn.CONCAT("[""mac"", """, AY403, """]")), IF(ISBLANK(AZ403), "", _xlfn.CONCAT(", [""ip"", """, AZ403, """]")), "]"))</f>
        <v/>
      </c>
    </row>
    <row r="404" spans="1:55" ht="16" customHeight="1">
      <c r="A404" s="27">
        <v>2714</v>
      </c>
      <c r="B404" s="27" t="s">
        <v>26</v>
      </c>
      <c r="C404" s="27" t="s">
        <v>245</v>
      </c>
      <c r="D404" s="27" t="s">
        <v>149</v>
      </c>
      <c r="E404" s="27" t="s">
        <v>218</v>
      </c>
      <c r="F404" s="31" t="str">
        <f>IF(ISBLANK(E404), "", Table2[[#This Row],[unique_id]])</f>
        <v>uvc_edwin_motion</v>
      </c>
      <c r="G404" s="27" t="s">
        <v>908</v>
      </c>
      <c r="H404" s="27" t="s">
        <v>911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N404" s="27"/>
      <c r="AO404" s="29"/>
      <c r="AP404" s="27"/>
      <c r="AQ404" s="28"/>
      <c r="AY404" s="27"/>
      <c r="AZ404" s="27"/>
      <c r="BC404" s="27" t="str">
        <f>IF(AND(ISBLANK(AY404), ISBLANK(AZ404)), "", _xlfn.CONCAT("[", IF(ISBLANK(AY404), "", _xlfn.CONCAT("[""mac"", """, AY404, """]")), IF(ISBLANK(AZ404), "", _xlfn.CONCAT(", [""ip"", """, AZ404, """]")), "]"))</f>
        <v/>
      </c>
    </row>
    <row r="405" spans="1:55" ht="16" customHeight="1">
      <c r="A405" s="27">
        <v>2715</v>
      </c>
      <c r="B405" s="27" t="s">
        <v>26</v>
      </c>
      <c r="C405" s="27" t="s">
        <v>245</v>
      </c>
      <c r="D405" s="27" t="s">
        <v>147</v>
      </c>
      <c r="E405" s="27" t="s">
        <v>217</v>
      </c>
      <c r="F405" s="31" t="str">
        <f>IF(ISBLANK(E405), "", Table2[[#This Row],[unique_id]])</f>
        <v>uvc_edwin_medium</v>
      </c>
      <c r="G405" s="27" t="s">
        <v>127</v>
      </c>
      <c r="H405" s="27" t="s">
        <v>913</v>
      </c>
      <c r="I405" s="27" t="s">
        <v>219</v>
      </c>
      <c r="M405" s="27" t="s">
        <v>136</v>
      </c>
      <c r="N405" s="27" t="s">
        <v>289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M405" s="32"/>
      <c r="AN405" s="27"/>
      <c r="AO405" s="29"/>
      <c r="AP405" s="27" t="s">
        <v>464</v>
      </c>
      <c r="AQ405" s="28" t="s">
        <v>465</v>
      </c>
      <c r="AR405" s="27" t="s">
        <v>466</v>
      </c>
      <c r="AS405" s="27" t="s">
        <v>462</v>
      </c>
      <c r="AT405" s="27" t="s">
        <v>245</v>
      </c>
      <c r="AV405" s="27" t="s">
        <v>127</v>
      </c>
      <c r="AX405" s="27" t="s">
        <v>534</v>
      </c>
      <c r="AY405" s="27" t="s">
        <v>461</v>
      </c>
      <c r="AZ405" s="27" t="s">
        <v>490</v>
      </c>
      <c r="BC405" s="27" t="str">
        <f>IF(AND(ISBLANK(AY405), ISBLANK(AZ405)), "", _xlfn.CONCAT("[", IF(ISBLANK(AY405), "", _xlfn.CONCAT("[""mac"", """, AY405, """]")), IF(ISBLANK(AZ405), "", _xlfn.CONCAT(", [""ip"", """, AZ405, """]")), "]"))</f>
        <v>[["mac", "74:83:c2:3f:6e:5c"], ["ip", "10.0.6.21"]]</v>
      </c>
    </row>
    <row r="406" spans="1:55" ht="16" customHeight="1">
      <c r="A406" s="27">
        <v>2716</v>
      </c>
      <c r="B406" s="27" t="s">
        <v>26</v>
      </c>
      <c r="C406" s="27" t="s">
        <v>594</v>
      </c>
      <c r="D406" s="27" t="s">
        <v>377</v>
      </c>
      <c r="E406" s="27" t="s">
        <v>376</v>
      </c>
      <c r="F406" s="31" t="str">
        <f>IF(ISBLANK(E406), "", Table2[[#This Row],[unique_id]])</f>
        <v>column_break</v>
      </c>
      <c r="G406" s="27" t="s">
        <v>373</v>
      </c>
      <c r="H406" s="27" t="s">
        <v>913</v>
      </c>
      <c r="I406" s="27" t="s">
        <v>219</v>
      </c>
      <c r="M406" s="27" t="s">
        <v>374</v>
      </c>
      <c r="N406" s="27" t="s">
        <v>375</v>
      </c>
      <c r="T406" s="27"/>
      <c r="V406" s="28"/>
      <c r="W406" s="28"/>
      <c r="X406" s="28"/>
      <c r="Y406" s="28"/>
      <c r="AG406" s="28"/>
      <c r="AH406" s="28"/>
      <c r="AK406" s="27" t="str">
        <f>IF(ISBLANK(AI406),  "", _xlfn.CONCAT(LOWER(C406), "/", E406))</f>
        <v/>
      </c>
      <c r="AN406" s="27"/>
      <c r="AO406" s="29"/>
      <c r="AP406" s="27"/>
      <c r="AQ406" s="28"/>
      <c r="AY406" s="27"/>
      <c r="AZ406" s="27"/>
      <c r="BC406" s="27" t="str">
        <f>IF(AND(ISBLANK(AY406), ISBLANK(AZ406)), "", _xlfn.CONCAT("[", IF(ISBLANK(AY406), "", _xlfn.CONCAT("[""mac"", """, AY406, """]")), IF(ISBLANK(AZ406), "", _xlfn.CONCAT(", [""ip"", """, AZ406, """]")), "]"))</f>
        <v/>
      </c>
    </row>
    <row r="407" spans="1:55" ht="16" customHeight="1">
      <c r="A407" s="27">
        <v>2717</v>
      </c>
      <c r="B407" s="27" t="s">
        <v>26</v>
      </c>
      <c r="C407" s="27" t="s">
        <v>133</v>
      </c>
      <c r="D407" s="27" t="s">
        <v>149</v>
      </c>
      <c r="E407" s="27" t="s">
        <v>859</v>
      </c>
      <c r="F407" s="31" t="str">
        <f>IF(ISBLANK(E407), "", Table2[[#This Row],[unique_id]])</f>
        <v>ada_fan_occupancy</v>
      </c>
      <c r="G407" s="27" t="s">
        <v>130</v>
      </c>
      <c r="H407" s="27" t="s">
        <v>915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N407" s="27"/>
      <c r="AO407" s="29"/>
      <c r="AP407" s="27"/>
      <c r="AQ407" s="28"/>
      <c r="AY407" s="27"/>
      <c r="AZ407" s="27"/>
      <c r="BC407" s="27" t="str">
        <f>IF(AND(ISBLANK(AY407), ISBLANK(AZ407)), "", _xlfn.CONCAT("[", IF(ISBLANK(AY407), "", _xlfn.CONCAT("[""mac"", """, AY407, """]")), IF(ISBLANK(AZ407), "", _xlfn.CONCAT(", [""ip"", """, AZ407, """]")), "]"))</f>
        <v/>
      </c>
    </row>
    <row r="408" spans="1:55" ht="16" customHeight="1">
      <c r="A408" s="27">
        <v>2718</v>
      </c>
      <c r="B408" s="27" t="s">
        <v>26</v>
      </c>
      <c r="C408" s="27" t="s">
        <v>133</v>
      </c>
      <c r="D408" s="27" t="s">
        <v>149</v>
      </c>
      <c r="E408" s="27" t="s">
        <v>858</v>
      </c>
      <c r="F408" s="31" t="str">
        <f>IF(ISBLANK(E408), "", Table2[[#This Row],[unique_id]])</f>
        <v>edwin_fan_occupancy</v>
      </c>
      <c r="G408" s="27" t="s">
        <v>127</v>
      </c>
      <c r="H408" s="27" t="s">
        <v>915</v>
      </c>
      <c r="I408" s="27" t="s">
        <v>219</v>
      </c>
      <c r="M408" s="27" t="s">
        <v>136</v>
      </c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M408" s="32"/>
      <c r="AN408" s="27"/>
      <c r="AO408" s="29"/>
      <c r="AP408" s="27"/>
      <c r="AQ408" s="28"/>
      <c r="AY408" s="27"/>
      <c r="AZ408" s="27"/>
      <c r="BC408" s="27" t="str">
        <f>IF(AND(ISBLANK(AY408), ISBLANK(AZ408)), "", _xlfn.CONCAT("[", IF(ISBLANK(AY408), "", _xlfn.CONCAT("[""mac"", """, AY408, """]")), IF(ISBLANK(AZ408), "", _xlfn.CONCAT(", [""ip"", """, AZ408, """]")), "]"))</f>
        <v/>
      </c>
    </row>
    <row r="409" spans="1:55" ht="16" customHeight="1">
      <c r="A409" s="27">
        <v>2719</v>
      </c>
      <c r="B409" s="27" t="s">
        <v>26</v>
      </c>
      <c r="C409" s="27" t="s">
        <v>133</v>
      </c>
      <c r="D409" s="27" t="s">
        <v>149</v>
      </c>
      <c r="E409" s="27" t="s">
        <v>860</v>
      </c>
      <c r="F409" s="31" t="str">
        <f>IF(ISBLANK(E409), "", Table2[[#This Row],[unique_id]])</f>
        <v>parents_fan_occupancy</v>
      </c>
      <c r="G409" s="27" t="s">
        <v>201</v>
      </c>
      <c r="H409" s="27" t="s">
        <v>915</v>
      </c>
      <c r="I409" s="27" t="s">
        <v>219</v>
      </c>
      <c r="M409" s="27" t="s">
        <v>136</v>
      </c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M409" s="32"/>
      <c r="AN409" s="27"/>
      <c r="AO409" s="29"/>
      <c r="AP409" s="27"/>
      <c r="AQ409" s="28"/>
      <c r="AY409" s="27"/>
      <c r="AZ409" s="27"/>
      <c r="BC409" s="27" t="str">
        <f>IF(AND(ISBLANK(AY409), ISBLANK(AZ409)), "", _xlfn.CONCAT("[", IF(ISBLANK(AY409), "", _xlfn.CONCAT("[""mac"", """, AY409, """]")), IF(ISBLANK(AZ409), "", _xlfn.CONCAT(", [""ip"", """, AZ409, """]")), "]"))</f>
        <v/>
      </c>
    </row>
    <row r="410" spans="1:55" ht="16" customHeight="1">
      <c r="A410" s="27">
        <v>2720</v>
      </c>
      <c r="B410" s="27" t="s">
        <v>26</v>
      </c>
      <c r="C410" s="27" t="s">
        <v>133</v>
      </c>
      <c r="D410" s="27" t="s">
        <v>149</v>
      </c>
      <c r="E410" s="27" t="s">
        <v>861</v>
      </c>
      <c r="F410" s="31" t="str">
        <f>IF(ISBLANK(E410), "", Table2[[#This Row],[unique_id]])</f>
        <v>lounge_fan_occupancy</v>
      </c>
      <c r="G410" s="27" t="s">
        <v>203</v>
      </c>
      <c r="H410" s="27" t="s">
        <v>915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N410" s="27"/>
      <c r="AO410" s="29"/>
      <c r="AP410" s="27"/>
      <c r="AQ410" s="28"/>
      <c r="AY410" s="27"/>
      <c r="AZ410" s="27"/>
      <c r="BC410" s="27" t="str">
        <f>IF(AND(ISBLANK(AY410), ISBLANK(AZ410)), "", _xlfn.CONCAT("[", IF(ISBLANK(AY410), "", _xlfn.CONCAT("[""mac"", """, AY410, """]")), IF(ISBLANK(AZ410), "", _xlfn.CONCAT(", [""ip"", """, AZ410, """]")), "]"))</f>
        <v/>
      </c>
    </row>
    <row r="411" spans="1:55" ht="16" customHeight="1">
      <c r="A411" s="27">
        <v>2721</v>
      </c>
      <c r="B411" s="27" t="s">
        <v>26</v>
      </c>
      <c r="C411" s="27" t="s">
        <v>133</v>
      </c>
      <c r="D411" s="27" t="s">
        <v>149</v>
      </c>
      <c r="E411" s="27" t="s">
        <v>862</v>
      </c>
      <c r="F411" s="31" t="str">
        <f>IF(ISBLANK(E411), "", Table2[[#This Row],[unique_id]])</f>
        <v>deck_east_fan_occupancy</v>
      </c>
      <c r="G411" s="27" t="s">
        <v>225</v>
      </c>
      <c r="H411" s="27" t="s">
        <v>915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N411" s="27"/>
      <c r="AO411" s="29"/>
      <c r="AP411" s="27"/>
      <c r="AQ411" s="28"/>
      <c r="AY411" s="27"/>
      <c r="AZ411" s="27"/>
      <c r="BC411" s="27" t="str">
        <f>IF(AND(ISBLANK(AY411), ISBLANK(AZ411)), "", _xlfn.CONCAT("[", IF(ISBLANK(AY411), "", _xlfn.CONCAT("[""mac"", """, AY411, """]")), IF(ISBLANK(AZ411), "", _xlfn.CONCAT(", [""ip"", """, AZ411, """]")), "]"))</f>
        <v/>
      </c>
    </row>
    <row r="412" spans="1:55" ht="16" customHeight="1">
      <c r="A412" s="27">
        <v>2722</v>
      </c>
      <c r="B412" s="27" t="s">
        <v>26</v>
      </c>
      <c r="C412" s="27" t="s">
        <v>133</v>
      </c>
      <c r="D412" s="27" t="s">
        <v>149</v>
      </c>
      <c r="E412" s="27" t="s">
        <v>863</v>
      </c>
      <c r="F412" s="31" t="str">
        <f>IF(ISBLANK(E412), "", Table2[[#This Row],[unique_id]])</f>
        <v>deck_west_fan_occupancy</v>
      </c>
      <c r="G412" s="27" t="s">
        <v>224</v>
      </c>
      <c r="H412" s="27" t="s">
        <v>915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N412" s="27"/>
      <c r="AO412" s="29"/>
      <c r="AP412" s="27"/>
      <c r="AQ412" s="28"/>
      <c r="AY412" s="27"/>
      <c r="AZ412" s="27"/>
      <c r="BC412" s="27" t="str">
        <f>IF(AND(ISBLANK(AY412), ISBLANK(AZ412)), "", _xlfn.CONCAT("[", IF(ISBLANK(AY412), "", _xlfn.CONCAT("[""mac"", """, AY412, """]")), IF(ISBLANK(AZ412), "", _xlfn.CONCAT(", [""ip"", """, AZ412, """]")), "]"))</f>
        <v/>
      </c>
    </row>
    <row r="413" spans="1:55" ht="16" customHeight="1">
      <c r="A413" s="27">
        <v>5000</v>
      </c>
      <c r="B413" s="30" t="s">
        <v>26</v>
      </c>
      <c r="C413" s="27" t="s">
        <v>245</v>
      </c>
      <c r="F413" s="31" t="str">
        <f>IF(ISBLANK(E413), "", Table2[[#This Row],[unique_id]])</f>
        <v/>
      </c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N413" s="27"/>
      <c r="AO413" s="29"/>
      <c r="AP413" s="27" t="s">
        <v>748</v>
      </c>
      <c r="AQ413" s="28" t="s">
        <v>496</v>
      </c>
      <c r="AR413" s="27" t="s">
        <v>503</v>
      </c>
      <c r="AS413" s="27" t="s">
        <v>499</v>
      </c>
      <c r="AT413" s="27" t="s">
        <v>245</v>
      </c>
      <c r="AV413" s="27" t="s">
        <v>28</v>
      </c>
      <c r="AX413" s="27" t="s">
        <v>491</v>
      </c>
      <c r="AY413" s="27" t="s">
        <v>510</v>
      </c>
      <c r="AZ413" s="27" t="s">
        <v>506</v>
      </c>
      <c r="BC413" s="27" t="str">
        <f>IF(AND(ISBLANK(AY413), ISBLANK(AZ413)), "", _xlfn.CONCAT("[", IF(ISBLANK(AY413), "", _xlfn.CONCAT("[""mac"", """, AY413, """]")), IF(ISBLANK(AZ413), "", _xlfn.CONCAT(", [""ip"", """, AZ413, """]")), "]"))</f>
        <v>[["mac", "74:ac:b9:1c:15:f1"], ["ip", "10.0.0.1"]]</v>
      </c>
    </row>
    <row r="414" spans="1:55" ht="16" customHeight="1">
      <c r="A414" s="27">
        <v>5001</v>
      </c>
      <c r="B414" s="30" t="s">
        <v>26</v>
      </c>
      <c r="C414" s="27" t="s">
        <v>245</v>
      </c>
      <c r="F414" s="31" t="str">
        <f>IF(ISBLANK(E414), "", Table2[[#This Row],[unique_id]])</f>
        <v/>
      </c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N414" s="27"/>
      <c r="AO414" s="29"/>
      <c r="AP414" s="27" t="s">
        <v>873</v>
      </c>
      <c r="AQ414" s="28" t="s">
        <v>874</v>
      </c>
      <c r="AR414" s="27" t="s">
        <v>504</v>
      </c>
      <c r="AS414" s="27" t="s">
        <v>871</v>
      </c>
      <c r="AT414" s="27" t="s">
        <v>245</v>
      </c>
      <c r="AV414" s="27" t="s">
        <v>28</v>
      </c>
      <c r="AX414" s="27" t="s">
        <v>491</v>
      </c>
      <c r="AY414" s="27" t="s">
        <v>876</v>
      </c>
      <c r="AZ414" s="27" t="s">
        <v>507</v>
      </c>
      <c r="BC414" s="27" t="str">
        <f>IF(AND(ISBLANK(AY414), ISBLANK(AZ414)), "", _xlfn.CONCAT("[", IF(ISBLANK(AY414), "", _xlfn.CONCAT("[""mac"", """, AY414, """]")), IF(ISBLANK(AZ414), "", _xlfn.CONCAT(", [""ip"", """, AZ414, """]")), "]"))</f>
        <v>[["mac", "78:45:58:cb:14:b5"], ["ip", "10.0.0.2"]]</v>
      </c>
    </row>
    <row r="415" spans="1:55" ht="16" customHeight="1">
      <c r="A415" s="27">
        <v>5002</v>
      </c>
      <c r="B415" s="30" t="s">
        <v>26</v>
      </c>
      <c r="C415" s="27" t="s">
        <v>245</v>
      </c>
      <c r="F415" s="31" t="str">
        <f>IF(ISBLANK(E415), "", Table2[[#This Row],[unique_id]])</f>
        <v/>
      </c>
      <c r="T415" s="27"/>
      <c r="V415" s="28"/>
      <c r="W415" s="28"/>
      <c r="X415" s="28"/>
      <c r="Y415" s="2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N415" s="27"/>
      <c r="AO415" s="29"/>
      <c r="AP415" s="27" t="s">
        <v>493</v>
      </c>
      <c r="AQ415" s="28" t="s">
        <v>874</v>
      </c>
      <c r="AR415" s="27" t="s">
        <v>505</v>
      </c>
      <c r="AS415" s="27" t="s">
        <v>500</v>
      </c>
      <c r="AT415" s="27" t="s">
        <v>245</v>
      </c>
      <c r="AV415" s="27" t="s">
        <v>497</v>
      </c>
      <c r="AX415" s="27" t="s">
        <v>491</v>
      </c>
      <c r="AY415" s="27" t="s">
        <v>511</v>
      </c>
      <c r="AZ415" s="27" t="s">
        <v>508</v>
      </c>
      <c r="BC415" s="27" t="str">
        <f>IF(AND(ISBLANK(AY415), ISBLANK(AZ415)), "", _xlfn.CONCAT("[", IF(ISBLANK(AY415), "", _xlfn.CONCAT("[""mac"", """, AY415, """]")), IF(ISBLANK(AZ415), "", _xlfn.CONCAT(", [""ip"", """, AZ415, """]")), "]"))</f>
        <v>[["mac", "b4:fb:e4:e3:83:32"], ["ip", "10.0.0.3"]]</v>
      </c>
    </row>
    <row r="416" spans="1:55" ht="16" customHeight="1">
      <c r="A416" s="27">
        <v>5003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N416" s="27"/>
      <c r="AO416" s="29"/>
      <c r="AP416" s="27" t="s">
        <v>494</v>
      </c>
      <c r="AQ416" s="28" t="s">
        <v>875</v>
      </c>
      <c r="AR416" s="27" t="s">
        <v>504</v>
      </c>
      <c r="AS416" s="27" t="s">
        <v>501</v>
      </c>
      <c r="AT416" s="27" t="s">
        <v>245</v>
      </c>
      <c r="AV416" s="27" t="s">
        <v>403</v>
      </c>
      <c r="AX416" s="27" t="s">
        <v>491</v>
      </c>
      <c r="AY416" s="27" t="s">
        <v>512</v>
      </c>
      <c r="AZ416" s="27" t="s">
        <v>509</v>
      </c>
      <c r="BC416" s="27" t="str">
        <f>IF(AND(ISBLANK(AY416), ISBLANK(AZ416)), "", _xlfn.CONCAT("[", IF(ISBLANK(AY416), "", _xlfn.CONCAT("[""mac"", """, AY416, """]")), IF(ISBLANK(AZ416), "", _xlfn.CONCAT(", [""ip"", """, AZ416, """]")), "]"))</f>
        <v>[["mac", "78:8a:20:70:d3:79"], ["ip", "10.0.0.4"]]</v>
      </c>
    </row>
    <row r="417" spans="1:55" ht="16" customHeight="1">
      <c r="A417" s="27">
        <v>5004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N417" s="27"/>
      <c r="AO417" s="29"/>
      <c r="AP417" s="27" t="s">
        <v>495</v>
      </c>
      <c r="AQ417" s="28" t="s">
        <v>875</v>
      </c>
      <c r="AR417" s="27" t="s">
        <v>504</v>
      </c>
      <c r="AS417" s="27" t="s">
        <v>502</v>
      </c>
      <c r="AT417" s="27" t="s">
        <v>245</v>
      </c>
      <c r="AV417" s="27" t="s">
        <v>498</v>
      </c>
      <c r="AX417" s="27" t="s">
        <v>491</v>
      </c>
      <c r="AY417" s="27" t="s">
        <v>513</v>
      </c>
      <c r="AZ417" s="27" t="s">
        <v>872</v>
      </c>
      <c r="BC417" s="27" t="str">
        <f>IF(AND(ISBLANK(AY417), ISBLANK(AZ417)), "", _xlfn.CONCAT("[", IF(ISBLANK(AY417), "", _xlfn.CONCAT("[""mac"", """, AY417, """]")), IF(ISBLANK(AZ417), "", _xlfn.CONCAT(", [""ip"", """, AZ417, """]")), "]"))</f>
        <v>[["mac", "f0:9f:c2:fc:b0:f7"], ["ip", "10.0.0.5"]]</v>
      </c>
    </row>
    <row r="418" spans="1:55" ht="16" customHeight="1">
      <c r="A418" s="27">
        <v>5005</v>
      </c>
      <c r="B418" s="30" t="s">
        <v>26</v>
      </c>
      <c r="C418" s="30" t="s">
        <v>467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N418" s="27"/>
      <c r="AO418" s="29"/>
      <c r="AP418" s="27" t="s">
        <v>468</v>
      </c>
      <c r="AQ418" s="28" t="s">
        <v>470</v>
      </c>
      <c r="AR418" s="27" t="s">
        <v>472</v>
      </c>
      <c r="AS418" s="27" t="s">
        <v>469</v>
      </c>
      <c r="AT418" s="27" t="s">
        <v>471</v>
      </c>
      <c r="AV418" s="27" t="s">
        <v>28</v>
      </c>
      <c r="AX418" s="27" t="s">
        <v>514</v>
      </c>
      <c r="AY418" s="36" t="s">
        <v>579</v>
      </c>
      <c r="AZ418" s="27" t="s">
        <v>515</v>
      </c>
      <c r="BC418" s="27" t="str">
        <f>IF(AND(ISBLANK(AY418), ISBLANK(AZ418)), "", _xlfn.CONCAT("[", IF(ISBLANK(AY418), "", _xlfn.CONCAT("[""mac"", """, AY418, """]")), IF(ISBLANK(AZ418), "", _xlfn.CONCAT(", [""ip"", """, AZ418, """]")), "]"))</f>
        <v>[["mac", "4a:9a:06:5d:53:66"], ["ip", "10.0.4.10"]]</v>
      </c>
    </row>
    <row r="419" spans="1:55" ht="16" customHeight="1">
      <c r="A419" s="27">
        <v>5006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K419" s="30"/>
      <c r="L419" s="30"/>
      <c r="M419" s="30"/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N419" s="27"/>
      <c r="AO419" s="29"/>
      <c r="AP419" s="27" t="s">
        <v>444</v>
      </c>
      <c r="AQ419" s="28" t="s">
        <v>798</v>
      </c>
      <c r="AR419" s="27" t="s">
        <v>448</v>
      </c>
      <c r="AS419" s="27" t="s">
        <v>451</v>
      </c>
      <c r="AT419" s="27" t="s">
        <v>282</v>
      </c>
      <c r="AV419" s="27" t="s">
        <v>28</v>
      </c>
      <c r="AX419" s="27" t="s">
        <v>514</v>
      </c>
      <c r="AY419" s="27" t="s">
        <v>808</v>
      </c>
      <c r="AZ419" s="27" t="s">
        <v>575</v>
      </c>
      <c r="BC419" s="27" t="str">
        <f>IF(AND(ISBLANK(AY419), ISBLANK(AZ419)), "", _xlfn.CONCAT("[", IF(ISBLANK(AY419), "", _xlfn.CONCAT("[""mac"", """, AY419, """]")), IF(ISBLANK(AZ419), "", _xlfn.CONCAT(", [""ip"", """, AZ419, """]")), "]"))</f>
        <v>[["mac", "00:e0:4c:68:07:65"], ["ip", "10.0.4.11"]]</v>
      </c>
    </row>
    <row r="420" spans="1:55" ht="16" customHeight="1">
      <c r="A420" s="27">
        <v>5007</v>
      </c>
      <c r="B420" s="30" t="s">
        <v>26</v>
      </c>
      <c r="C420" s="30" t="s">
        <v>445</v>
      </c>
      <c r="D420" s="30"/>
      <c r="E420" s="30"/>
      <c r="F420" s="31" t="str">
        <f>IF(ISBLANK(E420), "", Table2[[#This Row],[unique_id]])</f>
        <v/>
      </c>
      <c r="G420" s="30"/>
      <c r="H420" s="30"/>
      <c r="I420" s="30"/>
      <c r="K420" s="30"/>
      <c r="L420" s="30"/>
      <c r="M420" s="30"/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N420" s="27"/>
      <c r="AO420" s="29"/>
      <c r="AP420" s="27" t="s">
        <v>444</v>
      </c>
      <c r="AQ420" s="28" t="s">
        <v>798</v>
      </c>
      <c r="AR420" s="27" t="s">
        <v>448</v>
      </c>
      <c r="AS420" s="27" t="s">
        <v>451</v>
      </c>
      <c r="AT420" s="27" t="s">
        <v>282</v>
      </c>
      <c r="AV420" s="27" t="s">
        <v>28</v>
      </c>
      <c r="AX420" s="27" t="s">
        <v>492</v>
      </c>
      <c r="AY420" s="27" t="s">
        <v>1098</v>
      </c>
      <c r="AZ420" s="27" t="s">
        <v>487</v>
      </c>
      <c r="BC420" s="27" t="str">
        <f>IF(AND(ISBLANK(AY420), ISBLANK(AZ420)), "", _xlfn.CONCAT("[", IF(ISBLANK(AY420), "", _xlfn.CONCAT("[""mac"", """, AY420, """]")), IF(ISBLANK(AZ420), "", _xlfn.CONCAT(", [""ip"", """, AZ420, """]")), "]"))</f>
        <v>[["mac", "2a:e0:4c:68:06:a1"], ["ip", "10.0.2.11"]]</v>
      </c>
    </row>
    <row r="421" spans="1:55" ht="16" customHeight="1">
      <c r="A421" s="27">
        <v>5008</v>
      </c>
      <c r="B421" s="30" t="s">
        <v>26</v>
      </c>
      <c r="C421" s="30" t="s">
        <v>445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N421" s="27"/>
      <c r="AO421" s="29"/>
      <c r="AP421" s="27" t="s">
        <v>444</v>
      </c>
      <c r="AQ421" s="28" t="s">
        <v>798</v>
      </c>
      <c r="AR421" s="27" t="s">
        <v>448</v>
      </c>
      <c r="AS421" s="27" t="s">
        <v>451</v>
      </c>
      <c r="AT421" s="27" t="s">
        <v>282</v>
      </c>
      <c r="AV421" s="27" t="s">
        <v>28</v>
      </c>
      <c r="AX421" s="27" t="s">
        <v>534</v>
      </c>
      <c r="AY421" s="27" t="s">
        <v>578</v>
      </c>
      <c r="AZ421" s="27" t="s">
        <v>576</v>
      </c>
      <c r="BC421" s="27" t="str">
        <f>IF(AND(ISBLANK(AY421), ISBLANK(AZ421)), "", _xlfn.CONCAT("[", IF(ISBLANK(AY421), "", _xlfn.CONCAT("[""mac"", """, AY421, """]")), IF(ISBLANK(AZ421), "", _xlfn.CONCAT(", [""ip"", """, AZ421, """]")), "]"))</f>
        <v>[["mac", "6a:e0:4c:68:06:a1"], ["ip", "10.0.6.11"]]</v>
      </c>
    </row>
    <row r="422" spans="1:55" ht="16" customHeight="1">
      <c r="A422" s="27">
        <v>5009</v>
      </c>
      <c r="B422" s="30" t="s">
        <v>786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N422" s="27"/>
      <c r="AO422" s="29"/>
      <c r="AP422" s="27" t="s">
        <v>446</v>
      </c>
      <c r="AQ422" s="28" t="s">
        <v>798</v>
      </c>
      <c r="AR422" s="27" t="s">
        <v>449</v>
      </c>
      <c r="AS422" s="27" t="s">
        <v>452</v>
      </c>
      <c r="AT422" s="27" t="s">
        <v>282</v>
      </c>
      <c r="AV422" s="27" t="s">
        <v>28</v>
      </c>
      <c r="AX422" s="27" t="s">
        <v>492</v>
      </c>
      <c r="AY422" s="27" t="s">
        <v>453</v>
      </c>
      <c r="AZ422" s="27"/>
      <c r="BC422" s="27" t="str">
        <f>IF(AND(ISBLANK(AY422), ISBLANK(AZ422)), "", _xlfn.CONCAT("[", IF(ISBLANK(AY422), "", _xlfn.CONCAT("[""mac"", """, AY422, """]")), IF(ISBLANK(AZ422), "", _xlfn.CONCAT(", [""ip"", """, AZ422, """]")), "]"))</f>
        <v>[["mac", "00:e0:4c:68:04:21"]]</v>
      </c>
    </row>
    <row r="423" spans="1:55" ht="16" customHeight="1">
      <c r="A423" s="27">
        <v>5010</v>
      </c>
      <c r="B423" s="30" t="s">
        <v>786</v>
      </c>
      <c r="C423" s="30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N423" s="27"/>
      <c r="AO423" s="29"/>
      <c r="AP423" s="27" t="s">
        <v>447</v>
      </c>
      <c r="AQ423" s="28" t="s">
        <v>798</v>
      </c>
      <c r="AR423" s="27" t="s">
        <v>450</v>
      </c>
      <c r="AS423" s="27" t="s">
        <v>452</v>
      </c>
      <c r="AT423" s="27" t="s">
        <v>282</v>
      </c>
      <c r="AV423" s="27" t="s">
        <v>28</v>
      </c>
      <c r="AX423" s="27" t="s">
        <v>492</v>
      </c>
      <c r="AY423" s="27" t="s">
        <v>577</v>
      </c>
      <c r="AZ423" s="35"/>
      <c r="BA423" s="30"/>
      <c r="BB423" s="30"/>
      <c r="BC423" s="27" t="str">
        <f>IF(AND(ISBLANK(AY423), ISBLANK(AZ423)), "", _xlfn.CONCAT("[", IF(ISBLANK(AY423), "", _xlfn.CONCAT("[""mac"", """, AY423, """]")), IF(ISBLANK(AZ423), "", _xlfn.CONCAT(", [""ip"", """, AZ423, """]")), "]"))</f>
        <v>[["mac", "00:e0:4c:68:07:0d"]]</v>
      </c>
    </row>
    <row r="424" spans="1:55" ht="16" customHeight="1">
      <c r="A424" s="27">
        <v>5011</v>
      </c>
      <c r="B424" s="30" t="s">
        <v>786</v>
      </c>
      <c r="C424" s="30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N424" s="27"/>
      <c r="AO424" s="29"/>
      <c r="AP424" s="27" t="s">
        <v>796</v>
      </c>
      <c r="AQ424" s="28" t="s">
        <v>798</v>
      </c>
      <c r="AR424" s="27" t="s">
        <v>800</v>
      </c>
      <c r="AS424" s="27" t="s">
        <v>452</v>
      </c>
      <c r="AT424" s="27" t="s">
        <v>282</v>
      </c>
      <c r="AV424" s="27" t="s">
        <v>28</v>
      </c>
      <c r="AX424" s="27" t="s">
        <v>492</v>
      </c>
      <c r="AY424" s="27" t="s">
        <v>802</v>
      </c>
      <c r="AZ424" s="35"/>
      <c r="BA424" s="30"/>
      <c r="BB424" s="30"/>
      <c r="BC424" s="27" t="str">
        <f>IF(AND(ISBLANK(AY424), ISBLANK(AZ424)), "", _xlfn.CONCAT("[", IF(ISBLANK(AY424), "", _xlfn.CONCAT("[""mac"", """, AY424, """]")), IF(ISBLANK(AZ424), "", _xlfn.CONCAT(", [""ip"", """, AZ424, """]")), "]"))</f>
        <v>[["mac", "40:6c:8f:2a:da:9c"]]</v>
      </c>
    </row>
    <row r="425" spans="1:55" ht="16" customHeight="1">
      <c r="A425" s="27">
        <v>5012</v>
      </c>
      <c r="B425" s="44" t="s">
        <v>26</v>
      </c>
      <c r="C425" s="30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N425" s="27"/>
      <c r="AO425" s="29"/>
      <c r="AP425" s="27" t="s">
        <v>797</v>
      </c>
      <c r="AQ425" s="28" t="s">
        <v>798</v>
      </c>
      <c r="AR425" s="27" t="s">
        <v>799</v>
      </c>
      <c r="AS425" s="27" t="s">
        <v>452</v>
      </c>
      <c r="AT425" s="27" t="s">
        <v>282</v>
      </c>
      <c r="AV425" s="27" t="s">
        <v>28</v>
      </c>
      <c r="AX425" s="27" t="s">
        <v>492</v>
      </c>
      <c r="AY425" s="27" t="s">
        <v>801</v>
      </c>
      <c r="AZ425" s="35" t="s">
        <v>1097</v>
      </c>
      <c r="BA425" s="30"/>
      <c r="BB425" s="30"/>
      <c r="BC425" s="27" t="str">
        <f>IF(AND(ISBLANK(AY425), ISBLANK(AZ425)), "", _xlfn.CONCAT("[", IF(ISBLANK(AY425), "", _xlfn.CONCAT("[""mac"", """, AY425, """]")), IF(ISBLANK(AZ425), "", _xlfn.CONCAT(", [""ip"", """, AZ425, """]")), "]"))</f>
        <v>[["mac", "0c:4d:e9:d2:86:6c"], ["ip", "10.0.2.13"]]</v>
      </c>
    </row>
    <row r="426" spans="1:55" ht="16" customHeight="1">
      <c r="A426" s="27">
        <v>5013</v>
      </c>
      <c r="B426" s="30" t="s">
        <v>26</v>
      </c>
      <c r="C426" s="30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N426" s="27"/>
      <c r="AO426" s="29"/>
      <c r="AP426" s="27" t="s">
        <v>747</v>
      </c>
      <c r="AQ426" s="28" t="s">
        <v>798</v>
      </c>
      <c r="AR426" s="27" t="s">
        <v>746</v>
      </c>
      <c r="AS426" s="27" t="s">
        <v>745</v>
      </c>
      <c r="AT426" s="27" t="s">
        <v>744</v>
      </c>
      <c r="AV426" s="27" t="s">
        <v>28</v>
      </c>
      <c r="AX426" s="27" t="s">
        <v>492</v>
      </c>
      <c r="AY426" s="27" t="s">
        <v>743</v>
      </c>
      <c r="AZ426" s="35" t="s">
        <v>488</v>
      </c>
      <c r="BA426" s="30"/>
      <c r="BB426" s="30"/>
      <c r="BC426" s="27" t="str">
        <f>IF(AND(ISBLANK(AY426), ISBLANK(AZ426)), "", _xlfn.CONCAT("[", IF(ISBLANK(AY426), "", _xlfn.CONCAT("[""mac"", """, AY426, """]")), IF(ISBLANK(AZ426), "", _xlfn.CONCAT(", [""ip"", """, AZ426, """]")), "]"))</f>
        <v>[["mac", "b8:27:eb:78:74:0e"], ["ip", "10.0.2.12"]]</v>
      </c>
    </row>
    <row r="427" spans="1:55" ht="16" customHeight="1">
      <c r="A427" s="27">
        <v>5014</v>
      </c>
      <c r="B427" s="27" t="s">
        <v>26</v>
      </c>
      <c r="C427" s="27" t="s">
        <v>459</v>
      </c>
      <c r="E427" s="30"/>
      <c r="F427" s="31" t="str">
        <f>IF(ISBLANK(E427), "", Table2[[#This Row],[unique_id]])</f>
        <v/>
      </c>
      <c r="I427" s="30"/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N427" s="27"/>
      <c r="AO427" s="29"/>
      <c r="AP427" s="27" t="s">
        <v>458</v>
      </c>
      <c r="AQ427" s="28" t="s">
        <v>1096</v>
      </c>
      <c r="AR427" s="27" t="s">
        <v>456</v>
      </c>
      <c r="AS427" s="27" t="s">
        <v>457</v>
      </c>
      <c r="AT427" s="27" t="s">
        <v>455</v>
      </c>
      <c r="AV427" s="27" t="s">
        <v>28</v>
      </c>
      <c r="AX427" s="27" t="s">
        <v>534</v>
      </c>
      <c r="AY427" s="27" t="s">
        <v>454</v>
      </c>
      <c r="AZ427" s="27" t="s">
        <v>580</v>
      </c>
      <c r="BC427" s="27" t="str">
        <f>IF(AND(ISBLANK(AY427), ISBLANK(AZ427)), "", _xlfn.CONCAT("[", IF(ISBLANK(AY427), "", _xlfn.CONCAT("[""mac"", """, AY427, """]")), IF(ISBLANK(AZ427), "", _xlfn.CONCAT(", [""ip"", """, AZ427, """]")), "]"))</f>
        <v>[["mac", "30:05:5c:8a:ff:10"], ["ip", "10.0.6.22"]]</v>
      </c>
    </row>
    <row r="428" spans="1:55" ht="16" customHeight="1">
      <c r="A428" s="27">
        <v>5015</v>
      </c>
      <c r="B428" s="27" t="s">
        <v>26</v>
      </c>
      <c r="C428" s="27" t="s">
        <v>616</v>
      </c>
      <c r="E428" s="30"/>
      <c r="F428" s="31" t="str">
        <f>IF(ISBLANK(E428), "", Table2[[#This Row],[unique_id]])</f>
        <v/>
      </c>
      <c r="I428" s="30"/>
      <c r="T428" s="27"/>
      <c r="V428" s="28"/>
      <c r="W428" s="28" t="s">
        <v>663</v>
      </c>
      <c r="X428" s="28"/>
      <c r="Y428" s="38" t="s">
        <v>1076</v>
      </c>
      <c r="Z428" s="38"/>
      <c r="AA428" s="3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N428" s="27"/>
      <c r="AO4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P428" s="27" t="s">
        <v>654</v>
      </c>
      <c r="AQ428" s="38" t="s">
        <v>653</v>
      </c>
      <c r="AR428" s="34" t="s">
        <v>651</v>
      </c>
      <c r="AS428" s="34" t="s">
        <v>652</v>
      </c>
      <c r="AT428" s="27" t="s">
        <v>616</v>
      </c>
      <c r="AV428" s="27" t="s">
        <v>172</v>
      </c>
      <c r="AY428" s="27" t="s">
        <v>650</v>
      </c>
      <c r="AZ428" s="27"/>
      <c r="BC428" s="27" t="str">
        <f>IF(AND(ISBLANK(AY428), ISBLANK(AZ428)), "", _xlfn.CONCAT("[", IF(ISBLANK(AY428), "", _xlfn.CONCAT("[""mac"", """, AY428, """]")), IF(ISBLANK(AZ428), "", _xlfn.CONCAT(", [""ip"", """, AZ428, """]")), "]"))</f>
        <v>[["mac", "0x00158d0005d9d088"]]</v>
      </c>
    </row>
    <row r="429" spans="1:55" ht="16" customHeight="1">
      <c r="A429" s="27">
        <v>6000</v>
      </c>
      <c r="B429" s="27" t="s">
        <v>26</v>
      </c>
      <c r="C429" s="27" t="s">
        <v>729</v>
      </c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N429" s="27"/>
      <c r="AO429" s="29"/>
      <c r="AP429" s="27" t="s">
        <v>581</v>
      </c>
      <c r="AQ429" s="28"/>
      <c r="AX429" s="27" t="s">
        <v>514</v>
      </c>
      <c r="AY429" s="27" t="s">
        <v>582</v>
      </c>
      <c r="AZ429" s="27"/>
      <c r="BC429" s="27" t="str">
        <f>IF(AND(ISBLANK(AY429), ISBLANK(AZ429)), "", _xlfn.CONCAT("[", IF(ISBLANK(AY429), "", _xlfn.CONCAT("[""mac"", """, AY429, """]")), IF(ISBLANK(AZ429), "", _xlfn.CONCAT(", [""ip"", """, AZ429, """]")), "]"))</f>
        <v>[["mac", "bc:09:63:42:09:c0"]]</v>
      </c>
    </row>
    <row r="430" spans="1:55" ht="16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N430" s="27"/>
      <c r="AO430" s="29"/>
      <c r="AP430" s="27"/>
      <c r="AQ430" s="28"/>
      <c r="AY430" s="27"/>
      <c r="AZ430" s="27"/>
      <c r="BC430" s="27" t="str">
        <f>IF(AND(ISBLANK(AY430), ISBLANK(AZ430)), "", _xlfn.CONCAT("[", IF(ISBLANK(AY430), "", _xlfn.CONCAT("[""mac"", """, AY430, """]")), IF(ISBLANK(AZ430), "", _xlfn.CONCAT(", [""ip"", """, AZ430, """]")), "]"))</f>
        <v/>
      </c>
    </row>
    <row r="431" spans="1:55" ht="16" customHeight="1">
      <c r="B431" s="30"/>
      <c r="C431" s="30"/>
      <c r="D431" s="30"/>
      <c r="E431" s="30"/>
      <c r="F431" s="31" t="str">
        <f>IF(ISBLANK(E431), "", Table2[[#This Row],[unique_id]])</f>
        <v/>
      </c>
      <c r="G431" s="30"/>
      <c r="H431" s="30"/>
      <c r="I431" s="30"/>
      <c r="K431" s="30"/>
      <c r="L431" s="30"/>
      <c r="M431" s="30"/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N431" s="27"/>
      <c r="AO431" s="29"/>
      <c r="AP431" s="27"/>
      <c r="AQ431" s="28"/>
      <c r="AY431" s="27"/>
      <c r="AZ431" s="27"/>
      <c r="BC431" s="27" t="str">
        <f>IF(AND(ISBLANK(AY431), ISBLANK(AZ431)), "", _xlfn.CONCAT("[", IF(ISBLANK(AY431), "", _xlfn.CONCAT("[""mac"", """, AY431, """]")), IF(ISBLANK(AZ431), "", _xlfn.CONCAT(", [""ip"", """, AZ431, """]")), "]"))</f>
        <v/>
      </c>
    </row>
    <row r="432" spans="1:55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N432" s="27"/>
      <c r="AO432" s="29"/>
      <c r="AP432" s="27"/>
      <c r="AQ432" s="28"/>
      <c r="AY432" s="27"/>
      <c r="AZ432" s="27"/>
      <c r="BC432" s="27" t="str">
        <f>IF(AND(ISBLANK(AY432), ISBLANK(AZ432)), "", _xlfn.CONCAT("[", IF(ISBLANK(AY432), "", _xlfn.CONCAT("[""mac"", """, AY432, """]")), IF(ISBLANK(AZ432), "", _xlfn.CONCAT(", [""ip"", """, AZ432, """]")), "]"))</f>
        <v/>
      </c>
    </row>
    <row r="433" spans="5:55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N433" s="27"/>
      <c r="AO433" s="29"/>
      <c r="AP433" s="27"/>
      <c r="AQ433" s="28"/>
      <c r="AY433" s="27"/>
      <c r="AZ433" s="27"/>
      <c r="BC433" s="27" t="str">
        <f>IF(AND(ISBLANK(AY433), ISBLANK(AZ433)), "", _xlfn.CONCAT("[", IF(ISBLANK(AY433), "", _xlfn.CONCAT("[""mac"", """, AY433, """]")), IF(ISBLANK(AZ433), "", _xlfn.CONCAT(", [""ip"", """, AZ433, """]")), "]"))</f>
        <v/>
      </c>
    </row>
    <row r="434" spans="5:55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N434" s="27"/>
      <c r="AO434" s="29"/>
      <c r="AP434" s="27"/>
      <c r="AQ434" s="28"/>
      <c r="AY434" s="27"/>
      <c r="AZ434" s="27"/>
      <c r="BC434" s="27" t="str">
        <f>IF(AND(ISBLANK(AY434), ISBLANK(AZ434)), "", _xlfn.CONCAT("[", IF(ISBLANK(AY434), "", _xlfn.CONCAT("[""mac"", """, AY434, """]")), IF(ISBLANK(AZ434), "", _xlfn.CONCAT(", [""ip"", """, AZ434, """]")), "]"))</f>
        <v/>
      </c>
    </row>
    <row r="435" spans="5:55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N435" s="27"/>
      <c r="AO435" s="29"/>
      <c r="AP435" s="27"/>
      <c r="AQ435" s="28"/>
      <c r="AY435" s="27"/>
      <c r="AZ435" s="27"/>
      <c r="BC435" s="27" t="str">
        <f>IF(AND(ISBLANK(AY435), ISBLANK(AZ435)), "", _xlfn.CONCAT("[", IF(ISBLANK(AY435), "", _xlfn.CONCAT("[""mac"", """, AY435, """]")), IF(ISBLANK(AZ435), "", _xlfn.CONCAT(", [""ip"", """, AZ435, """]")), "]"))</f>
        <v/>
      </c>
    </row>
    <row r="436" spans="5:55" ht="16" customHeight="1">
      <c r="E436" s="32"/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N436" s="27"/>
      <c r="AO436" s="29"/>
      <c r="AP436" s="27"/>
      <c r="AQ436" s="28"/>
      <c r="AY436" s="27"/>
      <c r="AZ436" s="27"/>
      <c r="BC436" s="27" t="str">
        <f>IF(AND(ISBLANK(AY436), ISBLANK(AZ436)), "", _xlfn.CONCAT("[", IF(ISBLANK(AY436), "", _xlfn.CONCAT("[""mac"", """, AY436, """]")), IF(ISBLANK(AZ436), "", _xlfn.CONCAT(", [""ip"", """, AZ436, """]")), "]"))</f>
        <v/>
      </c>
    </row>
    <row r="437" spans="5:55" ht="16" customHeight="1">
      <c r="E437" s="32"/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N437" s="27"/>
      <c r="AO437" s="29"/>
      <c r="AP437" s="27"/>
      <c r="AQ437" s="28"/>
      <c r="AY437" s="27"/>
      <c r="AZ437" s="27"/>
      <c r="BC437" s="27" t="str">
        <f>IF(AND(ISBLANK(AY437), ISBLANK(AZ437)), "", _xlfn.CONCAT("[", IF(ISBLANK(AY437), "", _xlfn.CONCAT("[""mac"", """, AY437, """]")), IF(ISBLANK(AZ437), "", _xlfn.CONCAT(", [""ip"", """, AZ437, """]")), "]"))</f>
        <v/>
      </c>
    </row>
    <row r="438" spans="5:55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N438" s="27"/>
      <c r="AO438" s="29"/>
      <c r="AP438" s="27"/>
      <c r="AQ438" s="28"/>
      <c r="AY438" s="27"/>
      <c r="AZ438" s="27"/>
      <c r="BC438" s="27" t="str">
        <f>IF(AND(ISBLANK(AY438), ISBLANK(AZ438)), "", _xlfn.CONCAT("[", IF(ISBLANK(AY438), "", _xlfn.CONCAT("[""mac"", """, AY438, """]")), IF(ISBLANK(AZ438), "", _xlfn.CONCAT(", [""ip"", """, AZ438, """]")), "]"))</f>
        <v/>
      </c>
    </row>
    <row r="439" spans="5:55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N439" s="27"/>
      <c r="AO439" s="29"/>
      <c r="AP439" s="27"/>
      <c r="AQ439" s="28"/>
      <c r="AY439" s="27"/>
      <c r="AZ439" s="27"/>
      <c r="BC439" s="27" t="str">
        <f>IF(AND(ISBLANK(AY439), ISBLANK(AZ439)), "", _xlfn.CONCAT("[", IF(ISBLANK(AY439), "", _xlfn.CONCAT("[""mac"", """, AY439, """]")), IF(ISBLANK(AZ439), "", _xlfn.CONCAT(", [""ip"", """, AZ439, """]")), "]"))</f>
        <v/>
      </c>
    </row>
    <row r="440" spans="5:55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N440" s="27"/>
      <c r="AO440" s="29"/>
      <c r="AP440" s="27"/>
      <c r="AQ440" s="28"/>
      <c r="AY440" s="27"/>
      <c r="AZ440" s="27"/>
      <c r="BC440" s="27" t="str">
        <f>IF(AND(ISBLANK(AY440), ISBLANK(AZ440)), "", _xlfn.CONCAT("[", IF(ISBLANK(AY440), "", _xlfn.CONCAT("[""mac"", """, AY440, """]")), IF(ISBLANK(AZ440), "", _xlfn.CONCAT(", [""ip"", """, AZ440, """]")), "]"))</f>
        <v/>
      </c>
    </row>
    <row r="441" spans="5:55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N441" s="27"/>
      <c r="AO441" s="29"/>
      <c r="AP441" s="27"/>
      <c r="AQ441" s="28"/>
      <c r="AY441" s="27"/>
      <c r="AZ441" s="27"/>
      <c r="BC441" s="27" t="str">
        <f>IF(AND(ISBLANK(AY441), ISBLANK(AZ441)), "", _xlfn.CONCAT("[", IF(ISBLANK(AY441), "", _xlfn.CONCAT("[""mac"", """, AY441, """]")), IF(ISBLANK(AZ441), "", _xlfn.CONCAT(", [""ip"", """, AZ441, """]")), "]"))</f>
        <v/>
      </c>
    </row>
    <row r="442" spans="5:55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N442" s="27"/>
      <c r="AO442" s="29"/>
      <c r="AP442" s="27"/>
      <c r="AQ442" s="28"/>
      <c r="AY442" s="27"/>
      <c r="AZ442" s="27"/>
      <c r="BC442" s="27" t="str">
        <f>IF(AND(ISBLANK(AY442), ISBLANK(AZ442)), "", _xlfn.CONCAT("[", IF(ISBLANK(AY442), "", _xlfn.CONCAT("[""mac"", """, AY442, """]")), IF(ISBLANK(AZ442), "", _xlfn.CONCAT(", [""ip"", """, AZ442, """]")), "]"))</f>
        <v/>
      </c>
    </row>
    <row r="443" spans="5:55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N443" s="27"/>
      <c r="AO443" s="29"/>
      <c r="AP443" s="27"/>
      <c r="AQ443" s="28"/>
      <c r="AY443" s="27"/>
      <c r="AZ443" s="27"/>
      <c r="BC443" s="27" t="str">
        <f>IF(AND(ISBLANK(AY443), ISBLANK(AZ443)), "", _xlfn.CONCAT("[", IF(ISBLANK(AY443), "", _xlfn.CONCAT("[""mac"", """, AY443, """]")), IF(ISBLANK(AZ443), "", _xlfn.CONCAT(", [""ip"", """, AZ443, """]")), "]"))</f>
        <v/>
      </c>
    </row>
    <row r="444" spans="5:55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N444" s="27"/>
      <c r="AO444" s="29"/>
      <c r="AP444" s="27"/>
      <c r="AQ444" s="28"/>
      <c r="AY444" s="27"/>
      <c r="AZ444" s="27"/>
      <c r="BC444" s="27" t="str">
        <f>IF(AND(ISBLANK(AY444), ISBLANK(AZ444)), "", _xlfn.CONCAT("[", IF(ISBLANK(AY444), "", _xlfn.CONCAT("[""mac"", """, AY444, """]")), IF(ISBLANK(AZ444), "", _xlfn.CONCAT(", [""ip"", """, AZ444, """]")), "]"))</f>
        <v/>
      </c>
    </row>
    <row r="445" spans="5:55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N445" s="27"/>
      <c r="AO445" s="29"/>
      <c r="AP445" s="27"/>
      <c r="AQ445" s="28"/>
      <c r="AY445" s="27"/>
      <c r="AZ445" s="27"/>
      <c r="BC445" s="27" t="str">
        <f>IF(AND(ISBLANK(AY445), ISBLANK(AZ445)), "", _xlfn.CONCAT("[", IF(ISBLANK(AY445), "", _xlfn.CONCAT("[""mac"", """, AY445, """]")), IF(ISBLANK(AZ445), "", _xlfn.CONCAT(", [""ip"", """, AZ445, """]")), "]"))</f>
        <v/>
      </c>
    </row>
    <row r="446" spans="5:55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N446" s="27"/>
      <c r="AO446" s="29"/>
      <c r="AP446" s="27"/>
      <c r="AQ446" s="28"/>
      <c r="AY446" s="27"/>
      <c r="AZ446" s="27"/>
      <c r="BC446" s="27" t="str">
        <f>IF(AND(ISBLANK(AY446), ISBLANK(AZ446)), "", _xlfn.CONCAT("[", IF(ISBLANK(AY446), "", _xlfn.CONCAT("[""mac"", """, AY446, """]")), IF(ISBLANK(AZ446), "", _xlfn.CONCAT(", [""ip"", """, AZ446, """]")), "]"))</f>
        <v/>
      </c>
    </row>
    <row r="447" spans="5:55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N447" s="27"/>
      <c r="AO447" s="29"/>
      <c r="AP447" s="27"/>
      <c r="AQ447" s="28"/>
      <c r="AY447" s="27"/>
      <c r="AZ447" s="27"/>
      <c r="BC447" s="27" t="str">
        <f>IF(AND(ISBLANK(AY447), ISBLANK(AZ447)), "", _xlfn.CONCAT("[", IF(ISBLANK(AY447), "", _xlfn.CONCAT("[""mac"", """, AY447, """]")), IF(ISBLANK(AZ447), "", _xlfn.CONCAT(", [""ip"", """, AZ447, """]")), "]"))</f>
        <v/>
      </c>
    </row>
    <row r="448" spans="5:55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N448" s="27"/>
      <c r="AO448" s="29"/>
      <c r="AP448" s="27"/>
      <c r="AQ448" s="28"/>
      <c r="AY448" s="27"/>
      <c r="AZ448" s="27"/>
      <c r="BC448" s="27" t="str">
        <f>IF(AND(ISBLANK(AY448), ISBLANK(AZ448)), "", _xlfn.CONCAT("[", IF(ISBLANK(AY448), "", _xlfn.CONCAT("[""mac"", """, AY448, """]")), IF(ISBLANK(AZ448), "", _xlfn.CONCAT(", [""ip"", """, AZ448, """]")), "]"))</f>
        <v/>
      </c>
    </row>
    <row r="449" spans="6:55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N449" s="27"/>
      <c r="AO449" s="29"/>
      <c r="AP449" s="27"/>
      <c r="AQ449" s="28"/>
      <c r="AY449" s="27"/>
      <c r="AZ449" s="27"/>
      <c r="BC449" s="27" t="str">
        <f>IF(AND(ISBLANK(AY449), ISBLANK(AZ449)), "", _xlfn.CONCAT("[", IF(ISBLANK(AY449), "", _xlfn.CONCAT("[""mac"", """, AY449, """]")), IF(ISBLANK(AZ449), "", _xlfn.CONCAT(", [""ip"", """, AZ449, """]")), "]"))</f>
        <v/>
      </c>
    </row>
    <row r="450" spans="6:55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N450" s="27"/>
      <c r="AO450" s="29"/>
      <c r="AP450" s="27"/>
      <c r="AQ450" s="28"/>
      <c r="AY450" s="27"/>
      <c r="AZ450" s="27"/>
      <c r="BC450" s="27" t="str">
        <f>IF(AND(ISBLANK(AY450), ISBLANK(AZ450)), "", _xlfn.CONCAT("[", IF(ISBLANK(AY450), "", _xlfn.CONCAT("[""mac"", """, AY450, """]")), IF(ISBLANK(AZ450), "", _xlfn.CONCAT(", [""ip"", """, AZ450, """]")), "]"))</f>
        <v/>
      </c>
    </row>
    <row r="451" spans="6:55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N451" s="27"/>
      <c r="AO451" s="29"/>
      <c r="AP451" s="27"/>
      <c r="AQ451" s="28"/>
      <c r="AY451" s="27"/>
      <c r="AZ451" s="27"/>
      <c r="BC451" s="27" t="str">
        <f>IF(AND(ISBLANK(AY451), ISBLANK(AZ451)), "", _xlfn.CONCAT("[", IF(ISBLANK(AY451), "", _xlfn.CONCAT("[""mac"", """, AY451, """]")), IF(ISBLANK(AZ451), "", _xlfn.CONCAT(", [""ip"", """, AZ451, """]")), "]"))</f>
        <v/>
      </c>
    </row>
    <row r="452" spans="6:55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N452" s="27"/>
      <c r="AO452" s="29"/>
      <c r="AP452" s="27"/>
      <c r="AQ452" s="28"/>
      <c r="AY452" s="27"/>
      <c r="AZ452" s="27"/>
      <c r="BC452" s="27" t="str">
        <f>IF(AND(ISBLANK(AY452), ISBLANK(AZ452)), "", _xlfn.CONCAT("[", IF(ISBLANK(AY452), "", _xlfn.CONCAT("[""mac"", """, AY452, """]")), IF(ISBLANK(AZ452), "", _xlfn.CONCAT(", [""ip"", """, AZ452, """]")), "]"))</f>
        <v/>
      </c>
    </row>
    <row r="453" spans="6:55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N453" s="27"/>
      <c r="AO453" s="29"/>
      <c r="AP453" s="27"/>
      <c r="AQ453" s="28"/>
      <c r="AY453" s="27"/>
      <c r="AZ453" s="27"/>
      <c r="BC453" s="27" t="str">
        <f>IF(AND(ISBLANK(AY453), ISBLANK(AZ453)), "", _xlfn.CONCAT("[", IF(ISBLANK(AY453), "", _xlfn.CONCAT("[""mac"", """, AY453, """]")), IF(ISBLANK(AZ453), "", _xlfn.CONCAT(", [""ip"", """, AZ453, """]")), "]"))</f>
        <v/>
      </c>
    </row>
    <row r="454" spans="6:55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N454" s="27"/>
      <c r="AO454" s="29"/>
      <c r="AP454" s="27"/>
      <c r="AQ454" s="28"/>
      <c r="AY454" s="27"/>
      <c r="AZ454" s="27"/>
      <c r="BC454" s="27" t="str">
        <f>IF(AND(ISBLANK(AY454), ISBLANK(AZ454)), "", _xlfn.CONCAT("[", IF(ISBLANK(AY454), "", _xlfn.CONCAT("[""mac"", """, AY454, """]")), IF(ISBLANK(AZ454), "", _xlfn.CONCAT(", [""ip"", """, AZ454, """]")), "]"))</f>
        <v/>
      </c>
    </row>
    <row r="455" spans="6:55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N455" s="27"/>
      <c r="AO455" s="29"/>
      <c r="AP455" s="27"/>
      <c r="AQ455" s="28"/>
      <c r="AY455" s="27"/>
      <c r="AZ455" s="27"/>
      <c r="BC455" s="27" t="str">
        <f>IF(AND(ISBLANK(AY455), ISBLANK(AZ455)), "", _xlfn.CONCAT("[", IF(ISBLANK(AY455), "", _xlfn.CONCAT("[""mac"", """, AY455, """]")), IF(ISBLANK(AZ455), "", _xlfn.CONCAT(", [""ip"", """, AZ455, """]")), "]"))</f>
        <v/>
      </c>
    </row>
    <row r="456" spans="6:55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N456" s="27"/>
      <c r="AO456" s="29"/>
      <c r="AP456" s="27"/>
      <c r="AQ456" s="28"/>
      <c r="AY456" s="27"/>
      <c r="AZ456" s="27"/>
      <c r="BC456" s="27" t="str">
        <f>IF(AND(ISBLANK(AY456), ISBLANK(AZ456)), "", _xlfn.CONCAT("[", IF(ISBLANK(AY456), "", _xlfn.CONCAT("[""mac"", """, AY456, """]")), IF(ISBLANK(AZ456), "", _xlfn.CONCAT(", [""ip"", """, AZ456, """]")), "]"))</f>
        <v/>
      </c>
    </row>
    <row r="457" spans="6:55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N457" s="27"/>
      <c r="AO457" s="29"/>
      <c r="AP457" s="27"/>
      <c r="AQ457" s="28"/>
      <c r="AY457" s="27"/>
      <c r="AZ457" s="27"/>
      <c r="BC457" s="27" t="str">
        <f>IF(AND(ISBLANK(AY457), ISBLANK(AZ457)), "", _xlfn.CONCAT("[", IF(ISBLANK(AY457), "", _xlfn.CONCAT("[""mac"", """, AY457, """]")), IF(ISBLANK(AZ457), "", _xlfn.CONCAT(", [""ip"", """, AZ457, """]")), "]"))</f>
        <v/>
      </c>
    </row>
    <row r="458" spans="6:55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N458" s="27"/>
      <c r="AO458" s="29"/>
      <c r="AP458" s="27"/>
      <c r="AQ458" s="28"/>
      <c r="AY458" s="27"/>
      <c r="AZ458" s="27"/>
      <c r="BC458" s="27" t="str">
        <f>IF(AND(ISBLANK(AY458), ISBLANK(AZ458)), "", _xlfn.CONCAT("[", IF(ISBLANK(AY458), "", _xlfn.CONCAT("[""mac"", """, AY458, """]")), IF(ISBLANK(AZ458), "", _xlfn.CONCAT(", [""ip"", """, AZ458, """]")), "]"))</f>
        <v/>
      </c>
    </row>
    <row r="459" spans="6:55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N459" s="27"/>
      <c r="AO459" s="29"/>
      <c r="AP459" s="27"/>
      <c r="AQ459" s="28"/>
      <c r="AY459" s="27"/>
      <c r="AZ459" s="27"/>
      <c r="BC459" s="27" t="str">
        <f>IF(AND(ISBLANK(AY459), ISBLANK(AZ459)), "", _xlfn.CONCAT("[", IF(ISBLANK(AY459), "", _xlfn.CONCAT("[""mac"", """, AY459, """]")), IF(ISBLANK(AZ459), "", _xlfn.CONCAT(", [""ip"", """, AZ459, """]")), "]"))</f>
        <v/>
      </c>
    </row>
    <row r="460" spans="6:55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N460" s="27"/>
      <c r="AO460" s="29"/>
      <c r="AP460" s="27"/>
      <c r="AQ460" s="28"/>
      <c r="AY460" s="27"/>
      <c r="AZ460" s="27"/>
      <c r="BC460" s="27" t="str">
        <f>IF(AND(ISBLANK(AY460), ISBLANK(AZ460)), "", _xlfn.CONCAT("[", IF(ISBLANK(AY460), "", _xlfn.CONCAT("[""mac"", """, AY460, """]")), IF(ISBLANK(AZ460), "", _xlfn.CONCAT(", [""ip"", """, AZ460, """]")), "]"))</f>
        <v/>
      </c>
    </row>
    <row r="461" spans="6:55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N461" s="27"/>
      <c r="AO461" s="29"/>
      <c r="AP461" s="27"/>
      <c r="AQ461" s="28"/>
      <c r="AY461" s="27"/>
      <c r="AZ461" s="27"/>
      <c r="BC461" s="27" t="str">
        <f>IF(AND(ISBLANK(AY461), ISBLANK(AZ461)), "", _xlfn.CONCAT("[", IF(ISBLANK(AY461), "", _xlfn.CONCAT("[""mac"", """, AY461, """]")), IF(ISBLANK(AZ461), "", _xlfn.CONCAT(", [""ip"", """, AZ461, """]")), "]"))</f>
        <v/>
      </c>
    </row>
    <row r="462" spans="6:55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N462" s="27"/>
      <c r="AO462" s="29"/>
      <c r="AP462" s="27"/>
      <c r="AQ462" s="28"/>
      <c r="AY462" s="27"/>
      <c r="AZ462" s="27"/>
      <c r="BC462" s="27" t="str">
        <f>IF(AND(ISBLANK(AY462), ISBLANK(AZ462)), "", _xlfn.CONCAT("[", IF(ISBLANK(AY462), "", _xlfn.CONCAT("[""mac"", """, AY462, """]")), IF(ISBLANK(AZ462), "", _xlfn.CONCAT(", [""ip"", """, AZ462, """]")), "]"))</f>
        <v/>
      </c>
    </row>
    <row r="463" spans="6:55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N463" s="27"/>
      <c r="AO463" s="29"/>
      <c r="AP463" s="27"/>
      <c r="AQ463" s="28"/>
      <c r="AY463" s="27"/>
      <c r="AZ463" s="27"/>
      <c r="BC463" s="27" t="str">
        <f>IF(AND(ISBLANK(AY463), ISBLANK(AZ463)), "", _xlfn.CONCAT("[", IF(ISBLANK(AY463), "", _xlfn.CONCAT("[""mac"", """, AY463, """]")), IF(ISBLANK(AZ463), "", _xlfn.CONCAT(", [""ip"", """, AZ463, """]")), "]"))</f>
        <v/>
      </c>
    </row>
    <row r="464" spans="6:55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N464" s="27"/>
      <c r="AO464" s="29"/>
      <c r="AP464" s="27"/>
      <c r="AQ464" s="28"/>
      <c r="AY464" s="27"/>
      <c r="AZ464" s="27"/>
      <c r="BC464" s="27" t="str">
        <f>IF(AND(ISBLANK(AY464), ISBLANK(AZ464)), "", _xlfn.CONCAT("[", IF(ISBLANK(AY464), "", _xlfn.CONCAT("[""mac"", """, AY464, """]")), IF(ISBLANK(AZ464), "", _xlfn.CONCAT(", [""ip"", """, AZ464, """]")), "]"))</f>
        <v/>
      </c>
    </row>
    <row r="465" spans="6:55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N465" s="27"/>
      <c r="AO465" s="29"/>
      <c r="AP465" s="27"/>
      <c r="AQ465" s="28"/>
      <c r="AY465" s="27"/>
      <c r="AZ465" s="27"/>
      <c r="BC465" s="27" t="str">
        <f>IF(AND(ISBLANK(AY465), ISBLANK(AZ465)), "", _xlfn.CONCAT("[", IF(ISBLANK(AY465), "", _xlfn.CONCAT("[""mac"", """, AY465, """]")), IF(ISBLANK(AZ465), "", _xlfn.CONCAT(", [""ip"", """, AZ465, """]")), "]"))</f>
        <v/>
      </c>
    </row>
    <row r="466" spans="6:55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N466" s="27"/>
      <c r="AO466" s="29"/>
      <c r="AP466" s="27"/>
      <c r="AQ466" s="28"/>
      <c r="AY466" s="27"/>
      <c r="AZ466" s="27"/>
      <c r="BC466" s="27" t="str">
        <f>IF(AND(ISBLANK(AY466), ISBLANK(AZ466)), "", _xlfn.CONCAT("[", IF(ISBLANK(AY466), "", _xlfn.CONCAT("[""mac"", """, AY466, """]")), IF(ISBLANK(AZ466), "", _xlfn.CONCAT(", [""ip"", """, AZ466, """]")), "]"))</f>
        <v/>
      </c>
    </row>
    <row r="467" spans="6:55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N467" s="27"/>
      <c r="AO467" s="29"/>
      <c r="AP467" s="27"/>
      <c r="AQ467" s="28"/>
      <c r="AY467" s="27"/>
      <c r="AZ467" s="27"/>
      <c r="BC467" s="27" t="str">
        <f>IF(AND(ISBLANK(AY467), ISBLANK(AZ467)), "", _xlfn.CONCAT("[", IF(ISBLANK(AY467), "", _xlfn.CONCAT("[""mac"", """, AY467, """]")), IF(ISBLANK(AZ467), "", _xlfn.CONCAT(", [""ip"", """, AZ467, """]")), "]"))</f>
        <v/>
      </c>
    </row>
    <row r="468" spans="6:55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N468" s="27"/>
      <c r="AO468" s="29"/>
      <c r="AP468" s="27"/>
      <c r="AQ468" s="28"/>
      <c r="AY468" s="27"/>
      <c r="AZ468" s="27"/>
      <c r="BC468" s="27" t="str">
        <f>IF(AND(ISBLANK(AY468), ISBLANK(AZ468)), "", _xlfn.CONCAT("[", IF(ISBLANK(AY468), "", _xlfn.CONCAT("[""mac"", """, AY468, """]")), IF(ISBLANK(AZ468), "", _xlfn.CONCAT(", [""ip"", """, AZ468, """]")), "]"))</f>
        <v/>
      </c>
    </row>
    <row r="469" spans="6:55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N469" s="27"/>
      <c r="AO469" s="19"/>
      <c r="AP469" s="27"/>
      <c r="AQ469" s="28"/>
      <c r="AY469" s="27"/>
      <c r="AZ469" s="27"/>
      <c r="BC469" s="27" t="str">
        <f>IF(AND(ISBLANK(AY469), ISBLANK(AZ469)), "", _xlfn.CONCAT("[", IF(ISBLANK(AY469), "", _xlfn.CONCAT("[""mac"", """, AY469, """]")), IF(ISBLANK(AZ469), "", _xlfn.CONCAT(", [""ip"", """, AZ469, """]")), "]"))</f>
        <v/>
      </c>
    </row>
    <row r="470" spans="6:55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N470" s="27"/>
      <c r="AO470" s="29"/>
      <c r="AP470" s="27"/>
      <c r="AQ470" s="28"/>
      <c r="AY470" s="27"/>
      <c r="AZ470" s="27"/>
      <c r="BC470" s="27" t="str">
        <f>IF(AND(ISBLANK(AY470), ISBLANK(AZ470)), "", _xlfn.CONCAT("[", IF(ISBLANK(AY470), "", _xlfn.CONCAT("[""mac"", """, AY470, """]")), IF(ISBLANK(AZ470), "", _xlfn.CONCAT(", [""ip"", """, AZ470, """]")), "]"))</f>
        <v/>
      </c>
    </row>
    <row r="471" spans="6:55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N471" s="27"/>
      <c r="AO471" s="19"/>
      <c r="AP471" s="27"/>
      <c r="AQ471" s="28"/>
      <c r="AY471" s="27"/>
      <c r="AZ471" s="27"/>
      <c r="BC471" s="27" t="str">
        <f>IF(AND(ISBLANK(AY471), ISBLANK(AZ471)), "", _xlfn.CONCAT("[", IF(ISBLANK(AY471), "", _xlfn.CONCAT("[""mac"", """, AY471, """]")), IF(ISBLANK(AZ471), "", _xlfn.CONCAT(", [""ip"", """, AZ471, """]")), "]"))</f>
        <v/>
      </c>
    </row>
    <row r="472" spans="6:55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N472" s="27"/>
      <c r="AO472" s="19"/>
      <c r="AP472" s="27"/>
      <c r="AQ472" s="28"/>
      <c r="AY472" s="27"/>
      <c r="AZ472" s="27"/>
      <c r="BC472" s="27" t="str">
        <f>IF(AND(ISBLANK(AY472), ISBLANK(AZ472)), "", _xlfn.CONCAT("[", IF(ISBLANK(AY472), "", _xlfn.CONCAT("[""mac"", """, AY472, """]")), IF(ISBLANK(AZ472), "", _xlfn.CONCAT(", [""ip"", """, AZ472, """]")), "]"))</f>
        <v/>
      </c>
    </row>
    <row r="473" spans="6:55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N473" s="27"/>
      <c r="AO473" s="19"/>
      <c r="AP473" s="27"/>
      <c r="AQ473" s="28"/>
      <c r="AY473" s="27"/>
      <c r="AZ473" s="27"/>
      <c r="BC473" s="27" t="str">
        <f>IF(AND(ISBLANK(AY473), ISBLANK(AZ473)), "", _xlfn.CONCAT("[", IF(ISBLANK(AY473), "", _xlfn.CONCAT("[""mac"", """, AY473, """]")), IF(ISBLANK(AZ473), "", _xlfn.CONCAT(", [""ip"", """, AZ473, """]")), "]"))</f>
        <v/>
      </c>
    </row>
    <row r="474" spans="6:55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N474" s="27"/>
      <c r="AO474" s="29"/>
      <c r="AP474" s="27"/>
      <c r="AQ474" s="28"/>
      <c r="AY474" s="27"/>
      <c r="AZ474" s="27"/>
      <c r="BC474" s="27" t="str">
        <f>IF(AND(ISBLANK(AY474), ISBLANK(AZ474)), "", _xlfn.CONCAT("[", IF(ISBLANK(AY474), "", _xlfn.CONCAT("[""mac"", """, AY474, """]")), IF(ISBLANK(AZ474), "", _xlfn.CONCAT(", [""ip"", """, AZ474, """]")), "]"))</f>
        <v/>
      </c>
    </row>
    <row r="475" spans="6:55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N475" s="27"/>
      <c r="AO475" s="19"/>
      <c r="AP475" s="27"/>
      <c r="AQ475" s="28"/>
      <c r="AY475" s="27"/>
      <c r="AZ475" s="27"/>
      <c r="BC475" s="27" t="str">
        <f>IF(AND(ISBLANK(AY475), ISBLANK(AZ475)), "", _xlfn.CONCAT("[", IF(ISBLANK(AY475), "", _xlfn.CONCAT("[""mac"", """, AY475, """]")), IF(ISBLANK(AZ475), "", _xlfn.CONCAT(", [""ip"", """, AZ475, """]")), "]"))</f>
        <v/>
      </c>
    </row>
    <row r="476" spans="6:55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N476" s="27"/>
      <c r="AO476" s="29"/>
      <c r="AP476" s="27"/>
      <c r="AQ476" s="28"/>
      <c r="AY476" s="27"/>
      <c r="AZ476" s="27"/>
      <c r="BC476" s="27" t="str">
        <f>IF(AND(ISBLANK(AY476), ISBLANK(AZ476)), "", _xlfn.CONCAT("[", IF(ISBLANK(AY476), "", _xlfn.CONCAT("[""mac"", """, AY476, """]")), IF(ISBLANK(AZ476), "", _xlfn.CONCAT(", [""ip"", """, AZ476, """]")), "]"))</f>
        <v/>
      </c>
    </row>
    <row r="477" spans="6:55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N477" s="27"/>
      <c r="AO477" s="29"/>
      <c r="AP477" s="27"/>
      <c r="AQ477" s="28"/>
      <c r="AY477" s="27"/>
      <c r="AZ477" s="27"/>
      <c r="BC477" s="27" t="str">
        <f>IF(AND(ISBLANK(AY477), ISBLANK(AZ477)), "", _xlfn.CONCAT("[", IF(ISBLANK(AY477), "", _xlfn.CONCAT("[""mac"", """, AY477, """]")), IF(ISBLANK(AZ477), "", _xlfn.CONCAT(", [""ip"", """, AZ477, """]")), "]"))</f>
        <v/>
      </c>
    </row>
    <row r="478" spans="6:55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N478" s="27"/>
      <c r="AO478" s="29"/>
      <c r="AP478" s="27"/>
      <c r="AQ478" s="28"/>
      <c r="AY478" s="27"/>
      <c r="AZ478" s="27"/>
      <c r="BC478" s="27" t="str">
        <f>IF(AND(ISBLANK(AY478), ISBLANK(AZ478)), "", _xlfn.CONCAT("[", IF(ISBLANK(AY478), "", _xlfn.CONCAT("[""mac"", """, AY478, """]")), IF(ISBLANK(AZ478), "", _xlfn.CONCAT(", [""ip"", """, AZ478, """]")), "]"))</f>
        <v/>
      </c>
    </row>
    <row r="479" spans="6:55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N479" s="27"/>
      <c r="AO479" s="29"/>
      <c r="AP479" s="27"/>
      <c r="AQ479" s="28"/>
      <c r="AY479" s="27"/>
      <c r="AZ479" s="27"/>
      <c r="BC479" s="27" t="str">
        <f>IF(AND(ISBLANK(AY479), ISBLANK(AZ479)), "", _xlfn.CONCAT("[", IF(ISBLANK(AY479), "", _xlfn.CONCAT("[""mac"", """, AY479, """]")), IF(ISBLANK(AZ479), "", _xlfn.CONCAT(", [""ip"", """, AZ479, """]")), "]"))</f>
        <v/>
      </c>
    </row>
    <row r="480" spans="6:55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N480" s="27"/>
      <c r="AO480" s="29"/>
      <c r="AP480" s="27"/>
      <c r="AQ480" s="28"/>
      <c r="AY480" s="27"/>
      <c r="AZ480" s="27"/>
      <c r="BC480" s="27" t="str">
        <f>IF(AND(ISBLANK(AY480), ISBLANK(AZ480)), "", _xlfn.CONCAT("[", IF(ISBLANK(AY480), "", _xlfn.CONCAT("[""mac"", """, AY480, """]")), IF(ISBLANK(AZ480), "", _xlfn.CONCAT(", [""ip"", """, AZ480, """]")), "]"))</f>
        <v/>
      </c>
    </row>
    <row r="481" spans="6:55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N481" s="27"/>
      <c r="AO481" s="29"/>
      <c r="AP481" s="27"/>
      <c r="AQ481" s="28"/>
      <c r="AY481" s="27"/>
      <c r="AZ481" s="27"/>
      <c r="BC481" s="27" t="str">
        <f>IF(AND(ISBLANK(AY481), ISBLANK(AZ481)), "", _xlfn.CONCAT("[", IF(ISBLANK(AY481), "", _xlfn.CONCAT("[""mac"", """, AY481, """]")), IF(ISBLANK(AZ481), "", _xlfn.CONCAT(", [""ip"", """, AZ481, """]")), "]"))</f>
        <v/>
      </c>
    </row>
    <row r="482" spans="6:55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N482" s="27"/>
      <c r="AO482" s="29"/>
      <c r="AP482" s="27"/>
      <c r="AQ482" s="28"/>
      <c r="AY482" s="27"/>
      <c r="AZ482" s="27"/>
      <c r="BC482" s="27" t="str">
        <f>IF(AND(ISBLANK(AY482), ISBLANK(AZ482)), "", _xlfn.CONCAT("[", IF(ISBLANK(AY482), "", _xlfn.CONCAT("[""mac"", """, AY482, """]")), IF(ISBLANK(AZ482), "", _xlfn.CONCAT(", [""ip"", """, AZ482, """]")), "]"))</f>
        <v/>
      </c>
    </row>
    <row r="483" spans="6:55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N483" s="27"/>
      <c r="AO483" s="29"/>
      <c r="AP483" s="27"/>
      <c r="AQ483" s="28"/>
      <c r="AY483" s="27"/>
      <c r="AZ483" s="27"/>
      <c r="BC483" s="27" t="str">
        <f>IF(AND(ISBLANK(AY483), ISBLANK(AZ483)), "", _xlfn.CONCAT("[", IF(ISBLANK(AY483), "", _xlfn.CONCAT("[""mac"", """, AY483, """]")), IF(ISBLANK(AZ483), "", _xlfn.CONCAT(", [""ip"", """, AZ483, """]")), "]"))</f>
        <v/>
      </c>
    </row>
    <row r="484" spans="6:55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N484" s="27"/>
      <c r="AO484" s="29"/>
      <c r="AP484" s="27"/>
      <c r="AQ484" s="28"/>
      <c r="AY484" s="27"/>
      <c r="AZ484" s="27"/>
      <c r="BC484" s="27" t="str">
        <f>IF(AND(ISBLANK(AY484), ISBLANK(AZ484)), "", _xlfn.CONCAT("[", IF(ISBLANK(AY484), "", _xlfn.CONCAT("[""mac"", """, AY484, """]")), IF(ISBLANK(AZ484), "", _xlfn.CONCAT(", [""ip"", """, AZ484, """]")), "]"))</f>
        <v/>
      </c>
    </row>
    <row r="485" spans="6:55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N485" s="27"/>
      <c r="AO485" s="29"/>
      <c r="AP485" s="27"/>
      <c r="AQ485" s="28"/>
      <c r="AY485" s="27"/>
      <c r="AZ485" s="27"/>
      <c r="BC485" s="27" t="str">
        <f>IF(AND(ISBLANK(AY485), ISBLANK(AZ485)), "", _xlfn.CONCAT("[", IF(ISBLANK(AY485), "", _xlfn.CONCAT("[""mac"", """, AY485, """]")), IF(ISBLANK(AZ485), "", _xlfn.CONCAT(", [""ip"", """, AZ485, """]")), "]"))</f>
        <v/>
      </c>
    </row>
    <row r="486" spans="6:55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N486" s="27"/>
      <c r="AO486" s="29"/>
      <c r="AP486" s="27"/>
      <c r="AQ486" s="28"/>
      <c r="AY486" s="27"/>
      <c r="AZ486" s="27"/>
      <c r="BC486" s="27" t="str">
        <f>IF(AND(ISBLANK(AY486), ISBLANK(AZ486)), "", _xlfn.CONCAT("[", IF(ISBLANK(AY486), "", _xlfn.CONCAT("[""mac"", """, AY486, """]")), IF(ISBLANK(AZ486), "", _xlfn.CONCAT(", [""ip"", """, AZ486, """]")), "]"))</f>
        <v/>
      </c>
    </row>
    <row r="487" spans="6:55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N487" s="27"/>
      <c r="AO487" s="29"/>
      <c r="AP487" s="27"/>
      <c r="AQ487" s="28"/>
      <c r="AY487" s="27"/>
      <c r="AZ487" s="27"/>
      <c r="BC487" s="27" t="str">
        <f>IF(AND(ISBLANK(AY487), ISBLANK(AZ487)), "", _xlfn.CONCAT("[", IF(ISBLANK(AY487), "", _xlfn.CONCAT("[""mac"", """, AY487, """]")), IF(ISBLANK(AZ487), "", _xlfn.CONCAT(", [""ip"", """, AZ487, """]")), "]"))</f>
        <v/>
      </c>
    </row>
    <row r="488" spans="6:55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N488" s="27"/>
      <c r="AO488" s="29"/>
      <c r="AP488" s="27"/>
      <c r="AQ488" s="28"/>
      <c r="AY488" s="27"/>
      <c r="AZ488" s="27"/>
      <c r="BC488" s="27" t="str">
        <f>IF(AND(ISBLANK(AY488), ISBLANK(AZ488)), "", _xlfn.CONCAT("[", IF(ISBLANK(AY488), "", _xlfn.CONCAT("[""mac"", """, AY488, """]")), IF(ISBLANK(AZ488), "", _xlfn.CONCAT(", [""ip"", """, AZ488, """]")), "]"))</f>
        <v/>
      </c>
    </row>
    <row r="489" spans="6:55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N489" s="27"/>
      <c r="AO489" s="29"/>
      <c r="AP489" s="27"/>
      <c r="AQ489" s="28"/>
      <c r="AY489" s="27"/>
      <c r="AZ489" s="27"/>
      <c r="BC489" s="27" t="str">
        <f>IF(AND(ISBLANK(AY489), ISBLANK(AZ489)), "", _xlfn.CONCAT("[", IF(ISBLANK(AY489), "", _xlfn.CONCAT("[""mac"", """, AY489, """]")), IF(ISBLANK(AZ489), "", _xlfn.CONCAT(", [""ip"", """, AZ489, """]")), "]"))</f>
        <v/>
      </c>
    </row>
    <row r="490" spans="6:55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N490" s="27"/>
      <c r="AO490" s="29"/>
      <c r="AP490" s="27"/>
      <c r="AQ490" s="28"/>
      <c r="AY490" s="27"/>
      <c r="AZ490" s="27"/>
      <c r="BC490" s="27" t="str">
        <f>IF(AND(ISBLANK(AY490), ISBLANK(AZ490)), "", _xlfn.CONCAT("[", IF(ISBLANK(AY490), "", _xlfn.CONCAT("[""mac"", """, AY490, """]")), IF(ISBLANK(AZ490), "", _xlfn.CONCAT(", [""ip"", """, AZ490, """]")), "]"))</f>
        <v/>
      </c>
    </row>
    <row r="491" spans="6:55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N491" s="27"/>
      <c r="AO491" s="29"/>
      <c r="AP491" s="27"/>
      <c r="AQ491" s="28"/>
      <c r="AY491" s="27"/>
      <c r="AZ491" s="27"/>
      <c r="BC491" s="27" t="str">
        <f>IF(AND(ISBLANK(AY491), ISBLANK(AZ491)), "", _xlfn.CONCAT("[", IF(ISBLANK(AY491), "", _xlfn.CONCAT("[""mac"", """, AY491, """]")), IF(ISBLANK(AZ491), "", _xlfn.CONCAT(", [""ip"", """, AZ491, """]")), "]"))</f>
        <v/>
      </c>
    </row>
    <row r="492" spans="6:55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N492" s="27"/>
      <c r="AO492" s="29"/>
      <c r="AP492" s="27"/>
      <c r="AQ492" s="28"/>
      <c r="AY492" s="27"/>
      <c r="AZ492" s="27"/>
      <c r="BC492" s="27" t="str">
        <f>IF(AND(ISBLANK(AY492), ISBLANK(AZ492)), "", _xlfn.CONCAT("[", IF(ISBLANK(AY492), "", _xlfn.CONCAT("[""mac"", """, AY492, """]")), IF(ISBLANK(AZ492), "", _xlfn.CONCAT(", [""ip"", """, AZ492, """]")), "]"))</f>
        <v/>
      </c>
    </row>
    <row r="493" spans="6:55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N493" s="27"/>
      <c r="AO493" s="29"/>
      <c r="AP493" s="27"/>
      <c r="AQ493" s="28"/>
      <c r="AY493" s="27"/>
      <c r="AZ493" s="27"/>
      <c r="BC493" s="27" t="str">
        <f>IF(AND(ISBLANK(AY493), ISBLANK(AZ493)), "", _xlfn.CONCAT("[", IF(ISBLANK(AY493), "", _xlfn.CONCAT("[""mac"", """, AY493, """]")), IF(ISBLANK(AZ493), "", _xlfn.CONCAT(", [""ip"", """, AZ493, """]")), "]"))</f>
        <v/>
      </c>
    </row>
    <row r="494" spans="6:55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N494" s="27"/>
      <c r="AO494" s="29"/>
      <c r="AP494" s="27"/>
      <c r="AQ494" s="28"/>
      <c r="AY494" s="27"/>
      <c r="AZ494" s="27"/>
      <c r="BC494" s="27" t="str">
        <f>IF(AND(ISBLANK(AY494), ISBLANK(AZ494)), "", _xlfn.CONCAT("[", IF(ISBLANK(AY494), "", _xlfn.CONCAT("[""mac"", """, AY494, """]")), IF(ISBLANK(AZ494), "", _xlfn.CONCAT(", [""ip"", """, AZ494, """]")), "]"))</f>
        <v/>
      </c>
    </row>
    <row r="495" spans="6:55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N495" s="27"/>
      <c r="AO495" s="29"/>
      <c r="AP495" s="27"/>
      <c r="AQ495" s="28"/>
      <c r="AY495" s="27"/>
      <c r="AZ495" s="27"/>
      <c r="BC495" s="27" t="str">
        <f>IF(AND(ISBLANK(AY495), ISBLANK(AZ495)), "", _xlfn.CONCAT("[", IF(ISBLANK(AY495), "", _xlfn.CONCAT("[""mac"", """, AY495, """]")), IF(ISBLANK(AZ495), "", _xlfn.CONCAT(", [""ip"", """, AZ495, """]")), "]"))</f>
        <v/>
      </c>
    </row>
    <row r="496" spans="6:55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N496" s="27"/>
      <c r="AO496" s="29"/>
      <c r="AP496" s="27"/>
      <c r="AQ496" s="28"/>
      <c r="AY496" s="27"/>
      <c r="AZ496" s="27"/>
      <c r="BC496" s="27" t="str">
        <f>IF(AND(ISBLANK(AY496), ISBLANK(AZ496)), "", _xlfn.CONCAT("[", IF(ISBLANK(AY496), "", _xlfn.CONCAT("[""mac"", """, AY496, """]")), IF(ISBLANK(AZ496), "", _xlfn.CONCAT(", [""ip"", """, AZ496, """]")), "]"))</f>
        <v/>
      </c>
    </row>
    <row r="497" spans="6:55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N497" s="27"/>
      <c r="AO497" s="29"/>
      <c r="AP497" s="27"/>
      <c r="AQ497" s="28"/>
      <c r="AY497" s="27"/>
      <c r="AZ497" s="27"/>
      <c r="BC497" s="27" t="str">
        <f>IF(AND(ISBLANK(AY497), ISBLANK(AZ497)), "", _xlfn.CONCAT("[", IF(ISBLANK(AY497), "", _xlfn.CONCAT("[""mac"", """, AY497, """]")), IF(ISBLANK(AZ497), "", _xlfn.CONCAT(", [""ip"", """, AZ497, """]")), "]"))</f>
        <v/>
      </c>
    </row>
    <row r="498" spans="6:55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N498" s="27"/>
      <c r="AO498" s="29"/>
      <c r="AP498" s="27"/>
      <c r="AQ498" s="28"/>
      <c r="AY498" s="27"/>
      <c r="AZ498" s="27"/>
      <c r="BC498" s="27" t="str">
        <f>IF(AND(ISBLANK(AY498), ISBLANK(AZ498)), "", _xlfn.CONCAT("[", IF(ISBLANK(AY498), "", _xlfn.CONCAT("[""mac"", """, AY498, """]")), IF(ISBLANK(AZ498), "", _xlfn.CONCAT(", [""ip"", """, AZ498, """]")), "]"))</f>
        <v/>
      </c>
    </row>
    <row r="499" spans="6:55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N499" s="27"/>
      <c r="AO499" s="29"/>
      <c r="AP499" s="27"/>
      <c r="AQ499" s="28"/>
      <c r="AY499" s="27"/>
      <c r="AZ499" s="27"/>
      <c r="BC499" s="27" t="str">
        <f>IF(AND(ISBLANK(AY499), ISBLANK(AZ499)), "", _xlfn.CONCAT("[", IF(ISBLANK(AY499), "", _xlfn.CONCAT("[""mac"", """, AY499, """]")), IF(ISBLANK(AZ499), "", _xlfn.CONCAT(", [""ip"", """, AZ499, """]")), "]"))</f>
        <v/>
      </c>
    </row>
    <row r="500" spans="6:55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N500" s="27"/>
      <c r="AO500" s="29"/>
      <c r="AP500" s="27"/>
      <c r="AQ500" s="28"/>
      <c r="AY500" s="27"/>
      <c r="AZ500" s="27"/>
      <c r="BC500" s="27" t="str">
        <f>IF(AND(ISBLANK(AY500), ISBLANK(AZ500)), "", _xlfn.CONCAT("[", IF(ISBLANK(AY500), "", _xlfn.CONCAT("[""mac"", """, AY500, """]")), IF(ISBLANK(AZ500), "", _xlfn.CONCAT(", [""ip"", """, AZ500, """]")), "]"))</f>
        <v/>
      </c>
    </row>
    <row r="501" spans="6:55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N501" s="27"/>
      <c r="AO501" s="29"/>
      <c r="AP501" s="27"/>
      <c r="AQ501" s="28"/>
      <c r="AY501" s="27"/>
      <c r="AZ501" s="27"/>
      <c r="BC501" s="27" t="str">
        <f>IF(AND(ISBLANK(AY501), ISBLANK(AZ501)), "", _xlfn.CONCAT("[", IF(ISBLANK(AY501), "", _xlfn.CONCAT("[""mac"", """, AY501, """]")), IF(ISBLANK(AZ501), "", _xlfn.CONCAT(", [""ip"", """, AZ501, """]")), "]"))</f>
        <v/>
      </c>
    </row>
    <row r="502" spans="6:55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N502" s="27"/>
      <c r="AO502" s="29"/>
      <c r="AP502" s="27"/>
      <c r="AQ502" s="28"/>
      <c r="AY502" s="27"/>
      <c r="AZ502" s="27"/>
      <c r="BC502" s="27" t="str">
        <f>IF(AND(ISBLANK(AY502), ISBLANK(AZ502)), "", _xlfn.CONCAT("[", IF(ISBLANK(AY502), "", _xlfn.CONCAT("[""mac"", """, AY502, """]")), IF(ISBLANK(AZ502), "", _xlfn.CONCAT(", [""ip"", """, AZ502, """]")), "]"))</f>
        <v/>
      </c>
    </row>
    <row r="503" spans="6:55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N503" s="27"/>
      <c r="AO503" s="29"/>
      <c r="AP503" s="27"/>
      <c r="AQ503" s="28"/>
      <c r="AY503" s="27"/>
      <c r="AZ503" s="27"/>
      <c r="BC503" s="27" t="str">
        <f>IF(AND(ISBLANK(AY503), ISBLANK(AZ503)), "", _xlfn.CONCAT("[", IF(ISBLANK(AY503), "", _xlfn.CONCAT("[""mac"", """, AY503, """]")), IF(ISBLANK(AZ503), "", _xlfn.CONCAT(", [""ip"", """, AZ503, """]")), "]"))</f>
        <v/>
      </c>
    </row>
    <row r="504" spans="6:55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N504" s="27"/>
      <c r="AO504" s="29"/>
      <c r="AP504" s="27"/>
      <c r="AQ504" s="28"/>
      <c r="AY504" s="27"/>
      <c r="AZ504" s="27"/>
      <c r="BC504" s="27" t="str">
        <f>IF(AND(ISBLANK(AY504), ISBLANK(AZ504)), "", _xlfn.CONCAT("[", IF(ISBLANK(AY504), "", _xlfn.CONCAT("[""mac"", """, AY504, """]")), IF(ISBLANK(AZ504), "", _xlfn.CONCAT(", [""ip"", """, AZ504, """]")), "]"))</f>
        <v/>
      </c>
    </row>
    <row r="505" spans="6:55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N505" s="27"/>
      <c r="AO505" s="29"/>
      <c r="AP505" s="27"/>
      <c r="AQ505" s="28"/>
      <c r="AY505" s="27"/>
      <c r="AZ505" s="27"/>
      <c r="BC505" s="27" t="str">
        <f>IF(AND(ISBLANK(AY505), ISBLANK(AZ505)), "", _xlfn.CONCAT("[", IF(ISBLANK(AY505), "", _xlfn.CONCAT("[""mac"", """, AY505, """]")), IF(ISBLANK(AZ505), "", _xlfn.CONCAT(", [""ip"", """, AZ505, """]")), "]"))</f>
        <v/>
      </c>
    </row>
    <row r="506" spans="6:55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N506" s="27"/>
      <c r="AO506" s="29"/>
      <c r="AP506" s="27"/>
      <c r="AQ506" s="28"/>
      <c r="AY506" s="27"/>
      <c r="AZ506" s="27"/>
      <c r="BC506" s="27" t="str">
        <f>IF(AND(ISBLANK(AY506), ISBLANK(AZ506)), "", _xlfn.CONCAT("[", IF(ISBLANK(AY506), "", _xlfn.CONCAT("[""mac"", """, AY506, """]")), IF(ISBLANK(AZ506), "", _xlfn.CONCAT(", [""ip"", """, AZ506, """]")), "]"))</f>
        <v/>
      </c>
    </row>
    <row r="507" spans="6:55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N507" s="27"/>
      <c r="AO507" s="29"/>
      <c r="AP507" s="27"/>
      <c r="AQ507" s="28"/>
      <c r="AY507" s="27"/>
      <c r="AZ507" s="27"/>
      <c r="BC507" s="27" t="str">
        <f>IF(AND(ISBLANK(AY507), ISBLANK(AZ507)), "", _xlfn.CONCAT("[", IF(ISBLANK(AY507), "", _xlfn.CONCAT("[""mac"", """, AY507, """]")), IF(ISBLANK(AZ507), "", _xlfn.CONCAT(", [""ip"", """, AZ507, """]")), "]"))</f>
        <v/>
      </c>
    </row>
    <row r="508" spans="6:55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N508" s="27"/>
      <c r="AO508" s="29"/>
      <c r="AP508" s="27"/>
      <c r="AQ508" s="28"/>
      <c r="AY508" s="27"/>
      <c r="AZ508" s="27"/>
      <c r="BC508" s="27" t="str">
        <f>IF(AND(ISBLANK(AY508), ISBLANK(AZ508)), "", _xlfn.CONCAT("[", IF(ISBLANK(AY508), "", _xlfn.CONCAT("[""mac"", """, AY508, """]")), IF(ISBLANK(AZ508), "", _xlfn.CONCAT(", [""ip"", """, AZ508, """]")), "]"))</f>
        <v/>
      </c>
    </row>
    <row r="509" spans="6:55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N509" s="27"/>
      <c r="AO509" s="29"/>
      <c r="AP509" s="27"/>
      <c r="AQ509" s="28"/>
      <c r="AY509" s="27"/>
      <c r="AZ509" s="27"/>
      <c r="BC509" s="27" t="str">
        <f>IF(AND(ISBLANK(AY509), ISBLANK(AZ509)), "", _xlfn.CONCAT("[", IF(ISBLANK(AY509), "", _xlfn.CONCAT("[""mac"", """, AY509, """]")), IF(ISBLANK(AZ509), "", _xlfn.CONCAT(", [""ip"", """, AZ509, """]")), "]"))</f>
        <v/>
      </c>
    </row>
    <row r="510" spans="6:55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N510" s="27"/>
      <c r="AO510" s="29"/>
      <c r="AP510" s="27"/>
      <c r="AQ510" s="28"/>
      <c r="AY510" s="27"/>
      <c r="AZ510" s="27"/>
      <c r="BC510" s="27" t="str">
        <f>IF(AND(ISBLANK(AY510), ISBLANK(AZ510)), "", _xlfn.CONCAT("[", IF(ISBLANK(AY510), "", _xlfn.CONCAT("[""mac"", """, AY510, """]")), IF(ISBLANK(AZ510), "", _xlfn.CONCAT(", [""ip"", """, AZ510, """]")), "]"))</f>
        <v/>
      </c>
    </row>
    <row r="511" spans="6:55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N511" s="27"/>
      <c r="AO511" s="29"/>
      <c r="AP511" s="27"/>
      <c r="AQ511" s="28"/>
      <c r="AY511" s="27"/>
      <c r="AZ511" s="27"/>
      <c r="BC511" s="27" t="str">
        <f>IF(AND(ISBLANK(AY511), ISBLANK(AZ511)), "", _xlfn.CONCAT("[", IF(ISBLANK(AY511), "", _xlfn.CONCAT("[""mac"", """, AY511, """]")), IF(ISBLANK(AZ511), "", _xlfn.CONCAT(", [""ip"", """, AZ511, """]")), "]"))</f>
        <v/>
      </c>
    </row>
    <row r="512" spans="6:55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N512" s="27"/>
      <c r="AO512" s="29"/>
      <c r="AP512" s="27"/>
      <c r="AQ512" s="28"/>
      <c r="AY512" s="27"/>
      <c r="AZ512" s="27"/>
      <c r="BC512" s="27" t="str">
        <f>IF(AND(ISBLANK(AY512), ISBLANK(AZ512)), "", _xlfn.CONCAT("[", IF(ISBLANK(AY512), "", _xlfn.CONCAT("[""mac"", """, AY512, """]")), IF(ISBLANK(AZ512), "", _xlfn.CONCAT(", [""ip"", """, AZ512, """]")), "]"))</f>
        <v/>
      </c>
    </row>
    <row r="513" spans="6:55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N513" s="27"/>
      <c r="AO513" s="29"/>
      <c r="AP513" s="27"/>
      <c r="AQ513" s="28"/>
      <c r="AY513" s="27"/>
      <c r="AZ513" s="27"/>
      <c r="BC513" s="27" t="str">
        <f>IF(AND(ISBLANK(AY513), ISBLANK(AZ513)), "", _xlfn.CONCAT("[", IF(ISBLANK(AY513), "", _xlfn.CONCAT("[""mac"", """, AY513, """]")), IF(ISBLANK(AZ513), "", _xlfn.CONCAT(", [""ip"", """, AZ513, """]")), "]"))</f>
        <v/>
      </c>
    </row>
    <row r="514" spans="6:55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N514" s="27"/>
      <c r="AO514" s="29"/>
      <c r="AP514" s="27"/>
      <c r="AQ514" s="28"/>
      <c r="AY514" s="27"/>
      <c r="AZ514" s="27"/>
      <c r="BC514" s="27" t="str">
        <f>IF(AND(ISBLANK(AY514), ISBLANK(AZ514)), "", _xlfn.CONCAT("[", IF(ISBLANK(AY514), "", _xlfn.CONCAT("[""mac"", """, AY514, """]")), IF(ISBLANK(AZ514), "", _xlfn.CONCAT(", [""ip"", """, AZ514, """]")), "]"))</f>
        <v/>
      </c>
    </row>
    <row r="515" spans="6:55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N515" s="27"/>
      <c r="AO515" s="29"/>
      <c r="AP515" s="27"/>
      <c r="AQ515" s="28"/>
      <c r="AY515" s="27"/>
      <c r="AZ515" s="27"/>
      <c r="BC515" s="27" t="str">
        <f>IF(AND(ISBLANK(AY515), ISBLANK(AZ515)), "", _xlfn.CONCAT("[", IF(ISBLANK(AY515), "", _xlfn.CONCAT("[""mac"", """, AY515, """]")), IF(ISBLANK(AZ515), "", _xlfn.CONCAT(", [""ip"", """, AZ515, """]")), "]"))</f>
        <v/>
      </c>
    </row>
    <row r="516" spans="6:55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N516" s="27"/>
      <c r="AO516" s="29"/>
      <c r="AP516" s="27"/>
      <c r="AQ516" s="28"/>
      <c r="AY516" s="27"/>
      <c r="AZ516" s="27"/>
      <c r="BC516" s="27" t="str">
        <f>IF(AND(ISBLANK(AY516), ISBLANK(AZ516)), "", _xlfn.CONCAT("[", IF(ISBLANK(AY516), "", _xlfn.CONCAT("[""mac"", """, AY516, """]")), IF(ISBLANK(AZ516), "", _xlfn.CONCAT(", [""ip"", """, AZ516, """]")), "]"))</f>
        <v/>
      </c>
    </row>
    <row r="517" spans="6:55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N517" s="27"/>
      <c r="AO517" s="29"/>
      <c r="AP517" s="27"/>
      <c r="AQ517" s="28"/>
      <c r="AY517" s="27"/>
      <c r="AZ517" s="27"/>
      <c r="BC517" s="27" t="str">
        <f>IF(AND(ISBLANK(AY517), ISBLANK(AZ517)), "", _xlfn.CONCAT("[", IF(ISBLANK(AY517), "", _xlfn.CONCAT("[""mac"", """, AY517, """]")), IF(ISBLANK(AZ517), "", _xlfn.CONCAT(", [""ip"", """, AZ517, """]")), "]"))</f>
        <v/>
      </c>
    </row>
    <row r="518" spans="6:55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N518" s="27"/>
      <c r="AO518" s="29"/>
      <c r="AP518" s="27"/>
      <c r="AQ518" s="28"/>
      <c r="AY518" s="27"/>
      <c r="AZ518" s="27"/>
      <c r="BC518" s="27" t="str">
        <f>IF(AND(ISBLANK(AY518), ISBLANK(AZ518)), "", _xlfn.CONCAT("[", IF(ISBLANK(AY518), "", _xlfn.CONCAT("[""mac"", """, AY518, """]")), IF(ISBLANK(AZ518), "", _xlfn.CONCAT(", [""ip"", """, AZ518, """]")), "]"))</f>
        <v/>
      </c>
    </row>
    <row r="519" spans="6:55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N519" s="27"/>
      <c r="AO519" s="29"/>
      <c r="AP519" s="27"/>
      <c r="AQ519" s="28"/>
      <c r="AY519" s="27"/>
      <c r="AZ519" s="27"/>
      <c r="BC519" s="27" t="str">
        <f>IF(AND(ISBLANK(AY519), ISBLANK(AZ519)), "", _xlfn.CONCAT("[", IF(ISBLANK(AY519), "", _xlfn.CONCAT("[""mac"", """, AY519, """]")), IF(ISBLANK(AZ519), "", _xlfn.CONCAT(", [""ip"", """, AZ519, """]")), "]"))</f>
        <v/>
      </c>
    </row>
    <row r="520" spans="6:55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N520" s="27"/>
      <c r="AO520" s="29"/>
      <c r="AP520" s="27"/>
      <c r="AQ520" s="28"/>
      <c r="AY520" s="27"/>
      <c r="AZ520" s="27"/>
      <c r="BC520" s="27" t="str">
        <f>IF(AND(ISBLANK(AY520), ISBLANK(AZ520)), "", _xlfn.CONCAT("[", IF(ISBLANK(AY520), "", _xlfn.CONCAT("[""mac"", """, AY520, """]")), IF(ISBLANK(AZ520), "", _xlfn.CONCAT(", [""ip"", """, AZ520, """]")), "]"))</f>
        <v/>
      </c>
    </row>
    <row r="521" spans="6:55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N521" s="27"/>
      <c r="AO521" s="29"/>
      <c r="AP521" s="27"/>
      <c r="AQ521" s="28"/>
      <c r="AY521" s="27"/>
      <c r="AZ521" s="27"/>
      <c r="BC521" s="27" t="str">
        <f>IF(AND(ISBLANK(AY521), ISBLANK(AZ521)), "", _xlfn.CONCAT("[", IF(ISBLANK(AY521), "", _xlfn.CONCAT("[""mac"", """, AY521, """]")), IF(ISBLANK(AZ521), "", _xlfn.CONCAT(", [""ip"", """, AZ521, """]")), "]"))</f>
        <v/>
      </c>
    </row>
    <row r="522" spans="6:55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N522" s="27"/>
      <c r="AO522" s="29"/>
      <c r="AP522" s="27"/>
      <c r="AQ522" s="28"/>
      <c r="AY522" s="27"/>
      <c r="AZ522" s="27"/>
      <c r="BC522" s="27" t="str">
        <f>IF(AND(ISBLANK(AY522), ISBLANK(AZ522)), "", _xlfn.CONCAT("[", IF(ISBLANK(AY522), "", _xlfn.CONCAT("[""mac"", """, AY522, """]")), IF(ISBLANK(AZ522), "", _xlfn.CONCAT(", [""ip"", """, AZ522, """]")), "]"))</f>
        <v/>
      </c>
    </row>
    <row r="523" spans="6:55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N523" s="27"/>
      <c r="AO523" s="29"/>
      <c r="AP523" s="27"/>
      <c r="AQ523" s="28"/>
      <c r="AY523" s="27"/>
      <c r="AZ523" s="27"/>
      <c r="BC523" s="27" t="str">
        <f>IF(AND(ISBLANK(AY523), ISBLANK(AZ523)), "", _xlfn.CONCAT("[", IF(ISBLANK(AY523), "", _xlfn.CONCAT("[""mac"", """, AY523, """]")), IF(ISBLANK(AZ523), "", _xlfn.CONCAT(", [""ip"", """, AZ523, """]")), "]"))</f>
        <v/>
      </c>
    </row>
    <row r="524" spans="6:55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N524" s="27"/>
      <c r="AO524" s="29"/>
      <c r="AP524" s="27"/>
      <c r="AQ524" s="28"/>
      <c r="AY524" s="27"/>
      <c r="AZ524" s="27"/>
      <c r="BC524" s="27" t="str">
        <f>IF(AND(ISBLANK(AY524), ISBLANK(AZ524)), "", _xlfn.CONCAT("[", IF(ISBLANK(AY524), "", _xlfn.CONCAT("[""mac"", """, AY524, """]")), IF(ISBLANK(AZ524), "", _xlfn.CONCAT(", [""ip"", """, AZ524, """]")), "]"))</f>
        <v/>
      </c>
    </row>
    <row r="525" spans="6:55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N525" s="27"/>
      <c r="AO525" s="29"/>
      <c r="AP525" s="27"/>
      <c r="AQ525" s="28"/>
      <c r="AY525" s="27"/>
      <c r="AZ525" s="27"/>
      <c r="BC525" s="27" t="str">
        <f>IF(AND(ISBLANK(AY525), ISBLANK(AZ525)), "", _xlfn.CONCAT("[", IF(ISBLANK(AY525), "", _xlfn.CONCAT("[""mac"", """, AY525, """]")), IF(ISBLANK(AZ525), "", _xlfn.CONCAT(", [""ip"", """, AZ525, """]")), "]"))</f>
        <v/>
      </c>
    </row>
    <row r="526" spans="6:55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N526" s="27"/>
      <c r="AO526" s="29"/>
      <c r="AP526" s="27"/>
      <c r="AQ526" s="28"/>
      <c r="AY526" s="27"/>
      <c r="AZ526" s="27"/>
      <c r="BC526" s="27" t="str">
        <f>IF(AND(ISBLANK(AY526), ISBLANK(AZ526)), "", _xlfn.CONCAT("[", IF(ISBLANK(AY526), "", _xlfn.CONCAT("[""mac"", """, AY526, """]")), IF(ISBLANK(AZ526), "", _xlfn.CONCAT(", [""ip"", """, AZ526, """]")), "]"))</f>
        <v/>
      </c>
    </row>
    <row r="527" spans="6:55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N527" s="27"/>
      <c r="AO527" s="29"/>
      <c r="AP527" s="27"/>
      <c r="AQ527" s="28"/>
      <c r="AY527" s="27"/>
      <c r="AZ527" s="27"/>
      <c r="BC527" s="27" t="str">
        <f>IF(AND(ISBLANK(AY527), ISBLANK(AZ527)), "", _xlfn.CONCAT("[", IF(ISBLANK(AY527), "", _xlfn.CONCAT("[""mac"", """, AY527, """]")), IF(ISBLANK(AZ527), "", _xlfn.CONCAT(", [""ip"", """, AZ527, """]")), "]"))</f>
        <v/>
      </c>
    </row>
    <row r="528" spans="6:55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N528" s="27"/>
      <c r="AO528" s="29"/>
      <c r="AP528" s="27"/>
      <c r="AQ528" s="28"/>
      <c r="AY528" s="27"/>
      <c r="AZ528" s="27"/>
      <c r="BC528" s="27" t="str">
        <f>IF(AND(ISBLANK(AY528), ISBLANK(AZ528)), "", _xlfn.CONCAT("[", IF(ISBLANK(AY528), "", _xlfn.CONCAT("[""mac"", """, AY528, """]")), IF(ISBLANK(AZ528), "", _xlfn.CONCAT(", [""ip"", """, AZ528, """]")), "]"))</f>
        <v/>
      </c>
    </row>
    <row r="529" spans="6:55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N529" s="27"/>
      <c r="AO529" s="29"/>
      <c r="AP529" s="27"/>
      <c r="AQ529" s="28"/>
      <c r="AY529" s="27"/>
      <c r="AZ529" s="27"/>
      <c r="BC529" s="27" t="str">
        <f>IF(AND(ISBLANK(AY529), ISBLANK(AZ529)), "", _xlfn.CONCAT("[", IF(ISBLANK(AY529), "", _xlfn.CONCAT("[""mac"", """, AY529, """]")), IF(ISBLANK(AZ529), "", _xlfn.CONCAT(", [""ip"", """, AZ529, """]")), "]"))</f>
        <v/>
      </c>
    </row>
    <row r="530" spans="6:55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N530" s="27"/>
      <c r="AO530" s="29"/>
      <c r="AP530" s="27"/>
      <c r="AQ530" s="28"/>
      <c r="AY530" s="27"/>
      <c r="AZ530" s="27"/>
      <c r="BC530" s="27" t="str">
        <f>IF(AND(ISBLANK(AY530), ISBLANK(AZ530)), "", _xlfn.CONCAT("[", IF(ISBLANK(AY530), "", _xlfn.CONCAT("[""mac"", """, AY530, """]")), IF(ISBLANK(AZ530), "", _xlfn.CONCAT(", [""ip"", """, AZ530, """]")), "]"))</f>
        <v/>
      </c>
    </row>
    <row r="531" spans="6:55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N531" s="27"/>
      <c r="AO531" s="29"/>
      <c r="AP531" s="27"/>
      <c r="AQ531" s="28"/>
      <c r="AY531" s="27"/>
      <c r="AZ531" s="27"/>
      <c r="BC531" s="27" t="str">
        <f>IF(AND(ISBLANK(AY531), ISBLANK(AZ531)), "", _xlfn.CONCAT("[", IF(ISBLANK(AY531), "", _xlfn.CONCAT("[""mac"", """, AY531, """]")), IF(ISBLANK(AZ531), "", _xlfn.CONCAT(", [""ip"", """, AZ531, """]")), "]"))</f>
        <v/>
      </c>
    </row>
    <row r="532" spans="6:55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N532" s="27"/>
      <c r="AO532" s="29"/>
      <c r="AP532" s="27"/>
      <c r="AQ532" s="28"/>
      <c r="AY532" s="27"/>
      <c r="AZ532" s="27"/>
      <c r="BC532" s="27" t="str">
        <f>IF(AND(ISBLANK(AY532), ISBLANK(AZ532)), "", _xlfn.CONCAT("[", IF(ISBLANK(AY532), "", _xlfn.CONCAT("[""mac"", """, AY532, """]")), IF(ISBLANK(AZ532), "", _xlfn.CONCAT(", [""ip"", """, AZ532, """]")), "]"))</f>
        <v/>
      </c>
    </row>
    <row r="533" spans="6:55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N533" s="27"/>
      <c r="AO533" s="29"/>
      <c r="AP533" s="27"/>
      <c r="AQ533" s="28"/>
      <c r="AY533" s="27"/>
      <c r="AZ533" s="27"/>
      <c r="BC533" s="27" t="str">
        <f>IF(AND(ISBLANK(AY533), ISBLANK(AZ533)), "", _xlfn.CONCAT("[", IF(ISBLANK(AY533), "", _xlfn.CONCAT("[""mac"", """, AY533, """]")), IF(ISBLANK(AZ533), "", _xlfn.CONCAT(", [""ip"", """, AZ533, """]")), "]"))</f>
        <v/>
      </c>
    </row>
    <row r="534" spans="6:55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N534" s="27"/>
      <c r="AO534" s="29"/>
      <c r="AP534" s="27"/>
      <c r="AQ534" s="28"/>
      <c r="AY534" s="27"/>
      <c r="AZ534" s="27"/>
      <c r="BC534" s="27" t="str">
        <f>IF(AND(ISBLANK(AY534), ISBLANK(AZ534)), "", _xlfn.CONCAT("[", IF(ISBLANK(AY534), "", _xlfn.CONCAT("[""mac"", """, AY534, """]")), IF(ISBLANK(AZ534), "", _xlfn.CONCAT(", [""ip"", """, AZ534, """]")), "]"))</f>
        <v/>
      </c>
    </row>
    <row r="535" spans="6:55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N535" s="27"/>
      <c r="AO535" s="29"/>
      <c r="AP535" s="27"/>
      <c r="AQ535" s="28"/>
      <c r="AY535" s="27"/>
      <c r="AZ535" s="27"/>
      <c r="BC535" s="27" t="str">
        <f>IF(AND(ISBLANK(AY535), ISBLANK(AZ535)), "", _xlfn.CONCAT("[", IF(ISBLANK(AY535), "", _xlfn.CONCAT("[""mac"", """, AY535, """]")), IF(ISBLANK(AZ535), "", _xlfn.CONCAT(", [""ip"", """, AZ535, """]")), "]"))</f>
        <v/>
      </c>
    </row>
    <row r="536" spans="6:55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N536" s="27"/>
      <c r="AO536" s="29"/>
      <c r="AP536" s="27"/>
      <c r="AQ536" s="28"/>
      <c r="AY536" s="27"/>
      <c r="AZ536" s="27"/>
      <c r="BC536" s="27" t="str">
        <f>IF(AND(ISBLANK(AY536), ISBLANK(AZ536)), "", _xlfn.CONCAT("[", IF(ISBLANK(AY536), "", _xlfn.CONCAT("[""mac"", """, AY536, """]")), IF(ISBLANK(AZ536), "", _xlfn.CONCAT(", [""ip"", """, AZ536, """]")), "]"))</f>
        <v/>
      </c>
    </row>
    <row r="537" spans="6:55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N537" s="27"/>
      <c r="AO537" s="29"/>
      <c r="AP537" s="27"/>
      <c r="AQ537" s="28"/>
      <c r="AY537" s="27"/>
      <c r="AZ537" s="27"/>
      <c r="BC537" s="27" t="str">
        <f>IF(AND(ISBLANK(AY537), ISBLANK(AZ537)), "", _xlfn.CONCAT("[", IF(ISBLANK(AY537), "", _xlfn.CONCAT("[""mac"", """, AY537, """]")), IF(ISBLANK(AZ537), "", _xlfn.CONCAT(", [""ip"", """, AZ537, """]")), "]"))</f>
        <v/>
      </c>
    </row>
    <row r="538" spans="6:55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N538" s="27"/>
      <c r="AO538" s="29"/>
      <c r="AP538" s="27"/>
      <c r="AQ538" s="28"/>
      <c r="AY538" s="27"/>
      <c r="AZ538" s="27"/>
      <c r="BC538" s="27" t="str">
        <f>IF(AND(ISBLANK(AY538), ISBLANK(AZ538)), "", _xlfn.CONCAT("[", IF(ISBLANK(AY538), "", _xlfn.CONCAT("[""mac"", """, AY538, """]")), IF(ISBLANK(AZ538), "", _xlfn.CONCAT(", [""ip"", """, AZ538, """]")), "]"))</f>
        <v/>
      </c>
    </row>
    <row r="539" spans="6:55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N539" s="27"/>
      <c r="AO539" s="29"/>
      <c r="AP539" s="27"/>
      <c r="AQ539" s="28"/>
      <c r="AY539" s="27"/>
      <c r="AZ539" s="27"/>
      <c r="BC539" s="27" t="str">
        <f>IF(AND(ISBLANK(AY539), ISBLANK(AZ539)), "", _xlfn.CONCAT("[", IF(ISBLANK(AY539), "", _xlfn.CONCAT("[""mac"", """, AY539, """]")), IF(ISBLANK(AZ539), "", _xlfn.CONCAT(", [""ip"", """, AZ539, """]")), "]"))</f>
        <v/>
      </c>
    </row>
    <row r="540" spans="6:55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N540" s="27"/>
      <c r="AO540" s="29"/>
      <c r="AP540" s="27"/>
      <c r="AQ540" s="28"/>
      <c r="AY540" s="27"/>
      <c r="AZ540" s="27"/>
      <c r="BC540" s="27" t="str">
        <f>IF(AND(ISBLANK(AY540), ISBLANK(AZ540)), "", _xlfn.CONCAT("[", IF(ISBLANK(AY540), "", _xlfn.CONCAT("[""mac"", """, AY540, """]")), IF(ISBLANK(AZ540), "", _xlfn.CONCAT(", [""ip"", """, AZ540, """]")), "]"))</f>
        <v/>
      </c>
    </row>
    <row r="541" spans="6:55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N541" s="27"/>
      <c r="AO541" s="29"/>
      <c r="AP541" s="27"/>
      <c r="AQ541" s="28"/>
      <c r="AY541" s="27"/>
      <c r="AZ541" s="27"/>
      <c r="BC541" s="27" t="str">
        <f>IF(AND(ISBLANK(AY541), ISBLANK(AZ541)), "", _xlfn.CONCAT("[", IF(ISBLANK(AY541), "", _xlfn.CONCAT("[""mac"", """, AY541, """]")), IF(ISBLANK(AZ541), "", _xlfn.CONCAT(", [""ip"", """, AZ541, """]")), "]"))</f>
        <v/>
      </c>
    </row>
    <row r="542" spans="6:55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N542" s="27"/>
      <c r="AO542" s="29"/>
      <c r="AP542" s="27"/>
      <c r="AQ542" s="28"/>
      <c r="AY542" s="27"/>
      <c r="AZ542" s="27"/>
      <c r="BC542" s="27" t="str">
        <f>IF(AND(ISBLANK(AY542), ISBLANK(AZ542)), "", _xlfn.CONCAT("[", IF(ISBLANK(AY542), "", _xlfn.CONCAT("[""mac"", """, AY542, """]")), IF(ISBLANK(AZ542), "", _xlfn.CONCAT(", [""ip"", """, AZ542, """]")), "]"))</f>
        <v/>
      </c>
    </row>
    <row r="543" spans="6:55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N543" s="27"/>
      <c r="AO543" s="29"/>
      <c r="AP543" s="27"/>
      <c r="AQ543" s="28"/>
      <c r="AY543" s="27"/>
      <c r="AZ543" s="27"/>
      <c r="BC543" s="27" t="str">
        <f>IF(AND(ISBLANK(AY543), ISBLANK(AZ543)), "", _xlfn.CONCAT("[", IF(ISBLANK(AY543), "", _xlfn.CONCAT("[""mac"", """, AY543, """]")), IF(ISBLANK(AZ543), "", _xlfn.CONCAT(", [""ip"", """, AZ543, """]")), "]"))</f>
        <v/>
      </c>
    </row>
    <row r="544" spans="6:55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N544" s="27"/>
      <c r="AO544" s="29"/>
      <c r="AP544" s="27"/>
      <c r="AQ544" s="28"/>
      <c r="AY544" s="27"/>
      <c r="AZ544" s="27"/>
      <c r="BC544" s="27" t="str">
        <f>IF(AND(ISBLANK(AY544), ISBLANK(AZ544)), "", _xlfn.CONCAT("[", IF(ISBLANK(AY544), "", _xlfn.CONCAT("[""mac"", """, AY544, """]")), IF(ISBLANK(AZ544), "", _xlfn.CONCAT(", [""ip"", """, AZ544, """]")), "]"))</f>
        <v/>
      </c>
    </row>
    <row r="545" spans="6:55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N545" s="27"/>
      <c r="AO545" s="29"/>
      <c r="AP545" s="27"/>
      <c r="AQ545" s="28"/>
      <c r="AY545" s="27"/>
      <c r="AZ545" s="27"/>
      <c r="BC545" s="27" t="str">
        <f>IF(AND(ISBLANK(AY545), ISBLANK(AZ545)), "", _xlfn.CONCAT("[", IF(ISBLANK(AY545), "", _xlfn.CONCAT("[""mac"", """, AY545, """]")), IF(ISBLANK(AZ545), "", _xlfn.CONCAT(", [""ip"", """, AZ545, """]")), "]"))</f>
        <v/>
      </c>
    </row>
    <row r="546" spans="6:55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N546" s="27"/>
      <c r="AO546" s="29"/>
      <c r="AP546" s="27"/>
      <c r="AQ546" s="28"/>
      <c r="AY546" s="27"/>
      <c r="AZ546" s="27"/>
      <c r="BC546" s="27" t="str">
        <f>IF(AND(ISBLANK(AY546), ISBLANK(AZ546)), "", _xlfn.CONCAT("[", IF(ISBLANK(AY546), "", _xlfn.CONCAT("[""mac"", """, AY546, """]")), IF(ISBLANK(AZ546), "", _xlfn.CONCAT(", [""ip"", """, AZ546, """]")), "]"))</f>
        <v/>
      </c>
    </row>
    <row r="547" spans="6:55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N547" s="27"/>
      <c r="AO547" s="29"/>
      <c r="AP547" s="27"/>
      <c r="AQ547" s="28"/>
      <c r="AY547" s="27"/>
      <c r="AZ547" s="27"/>
      <c r="BC547" s="27" t="str">
        <f>IF(AND(ISBLANK(AY547), ISBLANK(AZ547)), "", _xlfn.CONCAT("[", IF(ISBLANK(AY547), "", _xlfn.CONCAT("[""mac"", """, AY547, """]")), IF(ISBLANK(AZ547), "", _xlfn.CONCAT(", [""ip"", """, AZ547, """]")), "]"))</f>
        <v/>
      </c>
    </row>
    <row r="548" spans="6:55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N548" s="27"/>
      <c r="AO548" s="29"/>
      <c r="AP548" s="27"/>
      <c r="AQ548" s="28"/>
      <c r="AY548" s="27"/>
      <c r="AZ548" s="27"/>
      <c r="BC548" s="27" t="str">
        <f>IF(AND(ISBLANK(AY548), ISBLANK(AZ548)), "", _xlfn.CONCAT("[", IF(ISBLANK(AY548), "", _xlfn.CONCAT("[""mac"", """, AY548, """]")), IF(ISBLANK(AZ548), "", _xlfn.CONCAT(", [""ip"", """, AZ548, """]")), "]"))</f>
        <v/>
      </c>
    </row>
    <row r="549" spans="6:55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N549" s="27"/>
      <c r="AO549" s="29"/>
      <c r="AP549" s="27"/>
      <c r="AQ549" s="28"/>
      <c r="AY549" s="27"/>
      <c r="AZ549" s="27"/>
      <c r="BC549" s="27" t="str">
        <f>IF(AND(ISBLANK(AY549), ISBLANK(AZ549)), "", _xlfn.CONCAT("[", IF(ISBLANK(AY549), "", _xlfn.CONCAT("[""mac"", """, AY549, """]")), IF(ISBLANK(AZ549), "", _xlfn.CONCAT(", [""ip"", """, AZ549, """]")), "]"))</f>
        <v/>
      </c>
    </row>
    <row r="550" spans="6:55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N550" s="27"/>
      <c r="AO550" s="29"/>
      <c r="AP550" s="27"/>
      <c r="AQ550" s="28"/>
      <c r="AY550" s="27"/>
      <c r="AZ550" s="27"/>
      <c r="BC550" s="27" t="str">
        <f>IF(AND(ISBLANK(AY550), ISBLANK(AZ550)), "", _xlfn.CONCAT("[", IF(ISBLANK(AY550), "", _xlfn.CONCAT("[""mac"", """, AY550, """]")), IF(ISBLANK(AZ550), "", _xlfn.CONCAT(", [""ip"", """, AZ550, """]")), "]"))</f>
        <v/>
      </c>
    </row>
    <row r="551" spans="6:55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N551" s="27"/>
      <c r="AO551" s="29"/>
      <c r="AP551" s="27"/>
      <c r="AQ551" s="28"/>
      <c r="AY551" s="27"/>
      <c r="AZ551" s="27"/>
      <c r="BC551" s="27" t="str">
        <f>IF(AND(ISBLANK(AY551), ISBLANK(AZ551)), "", _xlfn.CONCAT("[", IF(ISBLANK(AY551), "", _xlfn.CONCAT("[""mac"", """, AY551, """]")), IF(ISBLANK(AZ551), "", _xlfn.CONCAT(", [""ip"", """, AZ551, """]")), "]"))</f>
        <v/>
      </c>
    </row>
    <row r="552" spans="6:55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N552" s="27"/>
      <c r="AO552" s="29"/>
      <c r="AP552" s="27"/>
      <c r="AQ552" s="28"/>
      <c r="AY552" s="27"/>
      <c r="AZ552" s="27"/>
      <c r="BC552" s="27" t="str">
        <f>IF(AND(ISBLANK(AY552), ISBLANK(AZ552)), "", _xlfn.CONCAT("[", IF(ISBLANK(AY552), "", _xlfn.CONCAT("[""mac"", """, AY552, """]")), IF(ISBLANK(AZ552), "", _xlfn.CONCAT(", [""ip"", """, AZ552, """]")), "]"))</f>
        <v/>
      </c>
    </row>
    <row r="553" spans="6:55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N553" s="27"/>
      <c r="AO553" s="29"/>
      <c r="AP553" s="27"/>
      <c r="AQ553" s="28"/>
      <c r="AY553" s="27"/>
      <c r="AZ553" s="27"/>
      <c r="BC553" s="27" t="str">
        <f>IF(AND(ISBLANK(AY553), ISBLANK(AZ553)), "", _xlfn.CONCAT("[", IF(ISBLANK(AY553), "", _xlfn.CONCAT("[""mac"", """, AY553, """]")), IF(ISBLANK(AZ553), "", _xlfn.CONCAT(", [""ip"", """, AZ553, """]")), "]"))</f>
        <v/>
      </c>
    </row>
    <row r="554" spans="6:55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N554" s="27"/>
      <c r="AO554" s="29"/>
      <c r="AP554" s="27"/>
      <c r="AQ554" s="28"/>
      <c r="AY554" s="27"/>
      <c r="AZ554" s="27"/>
      <c r="BC554" s="27" t="str">
        <f>IF(AND(ISBLANK(AY554), ISBLANK(AZ554)), "", _xlfn.CONCAT("[", IF(ISBLANK(AY554), "", _xlfn.CONCAT("[""mac"", """, AY554, """]")), IF(ISBLANK(AZ554), "", _xlfn.CONCAT(", [""ip"", """, AZ554, """]")), "]"))</f>
        <v/>
      </c>
    </row>
    <row r="555" spans="6:55" ht="16" customHeight="1">
      <c r="F555" s="31" t="str">
        <f>IF(ISBLANK(E555), "", Table2[[#This Row],[unique_id]])</f>
        <v/>
      </c>
      <c r="H555" s="32"/>
      <c r="T555" s="27"/>
      <c r="V555" s="28"/>
      <c r="W555" s="28"/>
      <c r="X555" s="28"/>
      <c r="Y555" s="28"/>
      <c r="AG555" s="28"/>
      <c r="AH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N555" s="27"/>
      <c r="AO555" s="29"/>
      <c r="AP555" s="27"/>
      <c r="AQ555" s="28"/>
      <c r="AY555" s="27"/>
      <c r="AZ555" s="27"/>
      <c r="BC555" s="27" t="str">
        <f>IF(AND(ISBLANK(AY555), ISBLANK(AZ555)), "", _xlfn.CONCAT("[", IF(ISBLANK(AY555), "", _xlfn.CONCAT("[""mac"", """, AY555, """]")), IF(ISBLANK(AZ555), "", _xlfn.CONCAT(", [""ip"", """, AZ555, """]")), "]"))</f>
        <v/>
      </c>
    </row>
    <row r="556" spans="6:55" ht="16" customHeight="1">
      <c r="F556" s="31" t="str">
        <f>IF(ISBLANK(E556), "", Table2[[#This Row],[unique_id]])</f>
        <v/>
      </c>
      <c r="H556" s="32"/>
      <c r="T556" s="27"/>
      <c r="V556" s="28"/>
      <c r="W556" s="28"/>
      <c r="X556" s="28"/>
      <c r="Y556" s="28"/>
      <c r="AG556" s="28"/>
      <c r="AH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N556" s="27"/>
      <c r="AO556" s="29"/>
      <c r="AP556" s="27"/>
      <c r="AQ556" s="28"/>
      <c r="AY556" s="27"/>
      <c r="AZ556" s="27"/>
      <c r="BC556" s="27" t="str">
        <f>IF(AND(ISBLANK(AY556), ISBLANK(AZ556)), "", _xlfn.CONCAT("[", IF(ISBLANK(AY556), "", _xlfn.CONCAT("[""mac"", """, AY556, """]")), IF(ISBLANK(AZ556), "", _xlfn.CONCAT(", [""ip"", """, AZ556, """]")), "]"))</f>
        <v/>
      </c>
    </row>
    <row r="557" spans="6:55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N557" s="27"/>
      <c r="AO557" s="29"/>
      <c r="AP557" s="27"/>
      <c r="AQ557" s="28"/>
      <c r="AY557" s="27"/>
      <c r="AZ557" s="27"/>
      <c r="BC557" s="27" t="str">
        <f>IF(AND(ISBLANK(AY557), ISBLANK(AZ557)), "", _xlfn.CONCAT("[", IF(ISBLANK(AY557), "", _xlfn.CONCAT("[""mac"", """, AY557, """]")), IF(ISBLANK(AZ557), "", _xlfn.CONCAT(", [""ip"", """, AZ557, """]")), "]"))</f>
        <v/>
      </c>
    </row>
    <row r="558" spans="6:55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G558" s="28"/>
      <c r="AH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N558" s="27"/>
      <c r="AO558" s="29"/>
      <c r="AP558" s="27"/>
      <c r="AQ558" s="28"/>
      <c r="AY558" s="27"/>
      <c r="AZ558" s="27"/>
      <c r="BC558" s="27" t="str">
        <f>IF(AND(ISBLANK(AY558), ISBLANK(AZ558)), "", _xlfn.CONCAT("[", IF(ISBLANK(AY558), "", _xlfn.CONCAT("[""mac"", """, AY558, """]")), IF(ISBLANK(AZ558), "", _xlfn.CONCAT(", [""ip"", """, AZ558, """]")), "]"))</f>
        <v/>
      </c>
    </row>
    <row r="559" spans="6:55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G559" s="28"/>
      <c r="AH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N559" s="27"/>
      <c r="AO559" s="29"/>
      <c r="AP559" s="27"/>
      <c r="AQ559" s="28"/>
      <c r="AY559" s="27"/>
      <c r="AZ559" s="27"/>
      <c r="BC559" s="27" t="str">
        <f>IF(AND(ISBLANK(AY559), ISBLANK(AZ559)), "", _xlfn.CONCAT("[", IF(ISBLANK(AY559), "", _xlfn.CONCAT("[""mac"", """, AY559, """]")), IF(ISBLANK(AZ559), "", _xlfn.CONCAT(", [""ip"", """, AZ559, """]")), "]"))</f>
        <v/>
      </c>
    </row>
    <row r="560" spans="6:55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N560" s="27"/>
      <c r="AO560" s="29"/>
      <c r="AP560" s="27"/>
      <c r="AQ560" s="28"/>
      <c r="AY560" s="27"/>
      <c r="AZ560" s="27"/>
      <c r="BC560" s="27" t="str">
        <f>IF(AND(ISBLANK(AY560), ISBLANK(AZ560)), "", _xlfn.CONCAT("[", IF(ISBLANK(AY560), "", _xlfn.CONCAT("[""mac"", """, AY560, """]")), IF(ISBLANK(AZ560), "", _xlfn.CONCAT(", [""ip"", """, AZ560, """]")), "]"))</f>
        <v/>
      </c>
    </row>
    <row r="561" spans="6:55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N561" s="27"/>
      <c r="AO561" s="29"/>
      <c r="AP561" s="27"/>
      <c r="AQ561" s="28"/>
      <c r="AY561" s="27"/>
      <c r="AZ561" s="27"/>
      <c r="BC561" s="27" t="str">
        <f>IF(AND(ISBLANK(AY561), ISBLANK(AZ561)), "", _xlfn.CONCAT("[", IF(ISBLANK(AY561), "", _xlfn.CONCAT("[""mac"", """, AY561, """]")), IF(ISBLANK(AZ561), "", _xlfn.CONCAT(", [""ip"", """, AZ561, """]")), "]"))</f>
        <v/>
      </c>
    </row>
    <row r="562" spans="6:55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N562" s="27"/>
      <c r="AO562" s="29"/>
      <c r="AP562" s="27"/>
      <c r="AQ562" s="28"/>
      <c r="AY562" s="27"/>
      <c r="AZ562" s="27"/>
      <c r="BC562" s="27" t="str">
        <f>IF(AND(ISBLANK(AY562), ISBLANK(AZ562)), "", _xlfn.CONCAT("[", IF(ISBLANK(AY562), "", _xlfn.CONCAT("[""mac"", """, AY562, """]")), IF(ISBLANK(AZ562), "", _xlfn.CONCAT(", [""ip"", """, AZ562, """]")), "]"))</f>
        <v/>
      </c>
    </row>
    <row r="563" spans="6:55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N563" s="27"/>
      <c r="AO563" s="29"/>
      <c r="AP563" s="27"/>
      <c r="AQ563" s="28"/>
      <c r="AY563" s="27"/>
      <c r="AZ563" s="27"/>
      <c r="BC563" s="27" t="str">
        <f>IF(AND(ISBLANK(AY563), ISBLANK(AZ563)), "", _xlfn.CONCAT("[", IF(ISBLANK(AY563), "", _xlfn.CONCAT("[""mac"", """, AY563, """]")), IF(ISBLANK(AZ563), "", _xlfn.CONCAT(", [""ip"", """, AZ563, """]")), "]"))</f>
        <v/>
      </c>
    </row>
    <row r="564" spans="6:55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N564" s="27"/>
      <c r="AO564" s="29"/>
      <c r="AP564" s="27"/>
      <c r="AQ564" s="28"/>
      <c r="AY564" s="27"/>
      <c r="AZ564" s="27"/>
      <c r="BC564" s="27" t="str">
        <f>IF(AND(ISBLANK(AY564), ISBLANK(AZ564)), "", _xlfn.CONCAT("[", IF(ISBLANK(AY564), "", _xlfn.CONCAT("[""mac"", """, AY564, """]")), IF(ISBLANK(AZ564), "", _xlfn.CONCAT(", [""ip"", """, AZ564, """]")), "]"))</f>
        <v/>
      </c>
    </row>
    <row r="565" spans="6:55" ht="16" customHeight="1">
      <c r="F565" s="31" t="str">
        <f>IF(ISBLANK(E565), "", Table2[[#This Row],[unique_id]])</f>
        <v/>
      </c>
      <c r="G565" s="32"/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N565" s="27"/>
      <c r="AO565" s="29"/>
      <c r="AP565" s="27"/>
      <c r="AQ565" s="28"/>
      <c r="AY565" s="27"/>
      <c r="AZ565" s="27"/>
      <c r="BC565" s="27" t="str">
        <f>IF(AND(ISBLANK(AY565), ISBLANK(AZ565)), "", _xlfn.CONCAT("[", IF(ISBLANK(AY565), "", _xlfn.CONCAT("[""mac"", """, AY565, """]")), IF(ISBLANK(AZ565), "", _xlfn.CONCAT(", [""ip"", """, AZ565, """]")), "]"))</f>
        <v/>
      </c>
    </row>
    <row r="566" spans="6:55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N566" s="27"/>
      <c r="AO566" s="29"/>
      <c r="AP566" s="27"/>
      <c r="AQ566" s="28"/>
      <c r="AY566" s="27"/>
      <c r="AZ566" s="27"/>
      <c r="BC566" s="27" t="str">
        <f>IF(AND(ISBLANK(AY566), ISBLANK(AZ566)), "", _xlfn.CONCAT("[", IF(ISBLANK(AY566), "", _xlfn.CONCAT("[""mac"", """, AY566, """]")), IF(ISBLANK(AZ566), "", _xlfn.CONCAT(", [""ip"", """, AZ566, """]")), "]"))</f>
        <v/>
      </c>
    </row>
    <row r="567" spans="6:55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N567" s="27"/>
      <c r="AO567" s="29"/>
      <c r="AP567" s="27"/>
      <c r="AQ567" s="28"/>
      <c r="AY567" s="27"/>
      <c r="AZ567" s="27"/>
      <c r="BC567" s="27" t="str">
        <f>IF(AND(ISBLANK(AY567), ISBLANK(AZ567)), "", _xlfn.CONCAT("[", IF(ISBLANK(AY567), "", _xlfn.CONCAT("[""mac"", """, AY567, """]")), IF(ISBLANK(AZ567), "", _xlfn.CONCAT(", [""ip"", """, AZ567, """]")), "]"))</f>
        <v/>
      </c>
    </row>
    <row r="568" spans="6:55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N568" s="27"/>
      <c r="AO568" s="29"/>
      <c r="AP568" s="27"/>
      <c r="AQ568" s="28"/>
      <c r="AY568" s="27"/>
      <c r="AZ568" s="27"/>
      <c r="BC568" s="27" t="str">
        <f>IF(AND(ISBLANK(AY568), ISBLANK(AZ568)), "", _xlfn.CONCAT("[", IF(ISBLANK(AY568), "", _xlfn.CONCAT("[""mac"", """, AY568, """]")), IF(ISBLANK(AZ568), "", _xlfn.CONCAT(", [""ip"", """, AZ568, """]")), "]"))</f>
        <v/>
      </c>
    </row>
    <row r="569" spans="6:55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N569" s="27"/>
      <c r="AO569" s="29"/>
      <c r="AP569" s="27"/>
      <c r="AQ569" s="28"/>
      <c r="AY569" s="27"/>
      <c r="AZ569" s="27"/>
      <c r="BC569" s="27" t="str">
        <f>IF(AND(ISBLANK(AY569), ISBLANK(AZ569)), "", _xlfn.CONCAT("[", IF(ISBLANK(AY569), "", _xlfn.CONCAT("[""mac"", """, AY569, """]")), IF(ISBLANK(AZ569), "", _xlfn.CONCAT(", [""ip"", """, AZ569, """]")), "]"))</f>
        <v/>
      </c>
    </row>
    <row r="570" spans="6:55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N570" s="27"/>
      <c r="AO570" s="29"/>
      <c r="AP570" s="27"/>
      <c r="AQ570" s="28"/>
      <c r="AY570" s="27"/>
      <c r="AZ570" s="27"/>
      <c r="BC570" s="27" t="str">
        <f>IF(AND(ISBLANK(AY570), ISBLANK(AZ570)), "", _xlfn.CONCAT("[", IF(ISBLANK(AY570), "", _xlfn.CONCAT("[""mac"", """, AY570, """]")), IF(ISBLANK(AZ570), "", _xlfn.CONCAT(", [""ip"", """, AZ570, """]")), "]"))</f>
        <v/>
      </c>
    </row>
    <row r="571" spans="6:55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N571" s="27"/>
      <c r="AO571" s="29"/>
      <c r="AP571" s="27"/>
      <c r="AQ571" s="28"/>
      <c r="AY571" s="27"/>
      <c r="AZ571" s="27"/>
      <c r="BC571" s="27" t="str">
        <f>IF(AND(ISBLANK(AY571), ISBLANK(AZ571)), "", _xlfn.CONCAT("[", IF(ISBLANK(AY571), "", _xlfn.CONCAT("[""mac"", """, AY571, """]")), IF(ISBLANK(AZ571), "", _xlfn.CONCAT(", [""ip"", """, AZ571, """]")), "]"))</f>
        <v/>
      </c>
    </row>
    <row r="572" spans="6:55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N572" s="27"/>
      <c r="AO572" s="29"/>
      <c r="AP572" s="27"/>
      <c r="AQ572" s="28"/>
      <c r="AY572" s="27"/>
      <c r="AZ572" s="27"/>
      <c r="BC572" s="27" t="str">
        <f>IF(AND(ISBLANK(AY572), ISBLANK(AZ572)), "", _xlfn.CONCAT("[", IF(ISBLANK(AY572), "", _xlfn.CONCAT("[""mac"", """, AY572, """]")), IF(ISBLANK(AZ572), "", _xlfn.CONCAT(", [""ip"", """, AZ572, """]")), "]"))</f>
        <v/>
      </c>
    </row>
    <row r="573" spans="6:55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N573" s="27"/>
      <c r="AO573" s="29"/>
      <c r="AP573" s="27"/>
      <c r="AQ573" s="28"/>
      <c r="AY573" s="27"/>
      <c r="AZ573" s="27"/>
      <c r="BC573" s="27" t="str">
        <f>IF(AND(ISBLANK(AY573), ISBLANK(AZ573)), "", _xlfn.CONCAT("[", IF(ISBLANK(AY573), "", _xlfn.CONCAT("[""mac"", """, AY573, """]")), IF(ISBLANK(AZ573), "", _xlfn.CONCAT(", [""ip"", """, AZ573, """]")), "]"))</f>
        <v/>
      </c>
    </row>
    <row r="574" spans="6:55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N574" s="27"/>
      <c r="AO574" s="29"/>
      <c r="AP574" s="27"/>
      <c r="AQ574" s="28"/>
      <c r="AY574" s="27"/>
      <c r="AZ574" s="27"/>
      <c r="BC574" s="27" t="str">
        <f>IF(AND(ISBLANK(AY574), ISBLANK(AZ574)), "", _xlfn.CONCAT("[", IF(ISBLANK(AY574), "", _xlfn.CONCAT("[""mac"", """, AY574, """]")), IF(ISBLANK(AZ574), "", _xlfn.CONCAT(", [""ip"", """, AZ574, """]")), "]"))</f>
        <v/>
      </c>
    </row>
    <row r="575" spans="6:55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N575" s="27"/>
      <c r="AO575" s="29"/>
      <c r="AP575" s="27"/>
      <c r="AQ575" s="28"/>
      <c r="AY575" s="27"/>
      <c r="AZ575" s="27"/>
      <c r="BC575" s="27" t="str">
        <f>IF(AND(ISBLANK(AY575), ISBLANK(AZ575)), "", _xlfn.CONCAT("[", IF(ISBLANK(AY575), "", _xlfn.CONCAT("[""mac"", """, AY575, """]")), IF(ISBLANK(AZ575), "", _xlfn.CONCAT(", [""ip"", """, AZ575, """]")), "]"))</f>
        <v/>
      </c>
    </row>
    <row r="576" spans="6:55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N576" s="27"/>
      <c r="AO576" s="29"/>
      <c r="AP576" s="27"/>
      <c r="AQ576" s="28"/>
      <c r="AY576" s="27"/>
      <c r="AZ576" s="27"/>
      <c r="BC576" s="27" t="str">
        <f>IF(AND(ISBLANK(AY576), ISBLANK(AZ576)), "", _xlfn.CONCAT("[", IF(ISBLANK(AY576), "", _xlfn.CONCAT("[""mac"", """, AY576, """]")), IF(ISBLANK(AZ576), "", _xlfn.CONCAT(", [""ip"", """, AZ576, """]")), "]"))</f>
        <v/>
      </c>
    </row>
    <row r="577" spans="6:55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N577" s="27"/>
      <c r="AO577" s="29"/>
      <c r="AP577" s="27"/>
      <c r="AQ577" s="28"/>
      <c r="AY577" s="27"/>
      <c r="AZ577" s="27"/>
      <c r="BC577" s="27" t="str">
        <f>IF(AND(ISBLANK(AY577), ISBLANK(AZ577)), "", _xlfn.CONCAT("[", IF(ISBLANK(AY577), "", _xlfn.CONCAT("[""mac"", """, AY577, """]")), IF(ISBLANK(AZ577), "", _xlfn.CONCAT(", [""ip"", """, AZ577, """]")), "]"))</f>
        <v/>
      </c>
    </row>
    <row r="578" spans="6:55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N578" s="27"/>
      <c r="AO578" s="29"/>
      <c r="AP578" s="27"/>
      <c r="AQ578" s="28"/>
      <c r="AY578" s="27"/>
      <c r="AZ578" s="27"/>
      <c r="BC578" s="27" t="str">
        <f>IF(AND(ISBLANK(AY578), ISBLANK(AZ578)), "", _xlfn.CONCAT("[", IF(ISBLANK(AY578), "", _xlfn.CONCAT("[""mac"", """, AY578, """]")), IF(ISBLANK(AZ578), "", _xlfn.CONCAT(", [""ip"", """, AZ578, """]")), "]"))</f>
        <v/>
      </c>
    </row>
    <row r="579" spans="6:55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N579" s="27"/>
      <c r="AO579" s="29"/>
      <c r="AP579" s="27"/>
      <c r="AQ579" s="28"/>
      <c r="AY579" s="27"/>
      <c r="AZ579" s="27"/>
      <c r="BC579" s="27" t="str">
        <f>IF(AND(ISBLANK(AY579), ISBLANK(AZ579)), "", _xlfn.CONCAT("[", IF(ISBLANK(AY579), "", _xlfn.CONCAT("[""mac"", """, AY579, """]")), IF(ISBLANK(AZ579), "", _xlfn.CONCAT(", [""ip"", """, AZ579, """]")), "]"))</f>
        <v/>
      </c>
    </row>
    <row r="580" spans="6:55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N580" s="27"/>
      <c r="AO580" s="29"/>
      <c r="AP580" s="27"/>
      <c r="AQ580" s="28"/>
      <c r="AY580" s="27"/>
      <c r="AZ580" s="27"/>
      <c r="BC580" s="27" t="str">
        <f>IF(AND(ISBLANK(AY580), ISBLANK(AZ580)), "", _xlfn.CONCAT("[", IF(ISBLANK(AY580), "", _xlfn.CONCAT("[""mac"", """, AY580, """]")), IF(ISBLANK(AZ580), "", _xlfn.CONCAT(", [""ip"", """, AZ580, """]")), "]"))</f>
        <v/>
      </c>
    </row>
    <row r="581" spans="6:55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N581" s="27"/>
      <c r="AO581" s="29"/>
      <c r="AP581" s="27"/>
      <c r="AQ581" s="28"/>
      <c r="AY581" s="27"/>
      <c r="AZ581" s="27"/>
      <c r="BC581" s="27" t="str">
        <f>IF(AND(ISBLANK(AY581), ISBLANK(AZ581)), "", _xlfn.CONCAT("[", IF(ISBLANK(AY581), "", _xlfn.CONCAT("[""mac"", """, AY581, """]")), IF(ISBLANK(AZ581), "", _xlfn.CONCAT(", [""ip"", """, AZ581, """]")), "]"))</f>
        <v/>
      </c>
    </row>
    <row r="582" spans="6:55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N582" s="27"/>
      <c r="AO582" s="29"/>
      <c r="AP582" s="27"/>
      <c r="AQ582" s="28"/>
      <c r="AY582" s="27"/>
      <c r="AZ582" s="27"/>
      <c r="BC582" s="27" t="str">
        <f>IF(AND(ISBLANK(AY582), ISBLANK(AZ582)), "", _xlfn.CONCAT("[", IF(ISBLANK(AY582), "", _xlfn.CONCAT("[""mac"", """, AY582, """]")), IF(ISBLANK(AZ582), "", _xlfn.CONCAT(", [""ip"", """, AZ582, """]")), "]"))</f>
        <v/>
      </c>
    </row>
    <row r="583" spans="6:55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N583" s="27"/>
      <c r="AO583" s="29"/>
      <c r="AP583" s="27"/>
      <c r="AQ583" s="28"/>
      <c r="AY583" s="27"/>
      <c r="AZ583" s="27"/>
      <c r="BC583" s="27" t="str">
        <f>IF(AND(ISBLANK(AY583), ISBLANK(AZ583)), "", _xlfn.CONCAT("[", IF(ISBLANK(AY583), "", _xlfn.CONCAT("[""mac"", """, AY583, """]")), IF(ISBLANK(AZ583), "", _xlfn.CONCAT(", [""ip"", """, AZ583, """]")), "]"))</f>
        <v/>
      </c>
    </row>
    <row r="584" spans="6:55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N584" s="27"/>
      <c r="AO584" s="29"/>
      <c r="AP584" s="27"/>
      <c r="AQ584" s="28"/>
      <c r="AY584" s="27"/>
      <c r="AZ584" s="27"/>
      <c r="BC584" s="27" t="str">
        <f>IF(AND(ISBLANK(AY584), ISBLANK(AZ584)), "", _xlfn.CONCAT("[", IF(ISBLANK(AY584), "", _xlfn.CONCAT("[""mac"", """, AY584, """]")), IF(ISBLANK(AZ584), "", _xlfn.CONCAT(", [""ip"", """, AZ584, """]")), "]"))</f>
        <v/>
      </c>
    </row>
    <row r="585" spans="6:55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N585" s="27"/>
      <c r="AO585" s="29"/>
      <c r="AP585" s="27"/>
      <c r="AQ585" s="28"/>
      <c r="AY585" s="27"/>
      <c r="AZ585" s="27"/>
      <c r="BC585" s="27" t="str">
        <f>IF(AND(ISBLANK(AY585), ISBLANK(AZ585)), "", _xlfn.CONCAT("[", IF(ISBLANK(AY585), "", _xlfn.CONCAT("[""mac"", """, AY585, """]")), IF(ISBLANK(AZ585), "", _xlfn.CONCAT(", [""ip"", """, AZ585, """]")), "]"))</f>
        <v/>
      </c>
    </row>
    <row r="586" spans="6:55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N586" s="27"/>
      <c r="AO586" s="29"/>
      <c r="AP586" s="27"/>
      <c r="AQ586" s="28"/>
      <c r="AY586" s="27"/>
      <c r="AZ586" s="27"/>
      <c r="BC586" s="27" t="str">
        <f>IF(AND(ISBLANK(AY586), ISBLANK(AZ586)), "", _xlfn.CONCAT("[", IF(ISBLANK(AY586), "", _xlfn.CONCAT("[""mac"", """, AY586, """]")), IF(ISBLANK(AZ586), "", _xlfn.CONCAT(", [""ip"", """, AZ586, """]")), "]"))</f>
        <v/>
      </c>
    </row>
    <row r="587" spans="6:55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N587" s="27"/>
      <c r="AO587" s="29"/>
      <c r="AP587" s="27"/>
      <c r="AQ587" s="28"/>
      <c r="AY587" s="27"/>
      <c r="AZ587" s="27"/>
      <c r="BC587" s="27" t="str">
        <f>IF(AND(ISBLANK(AY587), ISBLANK(AZ587)), "", _xlfn.CONCAT("[", IF(ISBLANK(AY587), "", _xlfn.CONCAT("[""mac"", """, AY587, """]")), IF(ISBLANK(AZ587), "", _xlfn.CONCAT(", [""ip"", """, AZ587, """]")), "]"))</f>
        <v/>
      </c>
    </row>
    <row r="588" spans="6:55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N588" s="27"/>
      <c r="AO588" s="29"/>
      <c r="AP588" s="27"/>
      <c r="AQ588" s="28"/>
      <c r="AY588" s="27"/>
      <c r="AZ588" s="27"/>
      <c r="BC588" s="27" t="str">
        <f>IF(AND(ISBLANK(AY588), ISBLANK(AZ588)), "", _xlfn.CONCAT("[", IF(ISBLANK(AY588), "", _xlfn.CONCAT("[""mac"", """, AY588, """]")), IF(ISBLANK(AZ588), "", _xlfn.CONCAT(", [""ip"", """, AZ588, """]")), "]"))</f>
        <v/>
      </c>
    </row>
    <row r="589" spans="6:55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N589" s="27"/>
      <c r="AO589" s="29"/>
      <c r="AP589" s="27"/>
      <c r="AQ589" s="28"/>
      <c r="AY589" s="27"/>
      <c r="AZ589" s="27"/>
      <c r="BC589" s="27" t="str">
        <f>IF(AND(ISBLANK(AY589), ISBLANK(AZ589)), "", _xlfn.CONCAT("[", IF(ISBLANK(AY589), "", _xlfn.CONCAT("[""mac"", """, AY589, """]")), IF(ISBLANK(AZ589), "", _xlfn.CONCAT(", [""ip"", """, AZ589, """]")), "]"))</f>
        <v/>
      </c>
    </row>
    <row r="590" spans="6:55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N590" s="27"/>
      <c r="AO590" s="29"/>
      <c r="AP590" s="27"/>
      <c r="AQ590" s="28"/>
      <c r="AY590" s="27"/>
      <c r="AZ590" s="27"/>
      <c r="BC590" s="27" t="str">
        <f>IF(AND(ISBLANK(AY590), ISBLANK(AZ590)), "", _xlfn.CONCAT("[", IF(ISBLANK(AY590), "", _xlfn.CONCAT("[""mac"", """, AY590, """]")), IF(ISBLANK(AZ590), "", _xlfn.CONCAT(", [""ip"", """, AZ590, """]")), "]"))</f>
        <v/>
      </c>
    </row>
    <row r="591" spans="6:55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N591" s="27"/>
      <c r="AO591" s="29"/>
      <c r="AP591" s="27"/>
      <c r="AQ591" s="28"/>
      <c r="AY591" s="27"/>
      <c r="AZ591" s="27"/>
      <c r="BC591" s="27" t="str">
        <f>IF(AND(ISBLANK(AY591), ISBLANK(AZ591)), "", _xlfn.CONCAT("[", IF(ISBLANK(AY591), "", _xlfn.CONCAT("[""mac"", """, AY591, """]")), IF(ISBLANK(AZ591), "", _xlfn.CONCAT(", [""ip"", """, AZ591, """]")), "]"))</f>
        <v/>
      </c>
    </row>
    <row r="592" spans="6:55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N592" s="27"/>
      <c r="AO592" s="29"/>
      <c r="AP592" s="27"/>
      <c r="AQ592" s="28"/>
      <c r="AY592" s="27"/>
      <c r="AZ592" s="27"/>
      <c r="BC592" s="27" t="str">
        <f>IF(AND(ISBLANK(AY592), ISBLANK(AZ592)), "", _xlfn.CONCAT("[", IF(ISBLANK(AY592), "", _xlfn.CONCAT("[""mac"", """, AY592, """]")), IF(ISBLANK(AZ592), "", _xlfn.CONCAT(", [""ip"", """, AZ592, """]")), "]"))</f>
        <v/>
      </c>
    </row>
    <row r="593" spans="6:55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N593" s="27"/>
      <c r="AO593" s="29"/>
      <c r="AP593" s="27"/>
      <c r="AQ593" s="28"/>
      <c r="AY593" s="27"/>
      <c r="AZ593" s="27"/>
      <c r="BC593" s="27" t="str">
        <f>IF(AND(ISBLANK(AY593), ISBLANK(AZ593)), "", _xlfn.CONCAT("[", IF(ISBLANK(AY593), "", _xlfn.CONCAT("[""mac"", """, AY593, """]")), IF(ISBLANK(AZ593), "", _xlfn.CONCAT(", [""ip"", """, AZ593, """]")), "]"))</f>
        <v/>
      </c>
    </row>
    <row r="594" spans="6:55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N594" s="27"/>
      <c r="AO594" s="29"/>
      <c r="AP594" s="27"/>
      <c r="AQ594" s="28"/>
      <c r="AY594" s="27"/>
      <c r="AZ594" s="27"/>
      <c r="BC594" s="27" t="str">
        <f>IF(AND(ISBLANK(AY594), ISBLANK(AZ594)), "", _xlfn.CONCAT("[", IF(ISBLANK(AY594), "", _xlfn.CONCAT("[""mac"", """, AY594, """]")), IF(ISBLANK(AZ594), "", _xlfn.CONCAT(", [""ip"", """, AZ594, """]")), "]"))</f>
        <v/>
      </c>
    </row>
    <row r="595" spans="6:55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N595" s="27"/>
      <c r="AO595" s="29"/>
      <c r="AP595" s="27"/>
      <c r="AQ595" s="28"/>
      <c r="AY595" s="27"/>
      <c r="AZ595" s="27"/>
      <c r="BC595" s="27" t="str">
        <f>IF(AND(ISBLANK(AY595), ISBLANK(AZ595)), "", _xlfn.CONCAT("[", IF(ISBLANK(AY595), "", _xlfn.CONCAT("[""mac"", """, AY595, """]")), IF(ISBLANK(AZ595), "", _xlfn.CONCAT(", [""ip"", """, AZ595, """]")), "]"))</f>
        <v/>
      </c>
    </row>
    <row r="596" spans="6:55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N596" s="27"/>
      <c r="AO596" s="29"/>
      <c r="AP596" s="27"/>
      <c r="AQ596" s="28"/>
      <c r="AY596" s="27"/>
      <c r="AZ596" s="27"/>
      <c r="BC596" s="27" t="str">
        <f>IF(AND(ISBLANK(AY596), ISBLANK(AZ596)), "", _xlfn.CONCAT("[", IF(ISBLANK(AY596), "", _xlfn.CONCAT("[""mac"", """, AY596, """]")), IF(ISBLANK(AZ596), "", _xlfn.CONCAT(", [""ip"", """, AZ596, """]")), "]"))</f>
        <v/>
      </c>
    </row>
    <row r="597" spans="6:55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N597" s="27"/>
      <c r="AO597" s="29"/>
      <c r="AP597" s="27"/>
      <c r="AQ597" s="28"/>
      <c r="AY597" s="27"/>
      <c r="AZ597" s="27"/>
      <c r="BC597" s="27" t="str">
        <f>IF(AND(ISBLANK(AY597), ISBLANK(AZ597)), "", _xlfn.CONCAT("[", IF(ISBLANK(AY597), "", _xlfn.CONCAT("[""mac"", """, AY597, """]")), IF(ISBLANK(AZ597), "", _xlfn.CONCAT(", [""ip"", """, AZ597, """]")), "]"))</f>
        <v/>
      </c>
    </row>
    <row r="598" spans="6:55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N598" s="27"/>
      <c r="AO598" s="29"/>
      <c r="AP598" s="27"/>
      <c r="AQ598" s="28"/>
      <c r="AY598" s="27"/>
      <c r="AZ598" s="27"/>
      <c r="BC598" s="27" t="str">
        <f>IF(AND(ISBLANK(AY598), ISBLANK(AZ598)), "", _xlfn.CONCAT("[", IF(ISBLANK(AY598), "", _xlfn.CONCAT("[""mac"", """, AY598, """]")), IF(ISBLANK(AZ598), "", _xlfn.CONCAT(", [""ip"", """, AZ598, """]")), "]"))</f>
        <v/>
      </c>
    </row>
    <row r="599" spans="6:55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N599" s="27"/>
      <c r="AO599" s="29"/>
      <c r="AP599" s="27"/>
      <c r="AQ599" s="28"/>
      <c r="AY599" s="27"/>
      <c r="AZ599" s="27"/>
      <c r="BC599" s="27" t="str">
        <f>IF(AND(ISBLANK(AY599), ISBLANK(AZ599)), "", _xlfn.CONCAT("[", IF(ISBLANK(AY599), "", _xlfn.CONCAT("[""mac"", """, AY599, """]")), IF(ISBLANK(AZ599), "", _xlfn.CONCAT(", [""ip"", """, AZ599, """]")), "]"))</f>
        <v/>
      </c>
    </row>
    <row r="600" spans="6:55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N600" s="27"/>
      <c r="AO600" s="29"/>
      <c r="AP600" s="27"/>
      <c r="AQ600" s="28"/>
      <c r="AY600" s="27"/>
      <c r="AZ600" s="27"/>
      <c r="BC600" s="27" t="str">
        <f>IF(AND(ISBLANK(AY600), ISBLANK(AZ600)), "", _xlfn.CONCAT("[", IF(ISBLANK(AY600), "", _xlfn.CONCAT("[""mac"", """, AY600, """]")), IF(ISBLANK(AZ600), "", _xlfn.CONCAT(", [""ip"", """, AZ600, """]")), "]"))</f>
        <v/>
      </c>
    </row>
    <row r="601" spans="6:55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N601" s="27"/>
      <c r="AO601" s="29"/>
      <c r="AP601" s="27"/>
      <c r="AQ601" s="28"/>
      <c r="AY601" s="27"/>
      <c r="AZ601" s="27"/>
      <c r="BC601" s="27" t="str">
        <f>IF(AND(ISBLANK(AY601), ISBLANK(AZ601)), "", _xlfn.CONCAT("[", IF(ISBLANK(AY601), "", _xlfn.CONCAT("[""mac"", """, AY601, """]")), IF(ISBLANK(AZ601), "", _xlfn.CONCAT(", [""ip"", """, AZ601, """]")), "]"))</f>
        <v/>
      </c>
    </row>
    <row r="602" spans="6:55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N602" s="27"/>
      <c r="AO602" s="29"/>
      <c r="AP602" s="27"/>
      <c r="AQ602" s="28"/>
      <c r="AY602" s="27"/>
      <c r="AZ602" s="27"/>
      <c r="BC602" s="27" t="str">
        <f>IF(AND(ISBLANK(AY602), ISBLANK(AZ602)), "", _xlfn.CONCAT("[", IF(ISBLANK(AY602), "", _xlfn.CONCAT("[""mac"", """, AY602, """]")), IF(ISBLANK(AZ602), "", _xlfn.CONCAT(", [""ip"", """, AZ602, """]")), "]"))</f>
        <v/>
      </c>
    </row>
    <row r="603" spans="6:55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N603" s="27"/>
      <c r="AO603" s="29"/>
      <c r="AP603" s="27"/>
      <c r="AQ603" s="28"/>
      <c r="AY603" s="27"/>
      <c r="AZ603" s="27"/>
      <c r="BC603" s="27" t="str">
        <f>IF(AND(ISBLANK(AY603), ISBLANK(AZ603)), "", _xlfn.CONCAT("[", IF(ISBLANK(AY603), "", _xlfn.CONCAT("[""mac"", """, AY603, """]")), IF(ISBLANK(AZ603), "", _xlfn.CONCAT(", [""ip"", """, AZ603, """]")), "]"))</f>
        <v/>
      </c>
    </row>
    <row r="604" spans="6:55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N604" s="27"/>
      <c r="AO604" s="29"/>
      <c r="AP604" s="27"/>
      <c r="AQ604" s="28"/>
      <c r="AY604" s="27"/>
      <c r="AZ604" s="27"/>
      <c r="BC604" s="27" t="str">
        <f>IF(AND(ISBLANK(AY604), ISBLANK(AZ604)), "", _xlfn.CONCAT("[", IF(ISBLANK(AY604), "", _xlfn.CONCAT("[""mac"", """, AY604, """]")), IF(ISBLANK(AZ604), "", _xlfn.CONCAT(", [""ip"", """, AZ604, """]")), "]"))</f>
        <v/>
      </c>
    </row>
    <row r="605" spans="6:55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N605" s="27"/>
      <c r="AO605" s="29"/>
      <c r="AP605" s="27"/>
      <c r="AQ605" s="28"/>
      <c r="AY605" s="27"/>
      <c r="AZ605" s="27"/>
      <c r="BC605" s="27" t="str">
        <f>IF(AND(ISBLANK(AY605), ISBLANK(AZ605)), "", _xlfn.CONCAT("[", IF(ISBLANK(AY605), "", _xlfn.CONCAT("[""mac"", """, AY605, """]")), IF(ISBLANK(AZ605), "", _xlfn.CONCAT(", [""ip"", """, AZ605, """]")), "]"))</f>
        <v/>
      </c>
    </row>
    <row r="606" spans="6:55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N606" s="27"/>
      <c r="AO606" s="29"/>
      <c r="AP606" s="27"/>
      <c r="AQ606" s="28"/>
      <c r="AY606" s="27"/>
      <c r="AZ606" s="27"/>
      <c r="BC606" s="27" t="str">
        <f>IF(AND(ISBLANK(AY606), ISBLANK(AZ606)), "", _xlfn.CONCAT("[", IF(ISBLANK(AY606), "", _xlfn.CONCAT("[""mac"", """, AY606, """]")), IF(ISBLANK(AZ606), "", _xlfn.CONCAT(", [""ip"", """, AZ606, """]")), "]"))</f>
        <v/>
      </c>
    </row>
    <row r="607" spans="6:55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N607" s="27"/>
      <c r="AO607" s="29"/>
      <c r="AP607" s="27"/>
      <c r="AQ607" s="28"/>
      <c r="AY607" s="27"/>
      <c r="AZ607" s="27"/>
      <c r="BC607" s="27" t="str">
        <f>IF(AND(ISBLANK(AY607), ISBLANK(AZ607)), "", _xlfn.CONCAT("[", IF(ISBLANK(AY607), "", _xlfn.CONCAT("[""mac"", """, AY607, """]")), IF(ISBLANK(AZ607), "", _xlfn.CONCAT(", [""ip"", """, AZ607, """]")), "]"))</f>
        <v/>
      </c>
    </row>
    <row r="608" spans="6:55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N608" s="27"/>
      <c r="AO608" s="29"/>
      <c r="AP608" s="27"/>
      <c r="AQ608" s="28"/>
      <c r="AY608" s="27"/>
      <c r="AZ608" s="27"/>
      <c r="BC608" s="27" t="str">
        <f>IF(AND(ISBLANK(AY608), ISBLANK(AZ608)), "", _xlfn.CONCAT("[", IF(ISBLANK(AY608), "", _xlfn.CONCAT("[""mac"", """, AY608, """]")), IF(ISBLANK(AZ608), "", _xlfn.CONCAT(", [""ip"", """, AZ608, """]")), "]"))</f>
        <v/>
      </c>
    </row>
    <row r="609" spans="6:55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N609" s="27"/>
      <c r="AO609" s="29"/>
      <c r="AP609" s="27"/>
      <c r="AQ609" s="28"/>
      <c r="AY609" s="27"/>
      <c r="AZ609" s="27"/>
      <c r="BC609" s="27" t="str">
        <f>IF(AND(ISBLANK(AY609), ISBLANK(AZ609)), "", _xlfn.CONCAT("[", IF(ISBLANK(AY609), "", _xlfn.CONCAT("[""mac"", """, AY609, """]")), IF(ISBLANK(AZ609), "", _xlfn.CONCAT(", [""ip"", """, AZ609, """]")), "]"))</f>
        <v/>
      </c>
    </row>
    <row r="610" spans="6:55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N610" s="27"/>
      <c r="AO610" s="29"/>
      <c r="AP610" s="27"/>
      <c r="AQ610" s="28"/>
      <c r="AY610" s="27"/>
      <c r="AZ610" s="27"/>
      <c r="BC610" s="27" t="str">
        <f>IF(AND(ISBLANK(AY610), ISBLANK(AZ610)), "", _xlfn.CONCAT("[", IF(ISBLANK(AY610), "", _xlfn.CONCAT("[""mac"", """, AY610, """]")), IF(ISBLANK(AZ610), "", _xlfn.CONCAT(", [""ip"", """, AZ610, """]")), "]"))</f>
        <v/>
      </c>
    </row>
    <row r="611" spans="6:55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N611" s="27"/>
      <c r="AO611" s="29"/>
      <c r="AP611" s="27"/>
      <c r="AQ611" s="28"/>
      <c r="AY611" s="27"/>
      <c r="AZ611" s="27"/>
      <c r="BC611" s="27" t="str">
        <f>IF(AND(ISBLANK(AY611), ISBLANK(AZ611)), "", _xlfn.CONCAT("[", IF(ISBLANK(AY611), "", _xlfn.CONCAT("[""mac"", """, AY611, """]")), IF(ISBLANK(AZ611), "", _xlfn.CONCAT(", [""ip"", """, AZ611, """]")), "]"))</f>
        <v/>
      </c>
    </row>
    <row r="612" spans="6:55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N612" s="27"/>
      <c r="AO612" s="29"/>
      <c r="AP612" s="27"/>
      <c r="AQ612" s="28"/>
      <c r="AY612" s="27"/>
      <c r="AZ612" s="27"/>
      <c r="BC612" s="27" t="str">
        <f>IF(AND(ISBLANK(AY612), ISBLANK(AZ612)), "", _xlfn.CONCAT("[", IF(ISBLANK(AY612), "", _xlfn.CONCAT("[""mac"", """, AY612, """]")), IF(ISBLANK(AZ612), "", _xlfn.CONCAT(", [""ip"", """, AZ612, """]")), "]"))</f>
        <v/>
      </c>
    </row>
    <row r="613" spans="6:55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N613" s="27"/>
      <c r="AO613" s="29"/>
      <c r="AP613" s="27"/>
      <c r="AQ613" s="28"/>
      <c r="AY613" s="27"/>
      <c r="AZ613" s="27"/>
      <c r="BC613" s="27" t="str">
        <f>IF(AND(ISBLANK(AY613), ISBLANK(AZ613)), "", _xlfn.CONCAT("[", IF(ISBLANK(AY613), "", _xlfn.CONCAT("[""mac"", """, AY613, """]")), IF(ISBLANK(AZ613), "", _xlfn.CONCAT(", [""ip"", """, AZ613, """]")), "]"))</f>
        <v/>
      </c>
    </row>
    <row r="614" spans="6:55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N614" s="27"/>
      <c r="AO614" s="29"/>
      <c r="AP614" s="27"/>
      <c r="AQ614" s="28"/>
      <c r="AY614" s="27"/>
      <c r="AZ614" s="27"/>
      <c r="BC614" s="27" t="str">
        <f>IF(AND(ISBLANK(AY614), ISBLANK(AZ614)), "", _xlfn.CONCAT("[", IF(ISBLANK(AY614), "", _xlfn.CONCAT("[""mac"", """, AY614, """]")), IF(ISBLANK(AZ614), "", _xlfn.CONCAT(", [""ip"", """, AZ614, """]")), "]"))</f>
        <v/>
      </c>
    </row>
    <row r="615" spans="6:55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N615" s="27"/>
      <c r="AO615" s="29"/>
      <c r="AP615" s="27"/>
      <c r="AQ615" s="28"/>
      <c r="AY615" s="27"/>
      <c r="AZ615" s="27"/>
      <c r="BC615" s="27" t="str">
        <f>IF(AND(ISBLANK(AY615), ISBLANK(AZ615)), "", _xlfn.CONCAT("[", IF(ISBLANK(AY615), "", _xlfn.CONCAT("[""mac"", """, AY615, """]")), IF(ISBLANK(AZ615), "", _xlfn.CONCAT(", [""ip"", """, AZ615, """]")), "]"))</f>
        <v/>
      </c>
    </row>
    <row r="616" spans="6:55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N616" s="27"/>
      <c r="AO616" s="29"/>
      <c r="AP616" s="27"/>
      <c r="AQ616" s="28"/>
      <c r="AY616" s="27"/>
      <c r="AZ616" s="27"/>
      <c r="BC616" s="27" t="str">
        <f>IF(AND(ISBLANK(AY616), ISBLANK(AZ616)), "", _xlfn.CONCAT("[", IF(ISBLANK(AY616), "", _xlfn.CONCAT("[""mac"", """, AY616, """]")), IF(ISBLANK(AZ616), "", _xlfn.CONCAT(", [""ip"", """, AZ616, """]")), "]"))</f>
        <v/>
      </c>
    </row>
    <row r="617" spans="6:55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N617" s="27"/>
      <c r="AO617" s="29"/>
      <c r="AP617" s="27"/>
      <c r="AQ617" s="28"/>
      <c r="AY617" s="27"/>
      <c r="AZ617" s="27"/>
      <c r="BC617" s="27" t="str">
        <f>IF(AND(ISBLANK(AY617), ISBLANK(AZ617)), "", _xlfn.CONCAT("[", IF(ISBLANK(AY617), "", _xlfn.CONCAT("[""mac"", """, AY617, """]")), IF(ISBLANK(AZ617), "", _xlfn.CONCAT(", [""ip"", """, AZ617, """]")), "]"))</f>
        <v/>
      </c>
    </row>
    <row r="618" spans="6:55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N618" s="27"/>
      <c r="AO618" s="29"/>
      <c r="AP618" s="27"/>
      <c r="AQ618" s="28"/>
      <c r="AY618" s="27"/>
      <c r="AZ618" s="27"/>
      <c r="BC618" s="27" t="str">
        <f>IF(AND(ISBLANK(AY618), ISBLANK(AZ618)), "", _xlfn.CONCAT("[", IF(ISBLANK(AY618), "", _xlfn.CONCAT("[""mac"", """, AY618, """]")), IF(ISBLANK(AZ618), "", _xlfn.CONCAT(", [""ip"", """, AZ618, """]")), "]"))</f>
        <v/>
      </c>
    </row>
    <row r="619" spans="6:55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N619" s="27"/>
      <c r="AO619" s="29"/>
      <c r="AP619" s="27"/>
      <c r="AQ619" s="28"/>
      <c r="AY619" s="27"/>
      <c r="AZ619" s="27"/>
      <c r="BC619" s="27" t="str">
        <f>IF(AND(ISBLANK(AY619), ISBLANK(AZ619)), "", _xlfn.CONCAT("[", IF(ISBLANK(AY619), "", _xlfn.CONCAT("[""mac"", """, AY619, """]")), IF(ISBLANK(AZ619), "", _xlfn.CONCAT(", [""ip"", """, AZ619, """]")), "]"))</f>
        <v/>
      </c>
    </row>
    <row r="620" spans="6:55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N620" s="27"/>
      <c r="AO620" s="29"/>
      <c r="AP620" s="27"/>
      <c r="AQ620" s="28"/>
      <c r="AY620" s="27"/>
      <c r="AZ620" s="27"/>
      <c r="BC620" s="27" t="str">
        <f>IF(AND(ISBLANK(AY620), ISBLANK(AZ620)), "", _xlfn.CONCAT("[", IF(ISBLANK(AY620), "", _xlfn.CONCAT("[""mac"", """, AY620, """]")), IF(ISBLANK(AZ620), "", _xlfn.CONCAT(", [""ip"", """, AZ620, """]")), "]"))</f>
        <v/>
      </c>
    </row>
    <row r="621" spans="6:55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N621" s="27"/>
      <c r="AO621" s="29"/>
      <c r="AP621" s="27"/>
      <c r="AQ621" s="28"/>
      <c r="AY621" s="27"/>
      <c r="AZ621" s="27"/>
      <c r="BC621" s="27" t="str">
        <f>IF(AND(ISBLANK(AY621), ISBLANK(AZ621)), "", _xlfn.CONCAT("[", IF(ISBLANK(AY621), "", _xlfn.CONCAT("[""mac"", """, AY621, """]")), IF(ISBLANK(AZ621), "", _xlfn.CONCAT(", [""ip"", """, AZ621, """]")), "]"))</f>
        <v/>
      </c>
    </row>
    <row r="622" spans="6:55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N622" s="27"/>
      <c r="AO622" s="29"/>
      <c r="AP622" s="27"/>
      <c r="AQ622" s="28"/>
      <c r="AY622" s="27"/>
      <c r="AZ622" s="27"/>
      <c r="BC622" s="27" t="str">
        <f>IF(AND(ISBLANK(AY622), ISBLANK(AZ622)), "", _xlfn.CONCAT("[", IF(ISBLANK(AY622), "", _xlfn.CONCAT("[""mac"", """, AY622, """]")), IF(ISBLANK(AZ622), "", _xlfn.CONCAT(", [""ip"", """, AZ622, """]")), "]"))</f>
        <v/>
      </c>
    </row>
    <row r="623" spans="6:55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N623" s="27"/>
      <c r="AO623" s="29"/>
      <c r="AP623" s="27"/>
      <c r="AQ623" s="28"/>
      <c r="AY623" s="27"/>
      <c r="AZ623" s="27"/>
      <c r="BC623" s="27" t="str">
        <f>IF(AND(ISBLANK(AY623), ISBLANK(AZ623)), "", _xlfn.CONCAT("[", IF(ISBLANK(AY623), "", _xlfn.CONCAT("[""mac"", """, AY623, """]")), IF(ISBLANK(AZ623), "", _xlfn.CONCAT(", [""ip"", """, AZ623, """]")), "]"))</f>
        <v/>
      </c>
    </row>
    <row r="624" spans="6:55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N624" s="27"/>
      <c r="AO624" s="29"/>
      <c r="AP624" s="27"/>
      <c r="AQ624" s="28"/>
      <c r="AY624" s="27"/>
      <c r="AZ624" s="27"/>
      <c r="BC624" s="27" t="str">
        <f>IF(AND(ISBLANK(AY624), ISBLANK(AZ624)), "", _xlfn.CONCAT("[", IF(ISBLANK(AY624), "", _xlfn.CONCAT("[""mac"", """, AY624, """]")), IF(ISBLANK(AZ624), "", _xlfn.CONCAT(", [""ip"", """, AZ624, """]")), "]"))</f>
        <v/>
      </c>
    </row>
    <row r="625" spans="6:55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N625" s="27"/>
      <c r="AO625" s="29"/>
      <c r="AP625" s="27"/>
      <c r="AQ625" s="28"/>
      <c r="AY625" s="27"/>
      <c r="AZ625" s="27"/>
      <c r="BC625" s="27" t="str">
        <f>IF(AND(ISBLANK(AY625), ISBLANK(AZ625)), "", _xlfn.CONCAT("[", IF(ISBLANK(AY625), "", _xlfn.CONCAT("[""mac"", """, AY625, """]")), IF(ISBLANK(AZ625), "", _xlfn.CONCAT(", [""ip"", """, AZ625, """]")), "]"))</f>
        <v/>
      </c>
    </row>
    <row r="626" spans="6:55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N626" s="27"/>
      <c r="AO626" s="29"/>
      <c r="AP626" s="27"/>
      <c r="AQ626" s="28"/>
      <c r="AY626" s="27"/>
      <c r="AZ626" s="27"/>
      <c r="BC626" s="27" t="str">
        <f>IF(AND(ISBLANK(AY626), ISBLANK(AZ626)), "", _xlfn.CONCAT("[", IF(ISBLANK(AY626), "", _xlfn.CONCAT("[""mac"", """, AY626, """]")), IF(ISBLANK(AZ626), "", _xlfn.CONCAT(", [""ip"", """, AZ626, """]")), "]"))</f>
        <v/>
      </c>
    </row>
    <row r="627" spans="6:55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N627" s="27"/>
      <c r="AO627" s="29"/>
      <c r="AP627" s="27"/>
      <c r="AQ627" s="28"/>
      <c r="AY627" s="27"/>
      <c r="AZ627" s="27"/>
      <c r="BC627" s="27" t="str">
        <f>IF(AND(ISBLANK(AY627), ISBLANK(AZ627)), "", _xlfn.CONCAT("[", IF(ISBLANK(AY627), "", _xlfn.CONCAT("[""mac"", """, AY627, """]")), IF(ISBLANK(AZ627), "", _xlfn.CONCAT(", [""ip"", """, AZ627, """]")), "]"))</f>
        <v/>
      </c>
    </row>
    <row r="628" spans="6:55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N628" s="27"/>
      <c r="AO628" s="29"/>
      <c r="AP628" s="27"/>
      <c r="AQ628" s="28"/>
      <c r="AY628" s="27"/>
      <c r="AZ628" s="27"/>
      <c r="BC628" s="27" t="str">
        <f>IF(AND(ISBLANK(AY628), ISBLANK(AZ628)), "", _xlfn.CONCAT("[", IF(ISBLANK(AY628), "", _xlfn.CONCAT("[""mac"", """, AY628, """]")), IF(ISBLANK(AZ628), "", _xlfn.CONCAT(", [""ip"", """, AZ628, """]")), "]"))</f>
        <v/>
      </c>
    </row>
    <row r="629" spans="6:55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N629" s="27"/>
      <c r="AO629" s="29"/>
      <c r="AP629" s="27"/>
      <c r="AQ629" s="28"/>
      <c r="AY629" s="27"/>
      <c r="AZ629" s="27"/>
      <c r="BC629" s="27" t="str">
        <f>IF(AND(ISBLANK(AY629), ISBLANK(AZ629)), "", _xlfn.CONCAT("[", IF(ISBLANK(AY629), "", _xlfn.CONCAT("[""mac"", """, AY629, """]")), IF(ISBLANK(AZ629), "", _xlfn.CONCAT(", [""ip"", """, AZ629, """]")), "]"))</f>
        <v/>
      </c>
    </row>
    <row r="630" spans="6:55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N630" s="27"/>
      <c r="AO630" s="29"/>
      <c r="AP630" s="27"/>
      <c r="AQ630" s="28"/>
      <c r="AY630" s="27"/>
      <c r="AZ630" s="27"/>
      <c r="BC630" s="27" t="str">
        <f>IF(AND(ISBLANK(AY630), ISBLANK(AZ630)), "", _xlfn.CONCAT("[", IF(ISBLANK(AY630), "", _xlfn.CONCAT("[""mac"", """, AY630, """]")), IF(ISBLANK(AZ630), "", _xlfn.CONCAT(", [""ip"", """, AZ630, """]")), "]"))</f>
        <v/>
      </c>
    </row>
    <row r="631" spans="6:55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N631" s="27"/>
      <c r="AO631" s="29"/>
      <c r="AP631" s="27"/>
      <c r="AQ631" s="28"/>
      <c r="AY631" s="27"/>
      <c r="AZ631" s="27"/>
      <c r="BC631" s="27" t="str">
        <f>IF(AND(ISBLANK(AY631), ISBLANK(AZ631)), "", _xlfn.CONCAT("[", IF(ISBLANK(AY631), "", _xlfn.CONCAT("[""mac"", """, AY631, """]")), IF(ISBLANK(AZ631), "", _xlfn.CONCAT(", [""ip"", """, AZ631, """]")), "]"))</f>
        <v/>
      </c>
    </row>
    <row r="632" spans="6:55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N632" s="27"/>
      <c r="AO632" s="29"/>
      <c r="AP632" s="27"/>
      <c r="AQ632" s="28"/>
      <c r="AY632" s="27"/>
      <c r="AZ632" s="27"/>
      <c r="BC632" s="27" t="str">
        <f>IF(AND(ISBLANK(AY632), ISBLANK(AZ632)), "", _xlfn.CONCAT("[", IF(ISBLANK(AY632), "", _xlfn.CONCAT("[""mac"", """, AY632, """]")), IF(ISBLANK(AZ632), "", _xlfn.CONCAT(", [""ip"", """, AZ632, """]")), "]"))</f>
        <v/>
      </c>
    </row>
    <row r="633" spans="6:55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N633" s="27"/>
      <c r="AO633" s="29"/>
      <c r="AP633" s="27"/>
      <c r="AQ633" s="28"/>
      <c r="AY633" s="27"/>
      <c r="AZ633" s="27"/>
      <c r="BC633" s="27" t="str">
        <f>IF(AND(ISBLANK(AY633), ISBLANK(AZ633)), "", _xlfn.CONCAT("[", IF(ISBLANK(AY633), "", _xlfn.CONCAT("[""mac"", """, AY633, """]")), IF(ISBLANK(AZ633), "", _xlfn.CONCAT(", [""ip"", """, AZ633, """]")), "]"))</f>
        <v/>
      </c>
    </row>
    <row r="634" spans="6:55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N634" s="27"/>
      <c r="AO634" s="29"/>
      <c r="AP634" s="27"/>
      <c r="AQ634" s="28"/>
      <c r="AY634" s="27"/>
      <c r="AZ634" s="27"/>
      <c r="BC634" s="27" t="str">
        <f>IF(AND(ISBLANK(AY634), ISBLANK(AZ634)), "", _xlfn.CONCAT("[", IF(ISBLANK(AY634), "", _xlfn.CONCAT("[""mac"", """, AY634, """]")), IF(ISBLANK(AZ634), "", _xlfn.CONCAT(", [""ip"", """, AZ634, """]")), "]"))</f>
        <v/>
      </c>
    </row>
    <row r="635" spans="6:55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N635" s="27"/>
      <c r="AO635" s="29"/>
      <c r="AP635" s="27"/>
      <c r="AQ635" s="28"/>
      <c r="AY635" s="27"/>
      <c r="AZ635" s="27"/>
      <c r="BC635" s="27" t="str">
        <f>IF(AND(ISBLANK(AY635), ISBLANK(AZ635)), "", _xlfn.CONCAT("[", IF(ISBLANK(AY635), "", _xlfn.CONCAT("[""mac"", """, AY635, """]")), IF(ISBLANK(AZ635), "", _xlfn.CONCAT(", [""ip"", """, AZ635, """]")), "]"))</f>
        <v/>
      </c>
    </row>
    <row r="636" spans="6:55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N636" s="27"/>
      <c r="AO636" s="29"/>
      <c r="AP636" s="27"/>
      <c r="AQ636" s="28"/>
      <c r="AY636" s="27"/>
      <c r="AZ636" s="27"/>
      <c r="BC636" s="27" t="str">
        <f>IF(AND(ISBLANK(AY636), ISBLANK(AZ636)), "", _xlfn.CONCAT("[", IF(ISBLANK(AY636), "", _xlfn.CONCAT("[""mac"", """, AY636, """]")), IF(ISBLANK(AZ636), "", _xlfn.CONCAT(", [""ip"", """, AZ636, """]")), "]"))</f>
        <v/>
      </c>
    </row>
    <row r="637" spans="6:55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N637" s="27"/>
      <c r="AO637" s="29"/>
      <c r="AP637" s="27"/>
      <c r="AQ637" s="28"/>
      <c r="AY637" s="27"/>
      <c r="AZ637" s="27"/>
      <c r="BC637" s="27" t="str">
        <f>IF(AND(ISBLANK(AY637), ISBLANK(AZ637)), "", _xlfn.CONCAT("[", IF(ISBLANK(AY637), "", _xlfn.CONCAT("[""mac"", """, AY637, """]")), IF(ISBLANK(AZ637), "", _xlfn.CONCAT(", [""ip"", """, AZ637, """]")), "]"))</f>
        <v/>
      </c>
    </row>
    <row r="638" spans="6:55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N638" s="27"/>
      <c r="AO638" s="29"/>
      <c r="AP638" s="27"/>
      <c r="AQ638" s="28"/>
      <c r="AY638" s="27"/>
      <c r="AZ638" s="27"/>
      <c r="BC638" s="27" t="str">
        <f>IF(AND(ISBLANK(AY638), ISBLANK(AZ638)), "", _xlfn.CONCAT("[", IF(ISBLANK(AY638), "", _xlfn.CONCAT("[""mac"", """, AY638, """]")), IF(ISBLANK(AZ638), "", _xlfn.CONCAT(", [""ip"", """, AZ638, """]")), "]"))</f>
        <v/>
      </c>
    </row>
    <row r="639" spans="6:55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N639" s="27"/>
      <c r="AO639" s="29"/>
      <c r="AP639" s="27"/>
      <c r="AQ639" s="28"/>
      <c r="AY639" s="27"/>
      <c r="AZ639" s="27"/>
      <c r="BC639" s="27" t="str">
        <f>IF(AND(ISBLANK(AY639), ISBLANK(AZ639)), "", _xlfn.CONCAT("[", IF(ISBLANK(AY639), "", _xlfn.CONCAT("[""mac"", """, AY639, """]")), IF(ISBLANK(AZ639), "", _xlfn.CONCAT(", [""ip"", """, AZ639, """]")), "]"))</f>
        <v/>
      </c>
    </row>
    <row r="640" spans="6:55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N640" s="27"/>
      <c r="AO640" s="29"/>
      <c r="AP640" s="27"/>
      <c r="AQ640" s="28"/>
      <c r="AY640" s="27"/>
      <c r="AZ640" s="27"/>
      <c r="BC640" s="27" t="str">
        <f>IF(AND(ISBLANK(AY640), ISBLANK(AZ640)), "", _xlfn.CONCAT("[", IF(ISBLANK(AY640), "", _xlfn.CONCAT("[""mac"", """, AY640, """]")), IF(ISBLANK(AZ640), "", _xlfn.CONCAT(", [""ip"", """, AZ640, """]")), "]"))</f>
        <v/>
      </c>
    </row>
    <row r="641" spans="6:55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N641" s="27"/>
      <c r="AO641" s="29"/>
      <c r="AP641" s="27"/>
      <c r="AQ641" s="28"/>
      <c r="AY641" s="27"/>
      <c r="AZ641" s="27"/>
      <c r="BC641" s="27" t="str">
        <f>IF(AND(ISBLANK(AY641), ISBLANK(AZ641)), "", _xlfn.CONCAT("[", IF(ISBLANK(AY641), "", _xlfn.CONCAT("[""mac"", """, AY641, """]")), IF(ISBLANK(AZ641), "", _xlfn.CONCAT(", [""ip"", """, AZ641, """]")), "]"))</f>
        <v/>
      </c>
    </row>
    <row r="642" spans="6:55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N642" s="27"/>
      <c r="AO642" s="29"/>
      <c r="AP642" s="27"/>
      <c r="AQ642" s="28"/>
      <c r="AY642" s="27"/>
      <c r="AZ642" s="27"/>
      <c r="BC642" s="27" t="str">
        <f>IF(AND(ISBLANK(AY642), ISBLANK(AZ642)), "", _xlfn.CONCAT("[", IF(ISBLANK(AY642), "", _xlfn.CONCAT("[""mac"", """, AY642, """]")), IF(ISBLANK(AZ642), "", _xlfn.CONCAT(", [""ip"", """, AZ642, """]")), "]"))</f>
        <v/>
      </c>
    </row>
    <row r="643" spans="6:55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N643" s="27"/>
      <c r="AO643" s="29"/>
      <c r="AP643" s="27"/>
      <c r="AQ643" s="28"/>
      <c r="AY643" s="27"/>
      <c r="AZ643" s="27"/>
      <c r="BC643" s="27" t="str">
        <f>IF(AND(ISBLANK(AY643), ISBLANK(AZ643)), "", _xlfn.CONCAT("[", IF(ISBLANK(AY643), "", _xlfn.CONCAT("[""mac"", """, AY643, """]")), IF(ISBLANK(AZ643), "", _xlfn.CONCAT(", [""ip"", """, AZ643, """]")), "]"))</f>
        <v/>
      </c>
    </row>
    <row r="644" spans="6:55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N644" s="27"/>
      <c r="AO644" s="29"/>
      <c r="AP644" s="27"/>
      <c r="AQ644" s="28"/>
      <c r="AY644" s="27"/>
      <c r="AZ644" s="27"/>
      <c r="BC644" s="27" t="str">
        <f>IF(AND(ISBLANK(AY644), ISBLANK(AZ644)), "", _xlfn.CONCAT("[", IF(ISBLANK(AY644), "", _xlfn.CONCAT("[""mac"", """, AY644, """]")), IF(ISBLANK(AZ644), "", _xlfn.CONCAT(", [""ip"", """, AZ644, """]")), "]"))</f>
        <v/>
      </c>
    </row>
    <row r="645" spans="6:55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N645" s="27"/>
      <c r="AO645" s="29"/>
      <c r="AP645" s="27"/>
      <c r="AQ645" s="28"/>
      <c r="AY645" s="27"/>
      <c r="AZ645" s="27"/>
      <c r="BC645" s="27" t="str">
        <f>IF(AND(ISBLANK(AY645), ISBLANK(AZ645)), "", _xlfn.CONCAT("[", IF(ISBLANK(AY645), "", _xlfn.CONCAT("[""mac"", """, AY645, """]")), IF(ISBLANK(AZ645), "", _xlfn.CONCAT(", [""ip"", """, AZ645, """]")), "]"))</f>
        <v/>
      </c>
    </row>
    <row r="646" spans="6:55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N646" s="27"/>
      <c r="AO646" s="29"/>
      <c r="AP646" s="27"/>
      <c r="AQ646" s="28"/>
      <c r="AY646" s="27"/>
      <c r="AZ646" s="27"/>
      <c r="BC646" s="27" t="str">
        <f>IF(AND(ISBLANK(AY646), ISBLANK(AZ646)), "", _xlfn.CONCAT("[", IF(ISBLANK(AY646), "", _xlfn.CONCAT("[""mac"", """, AY646, """]")), IF(ISBLANK(AZ646), "", _xlfn.CONCAT(", [""ip"", """, AZ646, """]")), "]"))</f>
        <v/>
      </c>
    </row>
    <row r="647" spans="6:55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N647" s="27"/>
      <c r="AO647" s="29"/>
      <c r="AP647" s="27"/>
      <c r="AQ647" s="28"/>
      <c r="AY647" s="27"/>
      <c r="AZ647" s="27"/>
      <c r="BC647" s="27" t="str">
        <f>IF(AND(ISBLANK(AY647), ISBLANK(AZ647)), "", _xlfn.CONCAT("[", IF(ISBLANK(AY647), "", _xlfn.CONCAT("[""mac"", """, AY647, """]")), IF(ISBLANK(AZ647), "", _xlfn.CONCAT(", [""ip"", """, AZ647, """]")), "]"))</f>
        <v/>
      </c>
    </row>
    <row r="648" spans="6:55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N648" s="27"/>
      <c r="AO648" s="29"/>
      <c r="AP648" s="27"/>
      <c r="AQ648" s="28"/>
      <c r="AY648" s="27"/>
      <c r="AZ648" s="27"/>
      <c r="BC648" s="27" t="str">
        <f>IF(AND(ISBLANK(AY648), ISBLANK(AZ648)), "", _xlfn.CONCAT("[", IF(ISBLANK(AY648), "", _xlfn.CONCAT("[""mac"", """, AY648, """]")), IF(ISBLANK(AZ648), "", _xlfn.CONCAT(", [""ip"", """, AZ648, """]")), "]"))</f>
        <v/>
      </c>
    </row>
    <row r="649" spans="6:55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N649" s="27"/>
      <c r="AO649" s="29"/>
      <c r="AP649" s="27"/>
      <c r="AQ649" s="28"/>
      <c r="AY649" s="27"/>
      <c r="AZ649" s="27"/>
      <c r="BC649" s="27" t="str">
        <f>IF(AND(ISBLANK(AY649), ISBLANK(AZ649)), "", _xlfn.CONCAT("[", IF(ISBLANK(AY649), "", _xlfn.CONCAT("[""mac"", """, AY649, """]")), IF(ISBLANK(AZ649), "", _xlfn.CONCAT(", [""ip"", """, AZ649, """]")), "]"))</f>
        <v/>
      </c>
    </row>
    <row r="650" spans="6:55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N650" s="27"/>
      <c r="AO650" s="29"/>
      <c r="AP650" s="27"/>
      <c r="AQ650" s="28"/>
      <c r="AY650" s="27"/>
      <c r="AZ650" s="27"/>
      <c r="BC650" s="27" t="str">
        <f>IF(AND(ISBLANK(AY650), ISBLANK(AZ650)), "", _xlfn.CONCAT("[", IF(ISBLANK(AY650), "", _xlfn.CONCAT("[""mac"", """, AY650, """]")), IF(ISBLANK(AZ650), "", _xlfn.CONCAT(", [""ip"", """, AZ650, """]")), "]"))</f>
        <v/>
      </c>
    </row>
    <row r="651" spans="6:55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N651" s="27"/>
      <c r="AO651" s="29"/>
      <c r="AP651" s="27"/>
      <c r="AQ651" s="28"/>
      <c r="AY651" s="27"/>
      <c r="AZ651" s="27"/>
      <c r="BC651" s="27" t="str">
        <f>IF(AND(ISBLANK(AY651), ISBLANK(AZ651)), "", _xlfn.CONCAT("[", IF(ISBLANK(AY651), "", _xlfn.CONCAT("[""mac"", """, AY651, """]")), IF(ISBLANK(AZ651), "", _xlfn.CONCAT(", [""ip"", """, AZ651, """]")), "]"))</f>
        <v/>
      </c>
    </row>
    <row r="652" spans="6:55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N652" s="27"/>
      <c r="AO652" s="29"/>
      <c r="AP652" s="27"/>
      <c r="AQ652" s="28"/>
      <c r="AY652" s="27"/>
      <c r="AZ652" s="27"/>
      <c r="BC652" s="27" t="str">
        <f>IF(AND(ISBLANK(AY652), ISBLANK(AZ652)), "", _xlfn.CONCAT("[", IF(ISBLANK(AY652), "", _xlfn.CONCAT("[""mac"", """, AY652, """]")), IF(ISBLANK(AZ652), "", _xlfn.CONCAT(", [""ip"", """, AZ652, """]")), "]"))</f>
        <v/>
      </c>
    </row>
    <row r="653" spans="6:55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N653" s="27"/>
      <c r="AO653" s="29"/>
      <c r="AP653" s="27"/>
      <c r="AQ653" s="28"/>
      <c r="AY653" s="27"/>
      <c r="AZ653" s="27"/>
      <c r="BC653" s="27" t="str">
        <f>IF(AND(ISBLANK(AY653), ISBLANK(AZ653)), "", _xlfn.CONCAT("[", IF(ISBLANK(AY653), "", _xlfn.CONCAT("[""mac"", """, AY653, """]")), IF(ISBLANK(AZ653), "", _xlfn.CONCAT(", [""ip"", """, AZ653, """]")), "]"))</f>
        <v/>
      </c>
    </row>
    <row r="654" spans="6:55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N654" s="27"/>
      <c r="AO654" s="29"/>
      <c r="AP654" s="27"/>
      <c r="AQ654" s="28"/>
      <c r="AY654" s="27"/>
      <c r="AZ654" s="27"/>
      <c r="BC654" s="27" t="str">
        <f>IF(AND(ISBLANK(AY654), ISBLANK(AZ654)), "", _xlfn.CONCAT("[", IF(ISBLANK(AY654), "", _xlfn.CONCAT("[""mac"", """, AY654, """]")), IF(ISBLANK(AZ654), "", _xlfn.CONCAT(", [""ip"", """, AZ654, """]")), "]"))</f>
        <v/>
      </c>
    </row>
    <row r="655" spans="6:55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N655" s="27"/>
      <c r="AO655" s="29"/>
      <c r="AP655" s="27"/>
      <c r="AQ655" s="28"/>
      <c r="AY655" s="27"/>
      <c r="AZ655" s="27"/>
      <c r="BC655" s="27" t="str">
        <f>IF(AND(ISBLANK(AY655), ISBLANK(AZ655)), "", _xlfn.CONCAT("[", IF(ISBLANK(AY655), "", _xlfn.CONCAT("[""mac"", """, AY655, """]")), IF(ISBLANK(AZ655), "", _xlfn.CONCAT(", [""ip"", """, AZ655, """]")), "]"))</f>
        <v/>
      </c>
    </row>
    <row r="656" spans="6:55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N656" s="27"/>
      <c r="AO656" s="29"/>
      <c r="AP656" s="27"/>
      <c r="AQ656" s="28"/>
      <c r="AY656" s="27"/>
      <c r="AZ656" s="27"/>
      <c r="BC656" s="27" t="str">
        <f>IF(AND(ISBLANK(AY656), ISBLANK(AZ656)), "", _xlfn.CONCAT("[", IF(ISBLANK(AY656), "", _xlfn.CONCAT("[""mac"", """, AY656, """]")), IF(ISBLANK(AZ656), "", _xlfn.CONCAT(", [""ip"", """, AZ656, """]")), "]"))</f>
        <v/>
      </c>
    </row>
    <row r="657" spans="6:55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N657" s="27"/>
      <c r="AO657" s="29"/>
      <c r="AP657" s="27"/>
      <c r="AQ657" s="28"/>
      <c r="AY657" s="27"/>
      <c r="AZ657" s="27"/>
      <c r="BC657" s="27" t="str">
        <f>IF(AND(ISBLANK(AY657), ISBLANK(AZ657)), "", _xlfn.CONCAT("[", IF(ISBLANK(AY657), "", _xlfn.CONCAT("[""mac"", """, AY657, """]")), IF(ISBLANK(AZ657), "", _xlfn.CONCAT(", [""ip"", """, AZ657, """]")), "]"))</f>
        <v/>
      </c>
    </row>
    <row r="658" spans="6:55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N658" s="27"/>
      <c r="AO658" s="29"/>
      <c r="AP658" s="27"/>
      <c r="AQ658" s="28"/>
      <c r="AY658" s="27"/>
      <c r="AZ658" s="27"/>
      <c r="BC658" s="27" t="str">
        <f>IF(AND(ISBLANK(AY658), ISBLANK(AZ658)), "", _xlfn.CONCAT("[", IF(ISBLANK(AY658), "", _xlfn.CONCAT("[""mac"", """, AY658, """]")), IF(ISBLANK(AZ658), "", _xlfn.CONCAT(", [""ip"", """, AZ658, """]")), "]"))</f>
        <v/>
      </c>
    </row>
    <row r="659" spans="6:55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N659" s="27"/>
      <c r="AO659" s="29"/>
      <c r="AP659" s="27"/>
      <c r="AQ659" s="28"/>
      <c r="AY659" s="27"/>
      <c r="AZ659" s="27"/>
      <c r="BC659" s="27" t="str">
        <f>IF(AND(ISBLANK(AY659), ISBLANK(AZ659)), "", _xlfn.CONCAT("[", IF(ISBLANK(AY659), "", _xlfn.CONCAT("[""mac"", """, AY659, """]")), IF(ISBLANK(AZ659), "", _xlfn.CONCAT(", [""ip"", """, AZ659, """]")), "]"))</f>
        <v/>
      </c>
    </row>
    <row r="660" spans="6:55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N660" s="27"/>
      <c r="AO660" s="29"/>
      <c r="AP660" s="27"/>
      <c r="AQ660" s="28"/>
      <c r="AY660" s="27"/>
      <c r="AZ660" s="27"/>
      <c r="BC660" s="27" t="str">
        <f>IF(AND(ISBLANK(AY660), ISBLANK(AZ660)), "", _xlfn.CONCAT("[", IF(ISBLANK(AY660), "", _xlfn.CONCAT("[""mac"", """, AY660, """]")), IF(ISBLANK(AZ660), "", _xlfn.CONCAT(", [""ip"", """, AZ660, """]")), "]"))</f>
        <v/>
      </c>
    </row>
    <row r="661" spans="6:55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N661" s="27"/>
      <c r="AO661" s="29"/>
      <c r="AP661" s="27"/>
      <c r="AQ661" s="28"/>
      <c r="AY661" s="27"/>
      <c r="AZ661" s="27"/>
      <c r="BC661" s="27" t="str">
        <f>IF(AND(ISBLANK(AY661), ISBLANK(AZ661)), "", _xlfn.CONCAT("[", IF(ISBLANK(AY661), "", _xlfn.CONCAT("[""mac"", """, AY661, """]")), IF(ISBLANK(AZ661), "", _xlfn.CONCAT(", [""ip"", """, AZ661, """]")), "]"))</f>
        <v/>
      </c>
    </row>
    <row r="662" spans="6:55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N662" s="27"/>
      <c r="AO662" s="29"/>
      <c r="AP662" s="27"/>
      <c r="AQ662" s="28"/>
      <c r="AY662" s="27"/>
      <c r="AZ662" s="27"/>
      <c r="BC662" s="27" t="str">
        <f>IF(AND(ISBLANK(AY662), ISBLANK(AZ662)), "", _xlfn.CONCAT("[", IF(ISBLANK(AY662), "", _xlfn.CONCAT("[""mac"", """, AY662, """]")), IF(ISBLANK(AZ662), "", _xlfn.CONCAT(", [""ip"", """, AZ662, """]")), "]"))</f>
        <v/>
      </c>
    </row>
    <row r="663" spans="6:55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N663" s="27"/>
      <c r="AO663" s="29"/>
      <c r="AP663" s="27"/>
      <c r="AQ663" s="28"/>
      <c r="AY663" s="27"/>
      <c r="AZ663" s="27"/>
      <c r="BC663" s="27" t="str">
        <f>IF(AND(ISBLANK(AY663), ISBLANK(AZ663)), "", _xlfn.CONCAT("[", IF(ISBLANK(AY663), "", _xlfn.CONCAT("[""mac"", """, AY663, """]")), IF(ISBLANK(AZ663), "", _xlfn.CONCAT(", [""ip"", """, AZ663, """]")), "]"))</f>
        <v/>
      </c>
    </row>
    <row r="664" spans="6:55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N664" s="27"/>
      <c r="AO664" s="29"/>
      <c r="AP664" s="27"/>
      <c r="AQ664" s="28"/>
      <c r="AY664" s="27"/>
      <c r="AZ664" s="27"/>
      <c r="BC664" s="27" t="str">
        <f>IF(AND(ISBLANK(AY664), ISBLANK(AZ664)), "", _xlfn.CONCAT("[", IF(ISBLANK(AY664), "", _xlfn.CONCAT("[""mac"", """, AY664, """]")), IF(ISBLANK(AZ664), "", _xlfn.CONCAT(", [""ip"", """, AZ664, """]")), "]"))</f>
        <v/>
      </c>
    </row>
    <row r="665" spans="6:55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N665" s="27"/>
      <c r="AO665" s="29"/>
      <c r="AP665" s="27"/>
      <c r="AQ665" s="28"/>
      <c r="AY665" s="27"/>
      <c r="AZ665" s="27"/>
      <c r="BC665" s="27" t="str">
        <f>IF(AND(ISBLANK(AY665), ISBLANK(AZ665)), "", _xlfn.CONCAT("[", IF(ISBLANK(AY665), "", _xlfn.CONCAT("[""mac"", """, AY665, """]")), IF(ISBLANK(AZ665), "", _xlfn.CONCAT(", [""ip"", """, AZ665, """]")), "]"))</f>
        <v/>
      </c>
    </row>
    <row r="666" spans="6:55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N666" s="27"/>
      <c r="AO666" s="29"/>
      <c r="AP666" s="27"/>
      <c r="AQ666" s="28"/>
      <c r="AY666" s="27"/>
      <c r="AZ666" s="27"/>
      <c r="BC666" s="27" t="str">
        <f>IF(AND(ISBLANK(AY666), ISBLANK(AZ666)), "", _xlfn.CONCAT("[", IF(ISBLANK(AY666), "", _xlfn.CONCAT("[""mac"", """, AY666, """]")), IF(ISBLANK(AZ666), "", _xlfn.CONCAT(", [""ip"", """, AZ666, """]")), "]"))</f>
        <v/>
      </c>
    </row>
    <row r="667" spans="6:55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N667" s="27"/>
      <c r="AO667" s="29"/>
      <c r="AP667" s="27"/>
      <c r="AQ667" s="28"/>
      <c r="AY667" s="27"/>
      <c r="AZ667" s="27"/>
      <c r="BC667" s="27" t="str">
        <f>IF(AND(ISBLANK(AY667), ISBLANK(AZ667)), "", _xlfn.CONCAT("[", IF(ISBLANK(AY667), "", _xlfn.CONCAT("[""mac"", """, AY667, """]")), IF(ISBLANK(AZ667), "", _xlfn.CONCAT(", [""ip"", """, AZ667, """]")), "]"))</f>
        <v/>
      </c>
    </row>
    <row r="668" spans="6:55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N668" s="27"/>
      <c r="AO668" s="29"/>
      <c r="AP668" s="27"/>
      <c r="AQ668" s="28"/>
      <c r="AY668" s="27"/>
      <c r="AZ668" s="27"/>
      <c r="BC668" s="27" t="str">
        <f>IF(AND(ISBLANK(AY668), ISBLANK(AZ668)), "", _xlfn.CONCAT("[", IF(ISBLANK(AY668), "", _xlfn.CONCAT("[""mac"", """, AY668, """]")), IF(ISBLANK(AZ668), "", _xlfn.CONCAT(", [""ip"", """, AZ668, """]")), "]"))</f>
        <v/>
      </c>
    </row>
    <row r="669" spans="6:55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N669" s="27"/>
      <c r="AO669" s="29"/>
      <c r="AP669" s="27"/>
      <c r="AQ669" s="28"/>
      <c r="AY669" s="27"/>
      <c r="AZ669" s="27"/>
      <c r="BC669" s="27" t="str">
        <f>IF(AND(ISBLANK(AY669), ISBLANK(AZ669)), "", _xlfn.CONCAT("[", IF(ISBLANK(AY669), "", _xlfn.CONCAT("[""mac"", """, AY669, """]")), IF(ISBLANK(AZ669), "", _xlfn.CONCAT(", [""ip"", """, AZ669, """]")), "]"))</f>
        <v/>
      </c>
    </row>
    <row r="670" spans="6:55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N670" s="27"/>
      <c r="AO670" s="29"/>
      <c r="AP670" s="27"/>
      <c r="AQ670" s="28"/>
      <c r="AY670" s="27"/>
      <c r="AZ670" s="27"/>
      <c r="BC670" s="27" t="str">
        <f>IF(AND(ISBLANK(AY670), ISBLANK(AZ670)), "", _xlfn.CONCAT("[", IF(ISBLANK(AY670), "", _xlfn.CONCAT("[""mac"", """, AY670, """]")), IF(ISBLANK(AZ670), "", _xlfn.CONCAT(", [""ip"", """, AZ670, """]")), "]"))</f>
        <v/>
      </c>
    </row>
    <row r="671" spans="6:55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N671" s="27"/>
      <c r="AO671" s="29"/>
      <c r="AP671" s="27"/>
      <c r="AQ671" s="28"/>
      <c r="AY671" s="27"/>
      <c r="AZ671" s="27"/>
      <c r="BC671" s="27" t="str">
        <f>IF(AND(ISBLANK(AY671), ISBLANK(AZ671)), "", _xlfn.CONCAT("[", IF(ISBLANK(AY671), "", _xlfn.CONCAT("[""mac"", """, AY671, """]")), IF(ISBLANK(AZ671), "", _xlfn.CONCAT(", [""ip"", """, AZ671, """]")), "]"))</f>
        <v/>
      </c>
    </row>
    <row r="672" spans="6:55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N672" s="27"/>
      <c r="AO672" s="29"/>
      <c r="AP672" s="27"/>
      <c r="AQ672" s="28"/>
      <c r="AY672" s="27"/>
      <c r="AZ672" s="27"/>
      <c r="BC672" s="27" t="str">
        <f>IF(AND(ISBLANK(AY672), ISBLANK(AZ672)), "", _xlfn.CONCAT("[", IF(ISBLANK(AY672), "", _xlfn.CONCAT("[""mac"", """, AY672, """]")), IF(ISBLANK(AZ672), "", _xlfn.CONCAT(", [""ip"", """, AZ672, """]")), "]"))</f>
        <v/>
      </c>
    </row>
    <row r="673" spans="6:55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N673" s="27"/>
      <c r="AO673" s="29"/>
      <c r="AP673" s="27"/>
      <c r="AQ673" s="28"/>
      <c r="AY673" s="27"/>
      <c r="AZ673" s="27"/>
      <c r="BC673" s="27" t="str">
        <f>IF(AND(ISBLANK(AY673), ISBLANK(AZ673)), "", _xlfn.CONCAT("[", IF(ISBLANK(AY673), "", _xlfn.CONCAT("[""mac"", """, AY673, """]")), IF(ISBLANK(AZ673), "", _xlfn.CONCAT(", [""ip"", """, AZ673, """]")), "]"))</f>
        <v/>
      </c>
    </row>
    <row r="674" spans="6:55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N674" s="27"/>
      <c r="AO674" s="29"/>
      <c r="AP674" s="27"/>
      <c r="AQ674" s="28"/>
      <c r="AY674" s="27"/>
      <c r="AZ674" s="27"/>
      <c r="BC674" s="27" t="str">
        <f>IF(AND(ISBLANK(AY674), ISBLANK(AZ674)), "", _xlfn.CONCAT("[", IF(ISBLANK(AY674), "", _xlfn.CONCAT("[""mac"", """, AY674, """]")), IF(ISBLANK(AZ674), "", _xlfn.CONCAT(", [""ip"", """, AZ674, """]")), "]"))</f>
        <v/>
      </c>
    </row>
    <row r="675" spans="6:55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N675" s="27"/>
      <c r="AO675" s="29"/>
      <c r="AP675" s="27"/>
      <c r="AQ675" s="28"/>
      <c r="AY675" s="27"/>
      <c r="AZ675" s="27"/>
      <c r="BC675" s="27" t="str">
        <f>IF(AND(ISBLANK(AY675), ISBLANK(AZ675)), "", _xlfn.CONCAT("[", IF(ISBLANK(AY675), "", _xlfn.CONCAT("[""mac"", """, AY675, """]")), IF(ISBLANK(AZ675), "", _xlfn.CONCAT(", [""ip"", """, AZ675, """]")), "]"))</f>
        <v/>
      </c>
    </row>
    <row r="676" spans="6:55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N676" s="27"/>
      <c r="AO676" s="29"/>
      <c r="AP676" s="27"/>
      <c r="AQ676" s="28"/>
      <c r="AY676" s="27"/>
      <c r="AZ676" s="27"/>
      <c r="BC676" s="27" t="str">
        <f>IF(AND(ISBLANK(AY676), ISBLANK(AZ676)), "", _xlfn.CONCAT("[", IF(ISBLANK(AY676), "", _xlfn.CONCAT("[""mac"", """, AY676, """]")), IF(ISBLANK(AZ676), "", _xlfn.CONCAT(", [""ip"", """, AZ676, """]")), "]"))</f>
        <v/>
      </c>
    </row>
    <row r="677" spans="6:55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N677" s="27"/>
      <c r="AO677" s="29"/>
      <c r="AP677" s="27"/>
      <c r="AQ677" s="28"/>
      <c r="AY677" s="27"/>
      <c r="AZ677" s="27"/>
      <c r="BC677" s="27" t="str">
        <f>IF(AND(ISBLANK(AY677), ISBLANK(AZ677)), "", _xlfn.CONCAT("[", IF(ISBLANK(AY677), "", _xlfn.CONCAT("[""mac"", """, AY677, """]")), IF(ISBLANK(AZ677), "", _xlfn.CONCAT(", [""ip"", """, AZ677, """]")), "]"))</f>
        <v/>
      </c>
    </row>
    <row r="678" spans="6:55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N678" s="27"/>
      <c r="AO678" s="29"/>
      <c r="AP678" s="27"/>
      <c r="AQ678" s="28"/>
      <c r="AY678" s="27"/>
      <c r="AZ678" s="27"/>
      <c r="BC678" s="27" t="str">
        <f>IF(AND(ISBLANK(AY678), ISBLANK(AZ678)), "", _xlfn.CONCAT("[", IF(ISBLANK(AY678), "", _xlfn.CONCAT("[""mac"", """, AY678, """]")), IF(ISBLANK(AZ678), "", _xlfn.CONCAT(", [""ip"", """, AZ678, """]")), "]"))</f>
        <v/>
      </c>
    </row>
    <row r="679" spans="6:55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N679" s="27"/>
      <c r="AO679" s="29"/>
      <c r="AP679" s="27"/>
      <c r="AQ679" s="28"/>
      <c r="AY679" s="27"/>
      <c r="AZ679" s="27"/>
      <c r="BC679" s="27" t="str">
        <f>IF(AND(ISBLANK(AY679), ISBLANK(AZ679)), "", _xlfn.CONCAT("[", IF(ISBLANK(AY679), "", _xlfn.CONCAT("[""mac"", """, AY679, """]")), IF(ISBLANK(AZ679), "", _xlfn.CONCAT(", [""ip"", """, AZ679, """]")), "]"))</f>
        <v/>
      </c>
    </row>
    <row r="680" spans="6:55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N680" s="27"/>
      <c r="AO680" s="29"/>
      <c r="AP680" s="27"/>
      <c r="AQ680" s="28"/>
      <c r="AY680" s="27"/>
      <c r="AZ680" s="27"/>
      <c r="BC680" s="27" t="str">
        <f>IF(AND(ISBLANK(AY680), ISBLANK(AZ680)), "", _xlfn.CONCAT("[", IF(ISBLANK(AY680), "", _xlfn.CONCAT("[""mac"", """, AY680, """]")), IF(ISBLANK(AZ680), "", _xlfn.CONCAT(", [""ip"", """, AZ680, """]")), "]"))</f>
        <v/>
      </c>
    </row>
    <row r="681" spans="6:55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N681" s="27"/>
      <c r="AO681" s="29"/>
      <c r="AP681" s="27"/>
      <c r="AQ681" s="28"/>
      <c r="AY681" s="27"/>
      <c r="AZ681" s="27"/>
      <c r="BC681" s="27" t="str">
        <f>IF(AND(ISBLANK(AY681), ISBLANK(AZ681)), "", _xlfn.CONCAT("[", IF(ISBLANK(AY681), "", _xlfn.CONCAT("[""mac"", """, AY681, """]")), IF(ISBLANK(AZ681), "", _xlfn.CONCAT(", [""ip"", """, AZ681, """]")), "]"))</f>
        <v/>
      </c>
    </row>
    <row r="682" spans="6:55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N682" s="27"/>
      <c r="AO682" s="29"/>
      <c r="AP682" s="27"/>
      <c r="AQ682" s="28"/>
      <c r="AY682" s="27"/>
      <c r="AZ682" s="27"/>
      <c r="BC682" s="27" t="str">
        <f>IF(AND(ISBLANK(AY682), ISBLANK(AZ682)), "", _xlfn.CONCAT("[", IF(ISBLANK(AY682), "", _xlfn.CONCAT("[""mac"", """, AY682, """]")), IF(ISBLANK(AZ682), "", _xlfn.CONCAT(", [""ip"", """, AZ682, """]")), "]"))</f>
        <v/>
      </c>
    </row>
    <row r="683" spans="6:55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N683" s="27"/>
      <c r="AO683" s="29"/>
      <c r="AP683" s="27"/>
      <c r="AQ683" s="28"/>
      <c r="AY683" s="27"/>
      <c r="AZ683" s="27"/>
      <c r="BC683" s="27" t="str">
        <f>IF(AND(ISBLANK(AY683), ISBLANK(AZ683)), "", _xlfn.CONCAT("[", IF(ISBLANK(AY683), "", _xlfn.CONCAT("[""mac"", """, AY683, """]")), IF(ISBLANK(AZ683), "", _xlfn.CONCAT(", [""ip"", """, AZ683, """]")), "]"))</f>
        <v/>
      </c>
    </row>
    <row r="684" spans="6:55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N684" s="27"/>
      <c r="AO684" s="29"/>
      <c r="AP684" s="27"/>
      <c r="AQ684" s="28"/>
      <c r="AY684" s="27"/>
      <c r="AZ684" s="27"/>
      <c r="BC684" s="27" t="str">
        <f>IF(AND(ISBLANK(AY684), ISBLANK(AZ684)), "", _xlfn.CONCAT("[", IF(ISBLANK(AY684), "", _xlfn.CONCAT("[""mac"", """, AY684, """]")), IF(ISBLANK(AZ684), "", _xlfn.CONCAT(", [""ip"", """, AZ684, """]")), "]"))</f>
        <v/>
      </c>
    </row>
    <row r="685" spans="6:55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N685" s="27"/>
      <c r="AO685" s="29"/>
      <c r="AP685" s="27"/>
      <c r="AQ685" s="28"/>
      <c r="AY685" s="27"/>
      <c r="AZ685" s="27"/>
      <c r="BC685" s="27" t="str">
        <f>IF(AND(ISBLANK(AY685), ISBLANK(AZ685)), "", _xlfn.CONCAT("[", IF(ISBLANK(AY685), "", _xlfn.CONCAT("[""mac"", """, AY685, """]")), IF(ISBLANK(AZ685), "", _xlfn.CONCAT(", [""ip"", """, AZ685, """]")), "]"))</f>
        <v/>
      </c>
    </row>
    <row r="686" spans="6:55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N686" s="27"/>
      <c r="AO686" s="29"/>
      <c r="AP686" s="27"/>
      <c r="AQ686" s="28"/>
      <c r="AY686" s="27"/>
      <c r="AZ686" s="27"/>
      <c r="BC686" s="27" t="str">
        <f>IF(AND(ISBLANK(AY686), ISBLANK(AZ686)), "", _xlfn.CONCAT("[", IF(ISBLANK(AY686), "", _xlfn.CONCAT("[""mac"", """, AY686, """]")), IF(ISBLANK(AZ686), "", _xlfn.CONCAT(", [""ip"", """, AZ686, """]")), "]"))</f>
        <v/>
      </c>
    </row>
    <row r="687" spans="6:55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N687" s="27"/>
      <c r="AO687" s="29"/>
      <c r="AP687" s="27"/>
      <c r="AQ687" s="28"/>
      <c r="AY687" s="27"/>
      <c r="AZ687" s="27"/>
      <c r="BC687" s="27" t="str">
        <f>IF(AND(ISBLANK(AY687), ISBLANK(AZ687)), "", _xlfn.CONCAT("[", IF(ISBLANK(AY687), "", _xlfn.CONCAT("[""mac"", """, AY687, """]")), IF(ISBLANK(AZ687), "", _xlfn.CONCAT(", [""ip"", """, AZ687, """]")), "]"))</f>
        <v/>
      </c>
    </row>
    <row r="688" spans="6:55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N688" s="27"/>
      <c r="AO688" s="29"/>
      <c r="AP688" s="27"/>
      <c r="AQ688" s="28"/>
      <c r="AY688" s="27"/>
      <c r="AZ688" s="27"/>
      <c r="BC688" s="27" t="str">
        <f>IF(AND(ISBLANK(AY688), ISBLANK(AZ688)), "", _xlfn.CONCAT("[", IF(ISBLANK(AY688), "", _xlfn.CONCAT("[""mac"", """, AY688, """]")), IF(ISBLANK(AZ688), "", _xlfn.CONCAT(", [""ip"", """, AZ688, """]")), "]"))</f>
        <v/>
      </c>
    </row>
    <row r="689" spans="6:55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N689" s="27"/>
      <c r="AO689" s="29"/>
      <c r="AP689" s="27"/>
      <c r="AQ689" s="28"/>
      <c r="AY689" s="27"/>
      <c r="AZ689" s="27"/>
      <c r="BC689" s="27" t="str">
        <f>IF(AND(ISBLANK(AY689), ISBLANK(AZ689)), "", _xlfn.CONCAT("[", IF(ISBLANK(AY689), "", _xlfn.CONCAT("[""mac"", """, AY689, """]")), IF(ISBLANK(AZ689), "", _xlfn.CONCAT(", [""ip"", """, AZ689, """]")), "]"))</f>
        <v/>
      </c>
    </row>
    <row r="690" spans="6:55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N690" s="27"/>
      <c r="AO690" s="29"/>
      <c r="AP690" s="27"/>
      <c r="AQ690" s="28"/>
      <c r="AY690" s="27"/>
      <c r="AZ690" s="27"/>
      <c r="BC690" s="27" t="str">
        <f>IF(AND(ISBLANK(AY690), ISBLANK(AZ690)), "", _xlfn.CONCAT("[", IF(ISBLANK(AY690), "", _xlfn.CONCAT("[""mac"", """, AY690, """]")), IF(ISBLANK(AZ690), "", _xlfn.CONCAT(", [""ip"", """, AZ690, """]")), "]"))</f>
        <v/>
      </c>
    </row>
    <row r="691" spans="6:55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N691" s="27"/>
      <c r="AO691" s="29"/>
      <c r="AP691" s="27"/>
      <c r="AQ691" s="28"/>
      <c r="AY691" s="27"/>
      <c r="AZ691" s="27"/>
      <c r="BC691" s="27" t="str">
        <f>IF(AND(ISBLANK(AY691), ISBLANK(AZ691)), "", _xlfn.CONCAT("[", IF(ISBLANK(AY691), "", _xlfn.CONCAT("[""mac"", """, AY691, """]")), IF(ISBLANK(AZ691), "", _xlfn.CONCAT(", [""ip"", """, AZ691, """]")), "]"))</f>
        <v/>
      </c>
    </row>
    <row r="692" spans="6:55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N692" s="27"/>
      <c r="AO692" s="29"/>
      <c r="AP692" s="27"/>
      <c r="AQ692" s="28"/>
      <c r="AY692" s="27"/>
      <c r="AZ692" s="27"/>
      <c r="BC692" s="27" t="str">
        <f>IF(AND(ISBLANK(AY692), ISBLANK(AZ692)), "", _xlfn.CONCAT("[", IF(ISBLANK(AY692), "", _xlfn.CONCAT("[""mac"", """, AY692, """]")), IF(ISBLANK(AZ692), "", _xlfn.CONCAT(", [""ip"", """, AZ692, """]")), "]"))</f>
        <v/>
      </c>
    </row>
    <row r="693" spans="6:55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N693" s="27"/>
      <c r="AO693" s="29"/>
      <c r="AP693" s="27"/>
      <c r="AQ693" s="28"/>
      <c r="AY693" s="27"/>
      <c r="AZ693" s="27"/>
      <c r="BC693" s="27" t="str">
        <f>IF(AND(ISBLANK(AY693), ISBLANK(AZ693)), "", _xlfn.CONCAT("[", IF(ISBLANK(AY693), "", _xlfn.CONCAT("[""mac"", """, AY693, """]")), IF(ISBLANK(AZ693), "", _xlfn.CONCAT(", [""ip"", """, AZ693, """]")), "]"))</f>
        <v/>
      </c>
    </row>
    <row r="694" spans="6:55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N694" s="27"/>
      <c r="AO694" s="29"/>
      <c r="AP694" s="27"/>
      <c r="AQ694" s="28"/>
      <c r="AY694" s="27"/>
      <c r="AZ694" s="27"/>
      <c r="BC694" s="27" t="str">
        <f>IF(AND(ISBLANK(AY694), ISBLANK(AZ694)), "", _xlfn.CONCAT("[", IF(ISBLANK(AY694), "", _xlfn.CONCAT("[""mac"", """, AY694, """]")), IF(ISBLANK(AZ694), "", _xlfn.CONCAT(", [""ip"", """, AZ694, """]")), "]"))</f>
        <v/>
      </c>
    </row>
    <row r="695" spans="6:55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N695" s="27"/>
      <c r="AO695" s="29"/>
      <c r="AP695" s="27"/>
      <c r="AQ695" s="28"/>
      <c r="AY695" s="27"/>
      <c r="AZ695" s="27"/>
      <c r="BC695" s="27" t="str">
        <f>IF(AND(ISBLANK(AY695), ISBLANK(AZ695)), "", _xlfn.CONCAT("[", IF(ISBLANK(AY695), "", _xlfn.CONCAT("[""mac"", """, AY695, """]")), IF(ISBLANK(AZ695), "", _xlfn.CONCAT(", [""ip"", """, AZ695, """]")), "]"))</f>
        <v/>
      </c>
    </row>
    <row r="696" spans="6:55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N696" s="27"/>
      <c r="AO696" s="29"/>
      <c r="AP696" s="27"/>
      <c r="AQ696" s="28"/>
      <c r="AY696" s="27"/>
      <c r="AZ696" s="27"/>
      <c r="BC696" s="27" t="str">
        <f>IF(AND(ISBLANK(AY696), ISBLANK(AZ696)), "", _xlfn.CONCAT("[", IF(ISBLANK(AY696), "", _xlfn.CONCAT("[""mac"", """, AY696, """]")), IF(ISBLANK(AZ696), "", _xlfn.CONCAT(", [""ip"", """, AZ696, """]")), "]"))</f>
        <v/>
      </c>
    </row>
    <row r="697" spans="6:55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N697" s="27"/>
      <c r="AO697" s="29"/>
      <c r="AP697" s="27"/>
      <c r="AQ697" s="28"/>
      <c r="AY697" s="27"/>
      <c r="AZ697" s="27"/>
      <c r="BC697" s="27" t="str">
        <f>IF(AND(ISBLANK(AY697), ISBLANK(AZ697)), "", _xlfn.CONCAT("[", IF(ISBLANK(AY697), "", _xlfn.CONCAT("[""mac"", """, AY697, """]")), IF(ISBLANK(AZ697), "", _xlfn.CONCAT(", [""ip"", """, AZ697, """]")), "]"))</f>
        <v/>
      </c>
    </row>
    <row r="698" spans="6:55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N698" s="27"/>
      <c r="AO698" s="29"/>
      <c r="AP698" s="27"/>
      <c r="AQ698" s="28"/>
      <c r="AY698" s="27"/>
      <c r="AZ698" s="27"/>
      <c r="BC698" s="27" t="str">
        <f>IF(AND(ISBLANK(AY698), ISBLANK(AZ698)), "", _xlfn.CONCAT("[", IF(ISBLANK(AY698), "", _xlfn.CONCAT("[""mac"", """, AY698, """]")), IF(ISBLANK(AZ698), "", _xlfn.CONCAT(", [""ip"", """, AZ698, """]")), "]"))</f>
        <v/>
      </c>
    </row>
    <row r="699" spans="6:55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N699" s="27"/>
      <c r="AO699" s="29"/>
      <c r="AP699" s="27"/>
      <c r="AQ699" s="28"/>
      <c r="AY699" s="27"/>
      <c r="AZ699" s="27"/>
      <c r="BC699" s="27" t="str">
        <f>IF(AND(ISBLANK(AY699), ISBLANK(AZ699)), "", _xlfn.CONCAT("[", IF(ISBLANK(AY699), "", _xlfn.CONCAT("[""mac"", """, AY699, """]")), IF(ISBLANK(AZ699), "", _xlfn.CONCAT(", [""ip"", """, AZ699, """]")), "]"))</f>
        <v/>
      </c>
    </row>
    <row r="700" spans="6:55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N700" s="27"/>
      <c r="AO700" s="29"/>
      <c r="AP700" s="27"/>
      <c r="AQ700" s="28"/>
      <c r="AY700" s="27"/>
      <c r="AZ700" s="27"/>
      <c r="BC700" s="27" t="str">
        <f>IF(AND(ISBLANK(AY700), ISBLANK(AZ700)), "", _xlfn.CONCAT("[", IF(ISBLANK(AY700), "", _xlfn.CONCAT("[""mac"", """, AY700, """]")), IF(ISBLANK(AZ700), "", _xlfn.CONCAT(", [""ip"", """, AZ700, """]")), "]"))</f>
        <v/>
      </c>
    </row>
    <row r="701" spans="6:55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N701" s="27"/>
      <c r="AO701" s="29"/>
      <c r="AP701" s="27"/>
      <c r="AQ701" s="28"/>
      <c r="AY701" s="27"/>
      <c r="AZ701" s="27"/>
      <c r="BC701" s="27" t="str">
        <f>IF(AND(ISBLANK(AY701), ISBLANK(AZ701)), "", _xlfn.CONCAT("[", IF(ISBLANK(AY701), "", _xlfn.CONCAT("[""mac"", """, AY701, """]")), IF(ISBLANK(AZ701), "", _xlfn.CONCAT(", [""ip"", """, AZ701, """]")), "]"))</f>
        <v/>
      </c>
    </row>
    <row r="702" spans="6:55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N702" s="27"/>
      <c r="AO702" s="29"/>
      <c r="AP702" s="27"/>
      <c r="AQ702" s="28"/>
      <c r="AY702" s="27"/>
      <c r="AZ702" s="27"/>
      <c r="BC702" s="27" t="str">
        <f>IF(AND(ISBLANK(AY702), ISBLANK(AZ702)), "", _xlfn.CONCAT("[", IF(ISBLANK(AY702), "", _xlfn.CONCAT("[""mac"", """, AY702, """]")), IF(ISBLANK(AZ702), "", _xlfn.CONCAT(", [""ip"", """, AZ702, """]")), "]"))</f>
        <v/>
      </c>
    </row>
    <row r="703" spans="6:55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N703" s="27"/>
      <c r="AO703" s="29"/>
      <c r="AP703" s="27"/>
      <c r="AQ703" s="28"/>
      <c r="AY703" s="27"/>
      <c r="AZ703" s="27"/>
      <c r="BC703" s="27" t="str">
        <f>IF(AND(ISBLANK(AY703), ISBLANK(AZ703)), "", _xlfn.CONCAT("[", IF(ISBLANK(AY703), "", _xlfn.CONCAT("[""mac"", """, AY703, """]")), IF(ISBLANK(AZ703), "", _xlfn.CONCAT(", [""ip"", """, AZ703, """]")), "]"))</f>
        <v/>
      </c>
    </row>
    <row r="704" spans="6:55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N704" s="27"/>
      <c r="AO704" s="29"/>
      <c r="AP704" s="27"/>
      <c r="AQ704" s="28"/>
      <c r="AY704" s="27"/>
      <c r="AZ704" s="27"/>
      <c r="BC704" s="27" t="str">
        <f>IF(AND(ISBLANK(AY704), ISBLANK(AZ704)), "", _xlfn.CONCAT("[", IF(ISBLANK(AY704), "", _xlfn.CONCAT("[""mac"", """, AY704, """]")), IF(ISBLANK(AZ704), "", _xlfn.CONCAT(", [""ip"", """, AZ704, """]")), "]"))</f>
        <v/>
      </c>
    </row>
    <row r="705" spans="6:55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N705" s="27"/>
      <c r="AO705" s="29"/>
      <c r="AP705" s="27"/>
      <c r="AQ705" s="28"/>
      <c r="AY705" s="27"/>
      <c r="AZ705" s="27"/>
      <c r="BC705" s="27" t="str">
        <f>IF(AND(ISBLANK(AY705), ISBLANK(AZ705)), "", _xlfn.CONCAT("[", IF(ISBLANK(AY705), "", _xlfn.CONCAT("[""mac"", """, AY705, """]")), IF(ISBLANK(AZ705), "", _xlfn.CONCAT(", [""ip"", """, AZ705, """]")), "]"))</f>
        <v/>
      </c>
    </row>
    <row r="706" spans="6:55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N706" s="27"/>
      <c r="AO706" s="29"/>
      <c r="AP706" s="27"/>
      <c r="AQ706" s="28"/>
      <c r="AY706" s="27"/>
      <c r="AZ706" s="27"/>
      <c r="BC706" s="27" t="str">
        <f>IF(AND(ISBLANK(AY706), ISBLANK(AZ706)), "", _xlfn.CONCAT("[", IF(ISBLANK(AY706), "", _xlfn.CONCAT("[""mac"", """, AY706, """]")), IF(ISBLANK(AZ706), "", _xlfn.CONCAT(", [""ip"", """, AZ706, """]")), "]"))</f>
        <v/>
      </c>
    </row>
    <row r="707" spans="6:55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N707" s="27"/>
      <c r="AO707" s="29"/>
      <c r="AP707" s="27"/>
      <c r="AQ707" s="28"/>
      <c r="AY707" s="27"/>
      <c r="AZ707" s="27"/>
      <c r="BC707" s="27" t="str">
        <f>IF(AND(ISBLANK(AY707), ISBLANK(AZ707)), "", _xlfn.CONCAT("[", IF(ISBLANK(AY707), "", _xlfn.CONCAT("[""mac"", """, AY707, """]")), IF(ISBLANK(AZ707), "", _xlfn.CONCAT(", [""ip"", """, AZ707, """]")), "]"))</f>
        <v/>
      </c>
    </row>
    <row r="708" spans="6:55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N708" s="27"/>
      <c r="AO708" s="29"/>
      <c r="AP708" s="27"/>
      <c r="AQ708" s="28"/>
      <c r="AY708" s="27"/>
      <c r="AZ708" s="27"/>
      <c r="BC708" s="27" t="str">
        <f>IF(AND(ISBLANK(AY708), ISBLANK(AZ708)), "", _xlfn.CONCAT("[", IF(ISBLANK(AY708), "", _xlfn.CONCAT("[""mac"", """, AY708, """]")), IF(ISBLANK(AZ708), "", _xlfn.CONCAT(", [""ip"", """, AZ708, """]")), "]"))</f>
        <v/>
      </c>
    </row>
    <row r="709" spans="6:55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N709" s="27"/>
      <c r="AO709" s="29"/>
      <c r="AP709" s="27"/>
      <c r="AQ709" s="28"/>
      <c r="AY709" s="27"/>
      <c r="AZ709" s="27"/>
      <c r="BC709" s="27" t="str">
        <f>IF(AND(ISBLANK(AY709), ISBLANK(AZ709)), "", _xlfn.CONCAT("[", IF(ISBLANK(AY709), "", _xlfn.CONCAT("[""mac"", """, AY709, """]")), IF(ISBLANK(AZ709), "", _xlfn.CONCAT(", [""ip"", """, AZ709, """]")), "]"))</f>
        <v/>
      </c>
    </row>
    <row r="710" spans="6:55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N710" s="27"/>
      <c r="AO710" s="29"/>
      <c r="AP710" s="27"/>
      <c r="AQ710" s="28"/>
      <c r="AY710" s="27"/>
      <c r="AZ710" s="27"/>
      <c r="BC710" s="27" t="str">
        <f>IF(AND(ISBLANK(AY710), ISBLANK(AZ710)), "", _xlfn.CONCAT("[", IF(ISBLANK(AY710), "", _xlfn.CONCAT("[""mac"", """, AY710, """]")), IF(ISBLANK(AZ710), "", _xlfn.CONCAT(", [""ip"", """, AZ710, """]")), "]"))</f>
        <v/>
      </c>
    </row>
    <row r="711" spans="6:55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N711" s="27"/>
      <c r="AO711" s="29"/>
      <c r="AP711" s="27"/>
      <c r="AQ711" s="28"/>
      <c r="AY711" s="27"/>
      <c r="AZ711" s="27"/>
      <c r="BC711" s="27" t="str">
        <f>IF(AND(ISBLANK(AY711), ISBLANK(AZ711)), "", _xlfn.CONCAT("[", IF(ISBLANK(AY711), "", _xlfn.CONCAT("[""mac"", """, AY711, """]")), IF(ISBLANK(AZ711), "", _xlfn.CONCAT(", [""ip"", """, AZ711, """]")), "]"))</f>
        <v/>
      </c>
    </row>
    <row r="712" spans="6:55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N712" s="27"/>
      <c r="AO712" s="29"/>
      <c r="AP712" s="27"/>
      <c r="AQ712" s="28"/>
      <c r="AY712" s="27"/>
      <c r="AZ712" s="27"/>
      <c r="BC712" s="27" t="str">
        <f>IF(AND(ISBLANK(AY712), ISBLANK(AZ712)), "", _xlfn.CONCAT("[", IF(ISBLANK(AY712), "", _xlfn.CONCAT("[""mac"", """, AY712, """]")), IF(ISBLANK(AZ712), "", _xlfn.CONCAT(", [""ip"", """, AZ712, """]")), "]"))</f>
        <v/>
      </c>
    </row>
    <row r="713" spans="6:55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N713" s="27"/>
      <c r="AO713" s="29"/>
      <c r="AP713" s="27"/>
      <c r="AQ713" s="28"/>
      <c r="AY713" s="27"/>
      <c r="AZ713" s="27"/>
      <c r="BC713" s="27" t="str">
        <f>IF(AND(ISBLANK(AY713), ISBLANK(AZ713)), "", _xlfn.CONCAT("[", IF(ISBLANK(AY713), "", _xlfn.CONCAT("[""mac"", """, AY713, """]")), IF(ISBLANK(AZ713), "", _xlfn.CONCAT(", [""ip"", """, AZ713, """]")), "]"))</f>
        <v/>
      </c>
    </row>
    <row r="714" spans="6:55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N714" s="27"/>
      <c r="AO714" s="29"/>
      <c r="AP714" s="27"/>
      <c r="AQ714" s="28"/>
      <c r="AY714" s="27"/>
      <c r="AZ714" s="27"/>
      <c r="BC714" s="27" t="str">
        <f>IF(AND(ISBLANK(AY714), ISBLANK(AZ714)), "", _xlfn.CONCAT("[", IF(ISBLANK(AY714), "", _xlfn.CONCAT("[""mac"", """, AY714, """]")), IF(ISBLANK(AZ714), "", _xlfn.CONCAT(", [""ip"", """, AZ714, """]")), "]"))</f>
        <v/>
      </c>
    </row>
    <row r="715" spans="6:55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N715" s="27"/>
      <c r="AO715" s="29"/>
      <c r="AP715" s="27"/>
      <c r="AQ715" s="28"/>
      <c r="AY715" s="27"/>
      <c r="AZ715" s="27"/>
      <c r="BC715" s="27" t="str">
        <f>IF(AND(ISBLANK(AY715), ISBLANK(AZ715)), "", _xlfn.CONCAT("[", IF(ISBLANK(AY715), "", _xlfn.CONCAT("[""mac"", """, AY715, """]")), IF(ISBLANK(AZ715), "", _xlfn.CONCAT(", [""ip"", """, AZ715, """]")), "]"))</f>
        <v/>
      </c>
    </row>
    <row r="716" spans="6:55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N716" s="27"/>
      <c r="AO716" s="29"/>
      <c r="AP716" s="27"/>
      <c r="AQ716" s="28"/>
      <c r="AY716" s="27"/>
      <c r="AZ716" s="27"/>
      <c r="BC716" s="27" t="str">
        <f>IF(AND(ISBLANK(AY716), ISBLANK(AZ716)), "", _xlfn.CONCAT("[", IF(ISBLANK(AY716), "", _xlfn.CONCAT("[""mac"", """, AY716, """]")), IF(ISBLANK(AZ716), "", _xlfn.CONCAT(", [""ip"", """, AZ716, """]")), "]"))</f>
        <v/>
      </c>
    </row>
    <row r="717" spans="6:55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N717" s="27"/>
      <c r="AO717" s="29"/>
      <c r="AP717" s="27"/>
      <c r="AQ717" s="28"/>
      <c r="AY717" s="27"/>
      <c r="AZ717" s="27"/>
      <c r="BC717" s="27" t="str">
        <f>IF(AND(ISBLANK(AY717), ISBLANK(AZ717)), "", _xlfn.CONCAT("[", IF(ISBLANK(AY717), "", _xlfn.CONCAT("[""mac"", """, AY717, """]")), IF(ISBLANK(AZ717), "", _xlfn.CONCAT(", [""ip"", """, AZ717, """]")), "]"))</f>
        <v/>
      </c>
    </row>
    <row r="718" spans="6:55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N718" s="27"/>
      <c r="AO718" s="29"/>
      <c r="AP718" s="27"/>
      <c r="AQ718" s="28"/>
      <c r="AY718" s="27"/>
      <c r="AZ718" s="27"/>
      <c r="BC718" s="27" t="str">
        <f>IF(AND(ISBLANK(AY718), ISBLANK(AZ718)), "", _xlfn.CONCAT("[", IF(ISBLANK(AY718), "", _xlfn.CONCAT("[""mac"", """, AY718, """]")), IF(ISBLANK(AZ718), "", _xlfn.CONCAT(", [""ip"", """, AZ718, """]")), "]"))</f>
        <v/>
      </c>
    </row>
    <row r="719" spans="6:55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N719" s="27"/>
      <c r="AO719" s="29"/>
      <c r="AP719" s="27"/>
      <c r="AQ719" s="28"/>
      <c r="AY719" s="27"/>
      <c r="AZ719" s="27"/>
      <c r="BC719" s="27" t="str">
        <f>IF(AND(ISBLANK(AY719), ISBLANK(AZ719)), "", _xlfn.CONCAT("[", IF(ISBLANK(AY719), "", _xlfn.CONCAT("[""mac"", """, AY719, """]")), IF(ISBLANK(AZ719), "", _xlfn.CONCAT(", [""ip"", """, AZ719, """]")), "]"))</f>
        <v/>
      </c>
    </row>
    <row r="720" spans="6:55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N720" s="27"/>
      <c r="AO720" s="29"/>
      <c r="AP720" s="27"/>
      <c r="AQ720" s="28"/>
      <c r="AY720" s="27"/>
      <c r="AZ720" s="27"/>
      <c r="BC720" s="27" t="str">
        <f>IF(AND(ISBLANK(AY720), ISBLANK(AZ720)), "", _xlfn.CONCAT("[", IF(ISBLANK(AY720), "", _xlfn.CONCAT("[""mac"", """, AY720, """]")), IF(ISBLANK(AZ720), "", _xlfn.CONCAT(", [""ip"", """, AZ720, """]")), "]"))</f>
        <v/>
      </c>
    </row>
    <row r="721" spans="6:55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N721" s="27"/>
      <c r="AO721" s="29"/>
      <c r="AP721" s="27"/>
      <c r="AQ721" s="28"/>
      <c r="AY721" s="27"/>
      <c r="AZ721" s="27"/>
      <c r="BC721" s="27" t="str">
        <f>IF(AND(ISBLANK(AY721), ISBLANK(AZ721)), "", _xlfn.CONCAT("[", IF(ISBLANK(AY721), "", _xlfn.CONCAT("[""mac"", """, AY721, """]")), IF(ISBLANK(AZ721), "", _xlfn.CONCAT(", [""ip"", """, AZ721, """]")), "]"))</f>
        <v/>
      </c>
    </row>
    <row r="722" spans="6:55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N722" s="27"/>
      <c r="AO722" s="29"/>
      <c r="AP722" s="27"/>
      <c r="AQ722" s="28"/>
      <c r="AY722" s="27"/>
      <c r="AZ722" s="27"/>
      <c r="BC722" s="27" t="str">
        <f>IF(AND(ISBLANK(AY722), ISBLANK(AZ722)), "", _xlfn.CONCAT("[", IF(ISBLANK(AY722), "", _xlfn.CONCAT("[""mac"", """, AY722, """]")), IF(ISBLANK(AZ722), "", _xlfn.CONCAT(", [""ip"", """, AZ722, """]")), "]"))</f>
        <v/>
      </c>
    </row>
    <row r="723" spans="6:55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N723" s="27"/>
      <c r="AO723" s="29"/>
      <c r="AP723" s="27"/>
      <c r="AQ723" s="28"/>
      <c r="AY723" s="27"/>
      <c r="AZ723" s="27"/>
      <c r="BC723" s="27" t="str">
        <f>IF(AND(ISBLANK(AY723), ISBLANK(AZ723)), "", _xlfn.CONCAT("[", IF(ISBLANK(AY723), "", _xlfn.CONCAT("[""mac"", """, AY723, """]")), IF(ISBLANK(AZ723), "", _xlfn.CONCAT(", [""ip"", """, AZ723, """]")), "]"))</f>
        <v/>
      </c>
    </row>
    <row r="724" spans="6:55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N724" s="27"/>
      <c r="AO724" s="29"/>
      <c r="AP724" s="27"/>
      <c r="AQ724" s="28"/>
      <c r="AY724" s="27"/>
      <c r="AZ724" s="27"/>
      <c r="BC724" s="27" t="str">
        <f>IF(AND(ISBLANK(AY724), ISBLANK(AZ724)), "", _xlfn.CONCAT("[", IF(ISBLANK(AY724), "", _xlfn.CONCAT("[""mac"", """, AY724, """]")), IF(ISBLANK(AZ724), "", _xlfn.CONCAT(", [""ip"", """, AZ724, """]")), "]"))</f>
        <v/>
      </c>
    </row>
    <row r="725" spans="6:55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N725" s="27"/>
      <c r="AO725" s="29"/>
      <c r="AP725" s="27"/>
      <c r="AQ725" s="28"/>
      <c r="AY725" s="27"/>
      <c r="AZ725" s="27"/>
      <c r="BC725" s="27" t="str">
        <f>IF(AND(ISBLANK(AY725), ISBLANK(AZ725)), "", _xlfn.CONCAT("[", IF(ISBLANK(AY725), "", _xlfn.CONCAT("[""mac"", """, AY725, """]")), IF(ISBLANK(AZ725), "", _xlfn.CONCAT(", [""ip"", """, AZ725, """]")), "]"))</f>
        <v/>
      </c>
    </row>
    <row r="726" spans="6:55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N726" s="27"/>
      <c r="AO726" s="29"/>
      <c r="AP726" s="27"/>
      <c r="AQ726" s="28"/>
      <c r="AY726" s="27"/>
      <c r="AZ726" s="27"/>
      <c r="BC726" s="27" t="str">
        <f>IF(AND(ISBLANK(AY726), ISBLANK(AZ726)), "", _xlfn.CONCAT("[", IF(ISBLANK(AY726), "", _xlfn.CONCAT("[""mac"", """, AY726, """]")), IF(ISBLANK(AZ726), "", _xlfn.CONCAT(", [""ip"", """, AZ726, """]")), "]"))</f>
        <v/>
      </c>
    </row>
    <row r="727" spans="6:55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N727" s="27"/>
      <c r="AO727" s="29"/>
      <c r="AP727" s="27"/>
      <c r="AQ727" s="28"/>
      <c r="AY727" s="27"/>
      <c r="AZ727" s="27"/>
      <c r="BC727" s="27" t="str">
        <f>IF(AND(ISBLANK(AY727), ISBLANK(AZ727)), "", _xlfn.CONCAT("[", IF(ISBLANK(AY727), "", _xlfn.CONCAT("[""mac"", """, AY727, """]")), IF(ISBLANK(AZ727), "", _xlfn.CONCAT(", [""ip"", """, AZ727, """]")), "]"))</f>
        <v/>
      </c>
    </row>
    <row r="728" spans="6:55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N728" s="27"/>
      <c r="AO728" s="29"/>
      <c r="AP728" s="27"/>
      <c r="AQ728" s="28"/>
      <c r="AY728" s="27"/>
      <c r="AZ728" s="27"/>
      <c r="BC728" s="27" t="str">
        <f>IF(AND(ISBLANK(AY728), ISBLANK(AZ728)), "", _xlfn.CONCAT("[", IF(ISBLANK(AY728), "", _xlfn.CONCAT("[""mac"", """, AY728, """]")), IF(ISBLANK(AZ728), "", _xlfn.CONCAT(", [""ip"", """, AZ728, """]")), "]"))</f>
        <v/>
      </c>
    </row>
    <row r="729" spans="6:55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N729" s="27"/>
      <c r="AO729" s="29"/>
      <c r="AP729" s="27"/>
      <c r="AQ729" s="28"/>
      <c r="AY729" s="27"/>
      <c r="AZ729" s="27"/>
      <c r="BC729" s="27" t="str">
        <f>IF(AND(ISBLANK(AY729), ISBLANK(AZ729)), "", _xlfn.CONCAT("[", IF(ISBLANK(AY729), "", _xlfn.CONCAT("[""mac"", """, AY729, """]")), IF(ISBLANK(AZ729), "", _xlfn.CONCAT(", [""ip"", """, AZ729, """]")), "]"))</f>
        <v/>
      </c>
    </row>
    <row r="730" spans="6:55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N730" s="27"/>
      <c r="AO730" s="29"/>
      <c r="AP730" s="27"/>
      <c r="AQ730" s="28"/>
      <c r="AY730" s="27"/>
      <c r="AZ730" s="27"/>
      <c r="BC730" s="27" t="str">
        <f>IF(AND(ISBLANK(AY730), ISBLANK(AZ730)), "", _xlfn.CONCAT("[", IF(ISBLANK(AY730), "", _xlfn.CONCAT("[""mac"", """, AY730, """]")), IF(ISBLANK(AZ730), "", _xlfn.CONCAT(", [""ip"", """, AZ730, """]")), "]"))</f>
        <v/>
      </c>
    </row>
    <row r="731" spans="6:55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N731" s="27"/>
      <c r="AO731" s="29"/>
      <c r="AP731" s="27"/>
      <c r="AQ731" s="28"/>
      <c r="AY731" s="27"/>
      <c r="AZ731" s="27"/>
      <c r="BC731" s="27" t="str">
        <f>IF(AND(ISBLANK(AY731), ISBLANK(AZ731)), "", _xlfn.CONCAT("[", IF(ISBLANK(AY731), "", _xlfn.CONCAT("[""mac"", """, AY731, """]")), IF(ISBLANK(AZ731), "", _xlfn.CONCAT(", [""ip"", """, AZ731, """]")), "]"))</f>
        <v/>
      </c>
    </row>
    <row r="732" spans="6:55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N732" s="27"/>
      <c r="AO732" s="29"/>
      <c r="AP732" s="27"/>
      <c r="AQ732" s="28"/>
      <c r="AY732" s="27"/>
      <c r="AZ732" s="27"/>
      <c r="BC732" s="27" t="str">
        <f>IF(AND(ISBLANK(AY732), ISBLANK(AZ732)), "", _xlfn.CONCAT("[", IF(ISBLANK(AY732), "", _xlfn.CONCAT("[""mac"", """, AY732, """]")), IF(ISBLANK(AZ732), "", _xlfn.CONCAT(", [""ip"", """, AZ732, """]")), "]"))</f>
        <v/>
      </c>
    </row>
    <row r="733" spans="6:55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N733" s="27"/>
      <c r="AO733" s="29"/>
      <c r="AP733" s="27"/>
      <c r="AQ733" s="28"/>
      <c r="AY733" s="27"/>
      <c r="AZ733" s="27"/>
      <c r="BC733" s="27" t="str">
        <f>IF(AND(ISBLANK(AY733), ISBLANK(AZ733)), "", _xlfn.CONCAT("[", IF(ISBLANK(AY733), "", _xlfn.CONCAT("[""mac"", """, AY733, """]")), IF(ISBLANK(AZ733), "", _xlfn.CONCAT(", [""ip"", """, AZ733, """]")), "]"))</f>
        <v/>
      </c>
    </row>
    <row r="734" spans="6:55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N734" s="27"/>
      <c r="AO734" s="29"/>
      <c r="AP734" s="27"/>
      <c r="AQ734" s="28"/>
      <c r="AY734" s="27"/>
      <c r="AZ734" s="27"/>
      <c r="BC734" s="27" t="str">
        <f>IF(AND(ISBLANK(AY734), ISBLANK(AZ734)), "", _xlfn.CONCAT("[", IF(ISBLANK(AY734), "", _xlfn.CONCAT("[""mac"", """, AY734, """]")), IF(ISBLANK(AZ734), "", _xlfn.CONCAT(", [""ip"", """, AZ734, """]")), "]"))</f>
        <v/>
      </c>
    </row>
    <row r="735" spans="6:55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N735" s="27"/>
      <c r="AO735" s="29"/>
      <c r="AP735" s="27"/>
      <c r="AQ735" s="28"/>
      <c r="AY735" s="27"/>
      <c r="AZ735" s="27"/>
      <c r="BC735" s="27" t="str">
        <f>IF(AND(ISBLANK(AY735), ISBLANK(AZ735)), "", _xlfn.CONCAT("[", IF(ISBLANK(AY735), "", _xlfn.CONCAT("[""mac"", """, AY735, """]")), IF(ISBLANK(AZ735), "", _xlfn.CONCAT(", [""ip"", """, AZ735, """]")), "]"))</f>
        <v/>
      </c>
    </row>
    <row r="736" spans="6:55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N736" s="27"/>
      <c r="AO736" s="29"/>
      <c r="AP736" s="27"/>
      <c r="AQ736" s="28"/>
      <c r="AY736" s="27"/>
      <c r="AZ736" s="27"/>
      <c r="BC736" s="27" t="str">
        <f>IF(AND(ISBLANK(AY736), ISBLANK(AZ736)), "", _xlfn.CONCAT("[", IF(ISBLANK(AY736), "", _xlfn.CONCAT("[""mac"", """, AY736, """]")), IF(ISBLANK(AZ736), "", _xlfn.CONCAT(", [""ip"", """, AZ736, """]")), "]"))</f>
        <v/>
      </c>
    </row>
    <row r="737" spans="6:55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N737" s="27"/>
      <c r="AO737" s="29"/>
      <c r="AP737" s="27"/>
      <c r="AQ737" s="28"/>
      <c r="AY737" s="27"/>
      <c r="AZ737" s="27"/>
      <c r="BC737" s="27" t="str">
        <f>IF(AND(ISBLANK(AY737), ISBLANK(AZ737)), "", _xlfn.CONCAT("[", IF(ISBLANK(AY737), "", _xlfn.CONCAT("[""mac"", """, AY737, """]")), IF(ISBLANK(AZ737), "", _xlfn.CONCAT(", [""ip"", """, AZ737, """]")), "]"))</f>
        <v/>
      </c>
    </row>
    <row r="738" spans="6:55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N738" s="27"/>
      <c r="AO738" s="29"/>
      <c r="AP738" s="27"/>
      <c r="AQ738" s="28"/>
      <c r="AY738" s="27"/>
      <c r="AZ738" s="27"/>
      <c r="BC738" s="27" t="str">
        <f>IF(AND(ISBLANK(AY738), ISBLANK(AZ738)), "", _xlfn.CONCAT("[", IF(ISBLANK(AY738), "", _xlfn.CONCAT("[""mac"", """, AY738, """]")), IF(ISBLANK(AZ738), "", _xlfn.CONCAT(", [""ip"", """, AZ738, """]")), "]"))</f>
        <v/>
      </c>
    </row>
    <row r="739" spans="6:55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N739" s="27"/>
      <c r="AO739" s="29"/>
      <c r="AP739" s="27"/>
      <c r="AQ739" s="28"/>
      <c r="AY739" s="27"/>
      <c r="AZ739" s="27"/>
      <c r="BC739" s="27" t="str">
        <f>IF(AND(ISBLANK(AY739), ISBLANK(AZ739)), "", _xlfn.CONCAT("[", IF(ISBLANK(AY739), "", _xlfn.CONCAT("[""mac"", """, AY739, """]")), IF(ISBLANK(AZ739), "", _xlfn.CONCAT(", [""ip"", """, AZ739, """]")), "]"))</f>
        <v/>
      </c>
    </row>
    <row r="740" spans="6:55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N740" s="27"/>
      <c r="AO740" s="29"/>
      <c r="AP740" s="27"/>
      <c r="AQ740" s="28"/>
      <c r="AY740" s="27"/>
      <c r="AZ740" s="27"/>
      <c r="BC740" s="27" t="str">
        <f>IF(AND(ISBLANK(AY740), ISBLANK(AZ740)), "", _xlfn.CONCAT("[", IF(ISBLANK(AY740), "", _xlfn.CONCAT("[""mac"", """, AY740, """]")), IF(ISBLANK(AZ740), "", _xlfn.CONCAT(", [""ip"", """, AZ740, """]")), "]"))</f>
        <v/>
      </c>
    </row>
    <row r="741" spans="6:55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N741" s="27"/>
      <c r="AO741" s="29"/>
      <c r="AP741" s="27"/>
      <c r="AQ741" s="28"/>
      <c r="AY741" s="27"/>
      <c r="AZ741" s="27"/>
      <c r="BC741" s="27" t="str">
        <f>IF(AND(ISBLANK(AY741), ISBLANK(AZ741)), "", _xlfn.CONCAT("[", IF(ISBLANK(AY741), "", _xlfn.CONCAT("[""mac"", """, AY741, """]")), IF(ISBLANK(AZ741), "", _xlfn.CONCAT(", [""ip"", """, AZ741, """]")), "]"))</f>
        <v/>
      </c>
    </row>
    <row r="742" spans="6:55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N742" s="27"/>
      <c r="AO742" s="29"/>
      <c r="AP742" s="27"/>
      <c r="AQ742" s="28"/>
      <c r="AY742" s="27"/>
      <c r="AZ742" s="27"/>
      <c r="BC742" s="27" t="str">
        <f>IF(AND(ISBLANK(AY742), ISBLANK(AZ742)), "", _xlfn.CONCAT("[", IF(ISBLANK(AY742), "", _xlfn.CONCAT("[""mac"", """, AY742, """]")), IF(ISBLANK(AZ742), "", _xlfn.CONCAT(", [""ip"", """, AZ742, """]")), "]"))</f>
        <v/>
      </c>
    </row>
    <row r="743" spans="6:55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>IF(ISBLANK(AI743),  "", _xlfn.CONCAT("haas/entity/sensor/", LOWER(C743), "/", E743, "/config"))</f>
        <v/>
      </c>
      <c r="AK743" s="27" t="str">
        <f>IF(ISBLANK(AI743),  "", _xlfn.CONCAT(LOWER(C743), "/", E743))</f>
        <v/>
      </c>
      <c r="AN743" s="27"/>
      <c r="AO743" s="29"/>
      <c r="AP743" s="27"/>
      <c r="AQ743" s="28"/>
      <c r="AY743" s="27"/>
      <c r="AZ743" s="27"/>
      <c r="BC743" s="27" t="str">
        <f>IF(AND(ISBLANK(AY743), ISBLANK(AZ743)), "", _xlfn.CONCAT("[", IF(ISBLANK(AY743), "", _xlfn.CONCAT("[""mac"", """, AY743, """]")), IF(ISBLANK(AZ743), "", _xlfn.CONCAT(", [""ip"", """, AZ743, """]")), "]"))</f>
        <v/>
      </c>
    </row>
    <row r="744" spans="6:55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>IF(ISBLANK(AI744),  "", _xlfn.CONCAT("haas/entity/sensor/", LOWER(C744), "/", E744, "/config"))</f>
        <v/>
      </c>
      <c r="AK744" s="27" t="str">
        <f>IF(ISBLANK(AI744),  "", _xlfn.CONCAT(LOWER(C744), "/", E744))</f>
        <v/>
      </c>
      <c r="AN744" s="27"/>
      <c r="AO744" s="29"/>
      <c r="AP744" s="27"/>
      <c r="AQ744" s="28"/>
      <c r="AY744" s="27"/>
      <c r="AZ744" s="27"/>
      <c r="BC744" s="27" t="str">
        <f>IF(AND(ISBLANK(AY744), ISBLANK(AZ744)), "", _xlfn.CONCAT("[", IF(ISBLANK(AY744), "", _xlfn.CONCAT("[""mac"", """, AY744, """]")), IF(ISBLANK(AZ744), "", _xlfn.CONCAT(", [""ip"", """, AZ744, """]")), "]"))</f>
        <v/>
      </c>
    </row>
    <row r="745" spans="6:55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>IF(ISBLANK(AI745),  "", _xlfn.CONCAT("haas/entity/sensor/", LOWER(C745), "/", E745, "/config"))</f>
        <v/>
      </c>
      <c r="AK745" s="27" t="str">
        <f>IF(ISBLANK(AI745),  "", _xlfn.CONCAT(LOWER(C745), "/", E745))</f>
        <v/>
      </c>
      <c r="AN745" s="27"/>
      <c r="AO745" s="29"/>
      <c r="AP745" s="27"/>
      <c r="AQ745" s="28"/>
      <c r="AY745" s="27"/>
      <c r="AZ745" s="27"/>
      <c r="BC745" s="27" t="str">
        <f>IF(AND(ISBLANK(AY745), ISBLANK(AZ745)), "", _xlfn.CONCAT("[", IF(ISBLANK(AY745), "", _xlfn.CONCAT("[""mac"", """, AY745, """]")), IF(ISBLANK(AZ745), "", _xlfn.CONCAT(", [""ip"", """, AZ745, """]")), "]"))</f>
        <v/>
      </c>
    </row>
    <row r="746" spans="6:55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>IF(ISBLANK(AI746),  "", _xlfn.CONCAT("haas/entity/sensor/", LOWER(C746), "/", E746, "/config"))</f>
        <v/>
      </c>
      <c r="AK746" s="27" t="str">
        <f>IF(ISBLANK(AI746),  "", _xlfn.CONCAT(LOWER(C746), "/", E746))</f>
        <v/>
      </c>
      <c r="AN746" s="27"/>
      <c r="AO746" s="29"/>
      <c r="AP746" s="27"/>
      <c r="AQ746" s="28"/>
      <c r="AY746" s="27"/>
      <c r="AZ746" s="27"/>
      <c r="BC746" s="27" t="str">
        <f>IF(AND(ISBLANK(AY746), ISBLANK(AZ746)), "", _xlfn.CONCAT("[", IF(ISBLANK(AY746), "", _xlfn.CONCAT("[""mac"", """, AY746, """]")), IF(ISBLANK(AZ746), "", _xlfn.CONCAT(", [""ip"", """, AZ746, """]")), "]"))</f>
        <v/>
      </c>
    </row>
    <row r="747" spans="6:55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>IF(ISBLANK(AI747),  "", _xlfn.CONCAT("haas/entity/sensor/", LOWER(C747), "/", E747, "/config"))</f>
        <v/>
      </c>
      <c r="AK747" s="27" t="str">
        <f>IF(ISBLANK(AI747),  "", _xlfn.CONCAT(LOWER(C747), "/", E747))</f>
        <v/>
      </c>
      <c r="AN747" s="27"/>
      <c r="AO747" s="29"/>
      <c r="AP747" s="27"/>
      <c r="AQ747" s="28"/>
      <c r="AY747" s="27"/>
      <c r="AZ747" s="27"/>
      <c r="BC747" s="27" t="str">
        <f>IF(AND(ISBLANK(AY747), ISBLANK(AZ747)), "", _xlfn.CONCAT("[", IF(ISBLANK(AY747), "", _xlfn.CONCAT("[""mac"", """, AY747, """]")), IF(ISBLANK(AZ747), "", _xlfn.CONCAT(", [""ip"", """, AZ747, """]")), "]"))</f>
        <v/>
      </c>
    </row>
    <row r="748" spans="6:55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>IF(ISBLANK(AI748),  "", _xlfn.CONCAT("haas/entity/sensor/", LOWER(C748), "/", E748, "/config"))</f>
        <v/>
      </c>
      <c r="AK748" s="27" t="str">
        <f>IF(ISBLANK(AI748),  "", _xlfn.CONCAT(LOWER(C748), "/", E748))</f>
        <v/>
      </c>
      <c r="AN748" s="27"/>
      <c r="AO748" s="29"/>
      <c r="AP748" s="27"/>
      <c r="AQ748" s="28"/>
      <c r="AY748" s="27"/>
      <c r="AZ748" s="27"/>
      <c r="BC748" s="27" t="str">
        <f>IF(AND(ISBLANK(AY748), ISBLANK(AZ748)), "", _xlfn.CONCAT("[", IF(ISBLANK(AY748), "", _xlfn.CONCAT("[""mac"", """, AY748, """]")), IF(ISBLANK(AZ748), "", _xlfn.CONCAT(", [""ip"", """, AZ748, """]")), "]"))</f>
        <v/>
      </c>
    </row>
    <row r="749" spans="6:55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>IF(ISBLANK(AI749),  "", _xlfn.CONCAT("haas/entity/sensor/", LOWER(C749), "/", E749, "/config"))</f>
        <v/>
      </c>
      <c r="AK749" s="27" t="str">
        <f>IF(ISBLANK(AI749),  "", _xlfn.CONCAT(LOWER(C749), "/", E749))</f>
        <v/>
      </c>
      <c r="AN749" s="27"/>
      <c r="AO749" s="29"/>
      <c r="AP749" s="27"/>
      <c r="AQ749" s="28"/>
      <c r="AY749" s="27"/>
      <c r="AZ749" s="27"/>
      <c r="BC749" s="27" t="str">
        <f>IF(AND(ISBLANK(AY749), ISBLANK(AZ749)), "", _xlfn.CONCAT("[", IF(ISBLANK(AY749), "", _xlfn.CONCAT("[""mac"", """, AY749, """]")), IF(ISBLANK(AZ749), "", _xlfn.CONCAT(", [""ip"", """, AZ749, """]")), "]"))</f>
        <v/>
      </c>
    </row>
    <row r="750" spans="6:55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>IF(ISBLANK(AI750),  "", _xlfn.CONCAT("haas/entity/sensor/", LOWER(C750), "/", E750, "/config"))</f>
        <v/>
      </c>
      <c r="AK750" s="27" t="str">
        <f>IF(ISBLANK(AI750),  "", _xlfn.CONCAT(LOWER(C750), "/", E750))</f>
        <v/>
      </c>
      <c r="AN750" s="27"/>
      <c r="AO750" s="29"/>
      <c r="AP750" s="27"/>
      <c r="AQ750" s="28"/>
      <c r="AY750" s="27"/>
      <c r="AZ750" s="27"/>
      <c r="BC750" s="27" t="str">
        <f>IF(AND(ISBLANK(AY750), ISBLANK(AZ750)), "", _xlfn.CONCAT("[", IF(ISBLANK(AY750), "", _xlfn.CONCAT("[""mac"", """, AY750, """]")), IF(ISBLANK(AZ750), "", _xlfn.CONCAT(", [""ip"", """, AZ750, """]")), "]"))</f>
        <v/>
      </c>
    </row>
    <row r="751" spans="6:55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>IF(ISBLANK(AI751),  "", _xlfn.CONCAT("haas/entity/sensor/", LOWER(C751), "/", E751, "/config"))</f>
        <v/>
      </c>
      <c r="AK751" s="27" t="str">
        <f>IF(ISBLANK(AI751),  "", _xlfn.CONCAT(LOWER(C751), "/", E751))</f>
        <v/>
      </c>
      <c r="AN751" s="27"/>
      <c r="AO751" s="29"/>
      <c r="AP751" s="27"/>
      <c r="AQ751" s="28"/>
      <c r="AY751" s="27"/>
      <c r="AZ751" s="27"/>
      <c r="BC751" s="27" t="str">
        <f>IF(AND(ISBLANK(AY751), ISBLANK(AZ751)), "", _xlfn.CONCAT("[", IF(ISBLANK(AY751), "", _xlfn.CONCAT("[""mac"", """, AY751, """]")), IF(ISBLANK(AZ751), "", _xlfn.CONCAT(", [""ip"", """, AZ751, """]")), "]"))</f>
        <v/>
      </c>
    </row>
    <row r="752" spans="6:55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>IF(ISBLANK(AI752),  "", _xlfn.CONCAT("haas/entity/sensor/", LOWER(C752), "/", E752, "/config"))</f>
        <v/>
      </c>
      <c r="AK752" s="27" t="str">
        <f>IF(ISBLANK(AI752),  "", _xlfn.CONCAT(LOWER(C752), "/", E752))</f>
        <v/>
      </c>
      <c r="AN752" s="27"/>
      <c r="AO752" s="29"/>
      <c r="AP752" s="27"/>
      <c r="AQ752" s="28"/>
      <c r="AY752" s="27"/>
      <c r="AZ752" s="27"/>
      <c r="BC752" s="27" t="str">
        <f>IF(AND(ISBLANK(AY752), ISBLANK(AZ752)), "", _xlfn.CONCAT("[", IF(ISBLANK(AY752), "", _xlfn.CONCAT("[""mac"", """, AY752, """]")), IF(ISBLANK(AZ752), "", _xlfn.CONCAT(", [""ip"", """, AZ752, """]")), "]"))</f>
        <v/>
      </c>
    </row>
    <row r="753" spans="6:55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>IF(ISBLANK(AI753),  "", _xlfn.CONCAT("haas/entity/sensor/", LOWER(C753), "/", E753, "/config"))</f>
        <v/>
      </c>
      <c r="AK753" s="27" t="str">
        <f>IF(ISBLANK(AI753),  "", _xlfn.CONCAT(LOWER(C753), "/", E753))</f>
        <v/>
      </c>
      <c r="AN753" s="27"/>
      <c r="AO753" s="29"/>
      <c r="AP753" s="27"/>
      <c r="AQ753" s="28"/>
      <c r="AY753" s="27"/>
      <c r="AZ753" s="27"/>
      <c r="BC753" s="27" t="str">
        <f>IF(AND(ISBLANK(AY753), ISBLANK(AZ753)), "", _xlfn.CONCAT("[", IF(ISBLANK(AY753), "", _xlfn.CONCAT("[""mac"", """, AY753, """]")), IF(ISBLANK(AZ753), "", _xlfn.CONCAT(", [""ip"", """, AZ753, """]")), "]"))</f>
        <v/>
      </c>
    </row>
    <row r="754" spans="6:55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>IF(ISBLANK(AI754),  "", _xlfn.CONCAT("haas/entity/sensor/", LOWER(C754), "/", E754, "/config"))</f>
        <v/>
      </c>
      <c r="AK754" s="27" t="str">
        <f>IF(ISBLANK(AI754),  "", _xlfn.CONCAT(LOWER(C754), "/", E754))</f>
        <v/>
      </c>
      <c r="AN754" s="27"/>
      <c r="AO754" s="29"/>
      <c r="AP754" s="27"/>
      <c r="AQ754" s="28"/>
      <c r="AY754" s="27"/>
      <c r="AZ754" s="27"/>
      <c r="BC754" s="27" t="str">
        <f>IF(AND(ISBLANK(AY754), ISBLANK(AZ754)), "", _xlfn.CONCAT("[", IF(ISBLANK(AY754), "", _xlfn.CONCAT("[""mac"", """, AY754, """]")), IF(ISBLANK(AZ754), "", _xlfn.CONCAT(", [""ip"", """, AZ754, """]")), "]"))</f>
        <v/>
      </c>
    </row>
    <row r="755" spans="6:55" ht="16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>IF(ISBLANK(AI755),  "", _xlfn.CONCAT("haas/entity/sensor/", LOWER(C755), "/", E755, "/config"))</f>
        <v/>
      </c>
      <c r="AK755" s="27" t="str">
        <f>IF(ISBLANK(AI755),  "", _xlfn.CONCAT(LOWER(C755), "/", E755))</f>
        <v/>
      </c>
      <c r="AN755" s="27"/>
      <c r="AO755" s="29"/>
      <c r="AP755" s="27"/>
      <c r="AQ755" s="28"/>
      <c r="AY755" s="27"/>
      <c r="AZ755" s="27"/>
      <c r="BC755" s="27" t="str">
        <f>IF(AND(ISBLANK(AY755), ISBLANK(AZ755)), "", _xlfn.CONCAT("[", IF(ISBLANK(AY755), "", _xlfn.CONCAT("[""mac"", """, AY755, """]")), IF(ISBLANK(AZ755), "", _xlfn.CONCAT(", [""ip"", """, AZ755,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M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2023-07-13T09:59:24Z</dcterms:modified>
</cp:coreProperties>
</file>