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026C018-4EB2-844C-AC28-F04668B397E3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" i="1" l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5" i="1"/>
  <c r="AX308" i="1"/>
  <c r="AX310" i="1"/>
  <c r="AX312" i="1"/>
  <c r="AX314" i="1"/>
  <c r="AX316" i="1"/>
  <c r="AX317" i="1"/>
  <c r="AX318" i="1"/>
  <c r="AX3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AY316" i="1" s="1"/>
  <c r="F317" i="1"/>
  <c r="AY317" i="1" s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J327" i="1"/>
  <c r="AJ284" i="1"/>
  <c r="AJ52" i="1"/>
  <c r="AJ36" i="1"/>
  <c r="AJ2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2" i="1"/>
  <c r="AJ37" i="1"/>
  <c r="AJ35" i="1"/>
  <c r="AJ34" i="1"/>
  <c r="AJ33" i="1"/>
  <c r="AJ32" i="1"/>
  <c r="AJ4" i="1"/>
  <c r="AJ311" i="1"/>
  <c r="AJ309" i="1"/>
  <c r="AJ2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1" i="1"/>
  <c r="AJ370" i="1"/>
  <c r="AJ369" i="1"/>
  <c r="AJ319" i="1"/>
  <c r="AJ315" i="1"/>
  <c r="AJ313" i="1"/>
  <c r="AJ276" i="1"/>
  <c r="AJ275" i="1"/>
  <c r="AJ274" i="1"/>
  <c r="AJ273" i="1"/>
  <c r="AJ272" i="1"/>
  <c r="AJ271" i="1"/>
  <c r="AJ270" i="1"/>
  <c r="AJ380" i="1"/>
  <c r="AJ194" i="1"/>
  <c r="AJ94" i="1"/>
  <c r="AJ113" i="1"/>
  <c r="AJ112" i="1"/>
  <c r="AJ111" i="1"/>
  <c r="AJ166" i="1"/>
  <c r="AJ218" i="1"/>
  <c r="AJ217" i="1"/>
  <c r="AJ216" i="1"/>
  <c r="AJ190" i="1"/>
  <c r="AJ189" i="1"/>
  <c r="AJ28" i="1"/>
  <c r="AJ214" i="1"/>
  <c r="AJ213" i="1"/>
  <c r="AJ212" i="1"/>
  <c r="AJ377" i="1"/>
  <c r="AJ376" i="1"/>
  <c r="AJ375" i="1"/>
  <c r="BA36" i="1"/>
  <c r="BA375" i="1"/>
  <c r="BA26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K305" i="1"/>
  <c r="BM312" i="1"/>
  <c r="BA312" i="1"/>
  <c r="AK312" i="1"/>
  <c r="AJ312" i="1"/>
  <c r="BM311" i="1"/>
  <c r="BA311" i="1"/>
  <c r="AW311" i="1" s="1"/>
  <c r="AV311" i="1" s="1"/>
  <c r="AR311" i="1"/>
  <c r="AK311" i="1"/>
  <c r="BM310" i="1"/>
  <c r="BA310" i="1"/>
  <c r="AK310" i="1"/>
  <c r="AJ310" i="1"/>
  <c r="BM309" i="1"/>
  <c r="BA309" i="1"/>
  <c r="AW309" i="1" s="1"/>
  <c r="AV309" i="1" s="1"/>
  <c r="AR309" i="1"/>
  <c r="AK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BM313" i="1"/>
  <c r="BA313" i="1"/>
  <c r="AW313" i="1" s="1"/>
  <c r="AK313" i="1"/>
  <c r="BA319" i="1"/>
  <c r="AW319" i="1" s="1"/>
  <c r="AK319" i="1"/>
  <c r="BM319" i="1"/>
  <c r="BM276" i="1"/>
  <c r="BA276" i="1"/>
  <c r="AW276" i="1" s="1"/>
  <c r="AV276" i="1" s="1"/>
  <c r="AK276" i="1"/>
  <c r="BM275" i="1"/>
  <c r="BA275" i="1"/>
  <c r="AW275" i="1" s="1"/>
  <c r="AV275" i="1" s="1"/>
  <c r="AK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BM303" i="1"/>
  <c r="BA303" i="1"/>
  <c r="AW303" i="1" s="1"/>
  <c r="AX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6" i="1"/>
  <c r="BA306" i="1"/>
  <c r="AW306" i="1"/>
  <c r="AX306" i="1" s="1"/>
  <c r="AV306" i="1"/>
  <c r="BM307" i="1"/>
  <c r="BA307" i="1"/>
  <c r="AW307" i="1"/>
  <c r="AX307" i="1" s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X304" i="1" l="1"/>
  <c r="AX292" i="1"/>
  <c r="AX313" i="1"/>
  <c r="AX302" i="1"/>
  <c r="AX305" i="1"/>
  <c r="AX288" i="1"/>
  <c r="AX300" i="1"/>
  <c r="AX293" i="1"/>
  <c r="AX294" i="1"/>
  <c r="AX289" i="1"/>
  <c r="AX301" i="1"/>
  <c r="AX297" i="1"/>
  <c r="AX298" i="1"/>
  <c r="AX291" i="1"/>
  <c r="AX275" i="1"/>
  <c r="AX290" i="1"/>
  <c r="AX295" i="1"/>
  <c r="AX296" i="1"/>
  <c r="AX319" i="1"/>
  <c r="AX315" i="1"/>
  <c r="AX309" i="1"/>
  <c r="AX287" i="1"/>
  <c r="AX299" i="1"/>
  <c r="AX276" i="1"/>
  <c r="AX311" i="1"/>
  <c r="AY15" i="1"/>
  <c r="AY315" i="1"/>
  <c r="AV319" i="1"/>
  <c r="AY319" i="1"/>
  <c r="AY291" i="1"/>
  <c r="AY290" i="1"/>
  <c r="AV302" i="1"/>
  <c r="AY302" i="1"/>
  <c r="AY309" i="1"/>
  <c r="AV294" i="1"/>
  <c r="AY294" i="1"/>
  <c r="AY288" i="1"/>
  <c r="AV303" i="1"/>
  <c r="AV295" i="1"/>
  <c r="AY295" i="1"/>
  <c r="AV296" i="1"/>
  <c r="AY296" i="1"/>
  <c r="AV304" i="1"/>
  <c r="AY304" i="1"/>
  <c r="AY276" i="1"/>
  <c r="AV298" i="1"/>
  <c r="AY298" i="1"/>
  <c r="AY313" i="1"/>
  <c r="AV292" i="1"/>
  <c r="AY292" i="1"/>
  <c r="AV305" i="1"/>
  <c r="AY305" i="1"/>
  <c r="AY301" i="1"/>
  <c r="AY275" i="1"/>
  <c r="AV293" i="1"/>
  <c r="AY293" i="1"/>
  <c r="AV297" i="1"/>
  <c r="AY297" i="1"/>
  <c r="AY17" i="1"/>
  <c r="AY5" i="1"/>
  <c r="AY25" i="1"/>
  <c r="AY13" i="1"/>
  <c r="AY314" i="1"/>
  <c r="AY303" i="1"/>
  <c r="AY27" i="1"/>
  <c r="AY31" i="1"/>
  <c r="AY19" i="1"/>
  <c r="AY7" i="1"/>
  <c r="AV313" i="1"/>
  <c r="AY307" i="1"/>
  <c r="AY289" i="1"/>
  <c r="AY312" i="1"/>
  <c r="AY300" i="1"/>
  <c r="AY311" i="1"/>
  <c r="AY299" i="1"/>
  <c r="AY287" i="1"/>
  <c r="AY95" i="1"/>
  <c r="AY23" i="1"/>
  <c r="AY11" i="1"/>
  <c r="AY310" i="1"/>
  <c r="AY21" i="1"/>
  <c r="AY9" i="1"/>
  <c r="AY320" i="1"/>
  <c r="AY308" i="1"/>
  <c r="AY318" i="1"/>
  <c r="AY306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X94" i="1" s="1"/>
  <c r="AM94" i="1"/>
  <c r="AK94" i="1"/>
  <c r="BM22" i="1"/>
  <c r="BM16" i="1"/>
  <c r="BM14" i="1"/>
  <c r="BM12" i="1"/>
  <c r="BM8" i="1"/>
  <c r="BM6" i="1"/>
  <c r="BM4" i="1"/>
  <c r="BA4" i="1"/>
  <c r="AW4" i="1" s="1"/>
  <c r="AX4" i="1" s="1"/>
  <c r="AK4" i="1"/>
  <c r="AK274" i="1"/>
  <c r="AK273" i="1"/>
  <c r="AK272" i="1"/>
  <c r="AK271" i="1"/>
  <c r="AK270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4" i="1"/>
  <c r="AX444" i="1" s="1"/>
  <c r="AV444" i="1"/>
  <c r="AW443" i="1"/>
  <c r="AX443" i="1" s="1"/>
  <c r="AV443" i="1"/>
  <c r="AW441" i="1"/>
  <c r="AX441" i="1" s="1"/>
  <c r="AV441" i="1"/>
  <c r="AW440" i="1"/>
  <c r="AX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X434" i="1" s="1"/>
  <c r="AV434" i="1"/>
  <c r="AW431" i="1"/>
  <c r="AX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X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X119" i="1" s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89" i="1"/>
  <c r="AX89" i="1" s="1"/>
  <c r="AV89" i="1"/>
  <c r="AW87" i="1"/>
  <c r="AX87" i="1" s="1"/>
  <c r="AV87" i="1"/>
  <c r="AW84" i="1"/>
  <c r="AX84" i="1" s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X453" i="1" s="1"/>
  <c r="AW458" i="1"/>
  <c r="AX458" i="1" s="1"/>
  <c r="AW467" i="1"/>
  <c r="AX467" i="1" s="1"/>
  <c r="AW466" i="1"/>
  <c r="AX466" i="1" s="1"/>
  <c r="AW469" i="1"/>
  <c r="AX469" i="1" s="1"/>
  <c r="AW465" i="1"/>
  <c r="AX465" i="1" s="1"/>
  <c r="AW464" i="1"/>
  <c r="AX464" i="1" s="1"/>
  <c r="AW463" i="1"/>
  <c r="AX463" i="1" s="1"/>
  <c r="AW462" i="1"/>
  <c r="AX462" i="1" s="1"/>
  <c r="AW461" i="1"/>
  <c r="AX461" i="1" s="1"/>
  <c r="AW460" i="1"/>
  <c r="AX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65" i="1"/>
  <c r="AW165" i="1" s="1"/>
  <c r="AX165" i="1" s="1"/>
  <c r="BA164" i="1"/>
  <c r="AW164" i="1" s="1"/>
  <c r="AX164" i="1" s="1"/>
  <c r="BA109" i="1"/>
  <c r="AW109" i="1" s="1"/>
  <c r="AX109" i="1" s="1"/>
  <c r="BA108" i="1"/>
  <c r="AW108" i="1" s="1"/>
  <c r="AX108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3" i="1"/>
  <c r="AW113" i="1" s="1"/>
  <c r="AX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X117" i="1" s="1"/>
  <c r="BA116" i="1"/>
  <c r="AW116" i="1" s="1"/>
  <c r="AX116" i="1" s="1"/>
  <c r="BA114" i="1"/>
  <c r="AW114" i="1" s="1"/>
  <c r="AX114" i="1" s="1"/>
  <c r="BA107" i="1"/>
  <c r="AW107" i="1" s="1"/>
  <c r="AX107" i="1" s="1"/>
  <c r="BA106" i="1"/>
  <c r="AW106" i="1" s="1"/>
  <c r="AX106" i="1" s="1"/>
  <c r="BA105" i="1"/>
  <c r="AW105" i="1" s="1"/>
  <c r="AX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AX331" i="1" s="1"/>
  <c r="BA330" i="1"/>
  <c r="AW330" i="1" s="1"/>
  <c r="AX330" i="1" s="1"/>
  <c r="BA329" i="1"/>
  <c r="AW329" i="1" s="1"/>
  <c r="AX329" i="1" s="1"/>
  <c r="BA328" i="1"/>
  <c r="AW328" i="1" s="1"/>
  <c r="AX328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AX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18" i="1"/>
  <c r="AW418" i="1" s="1"/>
  <c r="AX418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270" i="1"/>
  <c r="AW270" i="1" s="1"/>
  <c r="AX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AX421" i="1" s="1"/>
  <c r="BA420" i="1"/>
  <c r="AW420" i="1" s="1"/>
  <c r="AX420" i="1" s="1"/>
  <c r="BA416" i="1"/>
  <c r="AW416" i="1" s="1"/>
  <c r="AX416" i="1" s="1"/>
  <c r="BA415" i="1"/>
  <c r="AW415" i="1" s="1"/>
  <c r="AX415" i="1" s="1"/>
  <c r="BA414" i="1"/>
  <c r="AW414" i="1" s="1"/>
  <c r="AX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7" i="1"/>
  <c r="AW327" i="1" s="1"/>
  <c r="AX327" i="1" s="1"/>
  <c r="BA284" i="1"/>
  <c r="AW284" i="1" s="1"/>
  <c r="AX284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2" i="1"/>
  <c r="AW52" i="1" s="1"/>
  <c r="AX52" i="1" s="1"/>
  <c r="BA42" i="1"/>
  <c r="AW42" i="1" s="1"/>
  <c r="AX42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X429" i="1" s="1"/>
  <c r="BA419" i="1"/>
  <c r="AW419" i="1" s="1"/>
  <c r="AX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AX457" i="1" s="1"/>
  <c r="BB456" i="1"/>
  <c r="AW456" i="1" s="1"/>
  <c r="AX456" i="1" s="1"/>
  <c r="BB455" i="1"/>
  <c r="AW455" i="1" s="1"/>
  <c r="AX455" i="1" s="1"/>
  <c r="BB454" i="1"/>
  <c r="AW454" i="1" s="1"/>
  <c r="AX454" i="1" s="1"/>
  <c r="BB445" i="1"/>
  <c r="AW445" i="1" s="1"/>
  <c r="AX445" i="1" s="1"/>
  <c r="BB442" i="1"/>
  <c r="AW442" i="1" s="1"/>
  <c r="AX442" i="1" s="1"/>
  <c r="AZ468" i="1"/>
  <c r="AW468" i="1" s="1"/>
  <c r="AX468" i="1" s="1"/>
  <c r="AZ437" i="1"/>
  <c r="AW437" i="1" s="1"/>
  <c r="AX437" i="1" s="1"/>
  <c r="AZ432" i="1"/>
  <c r="AW432" i="1" s="1"/>
  <c r="AX432" i="1" s="1"/>
  <c r="AZ438" i="1"/>
  <c r="AW438" i="1" s="1"/>
  <c r="AX438" i="1" s="1"/>
  <c r="AZ433" i="1"/>
  <c r="AW433" i="1" s="1"/>
  <c r="AX433" i="1" s="1"/>
  <c r="AZ383" i="1"/>
  <c r="AW383" i="1" s="1"/>
  <c r="AX383" i="1" s="1"/>
  <c r="AZ382" i="1"/>
  <c r="AW382" i="1" s="1"/>
  <c r="AX382" i="1" s="1"/>
  <c r="AZ381" i="1"/>
  <c r="AW381" i="1" s="1"/>
  <c r="AX38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X385" i="1" s="1"/>
  <c r="AZ384" i="1"/>
  <c r="AW384" i="1" s="1"/>
  <c r="AX384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Y327" i="1" l="1"/>
  <c r="AY212" i="1"/>
  <c r="AY375" i="1"/>
  <c r="AV383" i="1"/>
  <c r="AV152" i="1"/>
  <c r="AY45" i="1"/>
  <c r="AV117" i="1"/>
  <c r="AY322" i="1"/>
  <c r="AY201" i="1"/>
  <c r="AY202" i="1"/>
  <c r="AV165" i="1"/>
  <c r="AY96" i="1"/>
  <c r="AY102" i="1"/>
  <c r="AY323" i="1"/>
  <c r="AY334" i="1"/>
  <c r="AV80" i="1"/>
  <c r="AY443" i="1"/>
  <c r="AY8" i="1"/>
  <c r="AY340" i="1"/>
  <c r="AY221" i="1"/>
  <c r="AV128" i="1"/>
  <c r="AV178" i="1"/>
  <c r="AY216" i="1"/>
  <c r="AY186" i="1"/>
  <c r="AY466" i="1"/>
  <c r="AY94" i="1"/>
  <c r="AY138" i="1"/>
  <c r="AV428" i="1"/>
  <c r="AY431" i="1"/>
  <c r="AY126" i="1"/>
  <c r="AV465" i="1"/>
  <c r="AY72" i="1"/>
  <c r="AV414" i="1"/>
  <c r="AY414" i="1"/>
  <c r="AY217" i="1"/>
  <c r="AY467" i="1"/>
  <c r="AY97" i="1"/>
  <c r="AY277" i="1"/>
  <c r="AY283" i="1"/>
  <c r="AY335" i="1"/>
  <c r="AY392" i="1"/>
  <c r="AY404" i="1"/>
  <c r="AY4" i="1"/>
  <c r="AY28" i="1"/>
  <c r="AY26" i="1"/>
  <c r="AV151" i="1"/>
  <c r="AY151" i="1"/>
  <c r="AY349" i="1"/>
  <c r="AY109" i="1"/>
  <c r="AY442" i="1"/>
  <c r="AY85" i="1"/>
  <c r="AY162" i="1"/>
  <c r="AY205" i="1"/>
  <c r="AY73" i="1"/>
  <c r="AY86" i="1"/>
  <c r="AV415" i="1"/>
  <c r="AY415" i="1"/>
  <c r="AV188" i="1"/>
  <c r="AY188" i="1"/>
  <c r="AY191" i="1"/>
  <c r="AY372" i="1"/>
  <c r="AY337" i="1"/>
  <c r="AY407" i="1"/>
  <c r="AY108" i="1"/>
  <c r="AY437" i="1"/>
  <c r="AY88" i="1"/>
  <c r="AV416" i="1"/>
  <c r="AY416" i="1"/>
  <c r="AY67" i="1"/>
  <c r="AV189" i="1"/>
  <c r="AY189" i="1"/>
  <c r="AY192" i="1"/>
  <c r="AY345" i="1"/>
  <c r="AV357" i="1"/>
  <c r="AY373" i="1"/>
  <c r="AV453" i="1"/>
  <c r="AY228" i="1"/>
  <c r="AY234" i="1"/>
  <c r="AY240" i="1"/>
  <c r="AY252" i="1"/>
  <c r="AY264" i="1"/>
  <c r="AY325" i="1"/>
  <c r="AY393" i="1"/>
  <c r="AY405" i="1"/>
  <c r="AV284" i="1"/>
  <c r="AV438" i="1"/>
  <c r="AY352" i="1"/>
  <c r="AY174" i="1"/>
  <c r="AV176" i="1"/>
  <c r="AY176" i="1"/>
  <c r="AY455" i="1"/>
  <c r="AY419" i="1"/>
  <c r="AV32" i="1"/>
  <c r="AV271" i="1"/>
  <c r="AY271" i="1"/>
  <c r="AV68" i="1"/>
  <c r="AY68" i="1"/>
  <c r="AY190" i="1"/>
  <c r="AY369" i="1"/>
  <c r="AY346" i="1"/>
  <c r="AY358" i="1"/>
  <c r="AY378" i="1"/>
  <c r="AV140" i="1"/>
  <c r="AY450" i="1"/>
  <c r="AV177" i="1"/>
  <c r="AY177" i="1"/>
  <c r="AY136" i="1"/>
  <c r="AV381" i="1"/>
  <c r="AY381" i="1"/>
  <c r="AV429" i="1"/>
  <c r="AY429" i="1"/>
  <c r="AV272" i="1"/>
  <c r="AY272" i="1"/>
  <c r="AY69" i="1"/>
  <c r="AV107" i="1"/>
  <c r="AY107" i="1"/>
  <c r="AY193" i="1"/>
  <c r="AY460" i="1"/>
  <c r="AY229" i="1"/>
  <c r="AY241" i="1"/>
  <c r="AY253" i="1"/>
  <c r="AY265" i="1"/>
  <c r="AY406" i="1"/>
  <c r="AY440" i="1"/>
  <c r="AY361" i="1"/>
  <c r="AY462" i="1"/>
  <c r="AV463" i="1"/>
  <c r="AV164" i="1"/>
  <c r="AY164" i="1"/>
  <c r="AV153" i="1"/>
  <c r="AY153" i="1"/>
  <c r="AY74" i="1"/>
  <c r="AY150" i="1"/>
  <c r="AV92" i="1"/>
  <c r="AY92" i="1"/>
  <c r="AV273" i="1"/>
  <c r="AY273" i="1"/>
  <c r="AY70" i="1"/>
  <c r="AY114" i="1"/>
  <c r="AY194" i="1"/>
  <c r="AY371" i="1"/>
  <c r="AV427" i="1"/>
  <c r="AY427" i="1"/>
  <c r="AY348" i="1"/>
  <c r="AY360" i="1"/>
  <c r="AY461" i="1"/>
  <c r="AY60" i="1"/>
  <c r="AY384" i="1"/>
  <c r="AY445" i="1"/>
  <c r="AY458" i="1"/>
  <c r="AY385" i="1"/>
  <c r="AV131" i="1"/>
  <c r="AY185" i="1"/>
  <c r="AY18" i="1"/>
  <c r="AY53" i="1"/>
  <c r="AV105" i="1"/>
  <c r="AY330" i="1"/>
  <c r="AV167" i="1"/>
  <c r="AY420" i="1"/>
  <c r="AY421" i="1"/>
  <c r="AY84" i="1"/>
  <c r="AY169" i="1"/>
  <c r="AY457" i="1"/>
  <c r="AY181" i="1"/>
  <c r="AY433" i="1"/>
  <c r="AY119" i="1"/>
  <c r="AY225" i="1"/>
  <c r="AY261" i="1"/>
  <c r="AY396" i="1"/>
  <c r="AY434" i="1"/>
  <c r="AY47" i="1"/>
  <c r="AY61" i="1"/>
  <c r="AV331" i="1"/>
  <c r="AY46" i="1"/>
  <c r="AY237" i="1"/>
  <c r="AV142" i="1"/>
  <c r="AY48" i="1"/>
  <c r="AY341" i="1"/>
  <c r="AY353" i="1"/>
  <c r="AY365" i="1"/>
  <c r="AY469" i="1"/>
  <c r="AY226" i="1"/>
  <c r="AY397" i="1"/>
  <c r="AY409" i="1"/>
  <c r="AY6" i="1"/>
  <c r="AY408" i="1"/>
  <c r="AY154" i="1"/>
  <c r="AV143" i="1"/>
  <c r="AY12" i="1"/>
  <c r="AY342" i="1"/>
  <c r="AV155" i="1"/>
  <c r="AV179" i="1"/>
  <c r="AY446" i="1"/>
  <c r="AY227" i="1"/>
  <c r="AY239" i="1"/>
  <c r="AY251" i="1"/>
  <c r="AY145" i="1"/>
  <c r="AY368" i="1"/>
  <c r="AV106" i="1"/>
  <c r="AY209" i="1"/>
  <c r="AY49" i="1"/>
  <c r="AY121" i="1"/>
  <c r="AY197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AY90" i="1"/>
  <c r="AY33" i="1"/>
  <c r="AY370" i="1"/>
  <c r="AY77" i="1"/>
  <c r="AW380" i="1"/>
  <c r="AX380" i="1" s="1"/>
  <c r="AY213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66" i="1"/>
  <c r="AY210" i="1"/>
  <c r="AY354" i="1"/>
  <c r="AY32" i="1"/>
  <c r="AY464" i="1"/>
  <c r="AY141" i="1"/>
  <c r="AY285" i="1"/>
  <c r="AY106" i="1"/>
  <c r="AY250" i="1"/>
  <c r="AY394" i="1"/>
  <c r="AY71" i="1"/>
  <c r="AY215" i="1"/>
  <c r="AY359" i="1"/>
  <c r="AY124" i="1"/>
  <c r="AY100" i="1"/>
  <c r="AY41" i="1"/>
  <c r="AY79" i="1"/>
  <c r="AY391" i="1"/>
  <c r="AY63" i="1"/>
  <c r="AV156" i="1"/>
  <c r="AY156" i="1"/>
  <c r="AV184" i="1"/>
  <c r="AV16" i="1"/>
  <c r="AY51" i="1"/>
  <c r="AY218" i="1"/>
  <c r="AY423" i="1"/>
  <c r="AY78" i="1"/>
  <c r="AY222" i="1"/>
  <c r="AY366" i="1"/>
  <c r="AY44" i="1"/>
  <c r="AY441" i="1"/>
  <c r="AY118" i="1"/>
  <c r="AY262" i="1"/>
  <c r="AY456" i="1"/>
  <c r="AY343" i="1"/>
  <c r="AY424" i="1"/>
  <c r="AY439" i="1"/>
  <c r="AY172" i="1"/>
  <c r="AY163" i="1"/>
  <c r="AY355" i="1"/>
  <c r="AY147" i="1"/>
  <c r="AV185" i="1"/>
  <c r="AY206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386" i="1"/>
  <c r="AY135" i="1"/>
  <c r="AY195" i="1"/>
  <c r="AY207" i="1"/>
  <c r="AY75" i="1"/>
  <c r="AV425" i="1"/>
  <c r="AV209" i="1"/>
  <c r="AY459" i="1"/>
  <c r="AY246" i="1"/>
  <c r="AY356" i="1"/>
  <c r="AY321" i="1"/>
  <c r="AY465" i="1"/>
  <c r="AY142" i="1"/>
  <c r="AY286" i="1"/>
  <c r="AY430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333" i="1"/>
  <c r="AY10" i="1"/>
  <c r="AY256" i="1"/>
  <c r="AY160" i="1"/>
  <c r="AY89" i="1"/>
  <c r="AY233" i="1"/>
  <c r="AY103" i="1"/>
  <c r="AV113" i="1"/>
  <c r="AV180" i="1"/>
  <c r="AY180" i="1"/>
  <c r="AV137" i="1"/>
  <c r="AV197" i="1"/>
  <c r="AV77" i="1"/>
  <c r="AV461" i="1"/>
  <c r="AY270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20" i="1"/>
  <c r="AY379" i="1"/>
  <c r="AY113" i="1"/>
  <c r="AY281" i="1"/>
  <c r="AY43" i="1"/>
  <c r="AY115" i="1"/>
  <c r="AV132" i="1"/>
  <c r="AY132" i="1"/>
  <c r="AY182" i="1"/>
  <c r="AY123" i="1"/>
  <c r="AY171" i="1"/>
  <c r="AV329" i="1"/>
  <c r="AY338" i="1"/>
  <c r="AY350" i="1"/>
  <c r="AY362" i="1"/>
  <c r="AY438" i="1"/>
  <c r="AY116" i="1"/>
  <c r="AY260" i="1"/>
  <c r="AY81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93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<sst xmlns="http://schemas.openxmlformats.org/spreadsheetml/2006/main" count="7349" uniqueCount="1469">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</sst>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9"/>
  <sheetViews>
    <sheetView tabSelected="1" zoomScale="120" zoomScaleNormal="120" workbookViewId="0">
      <selection activeCell="A311" sqref="A311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1320</v>
      </c>
      <c r="L1" s="2" t="s">
        <v>1320</v>
      </c>
      <c r="M1" s="2" t="s">
        <v>272</v>
      </c>
      <c r="N1" s="2" t="s">
        <v>273</v>
      </c>
      <c r="O1" s="6" t="s">
        <v>844</v>
      </c>
      <c r="P1" s="5" t="s">
        <v>844</v>
      </c>
      <c r="Q1" s="5" t="s">
        <v>844</v>
      </c>
      <c r="R1" s="5" t="s">
        <v>844</v>
      </c>
      <c r="S1" s="5" t="s">
        <v>844</v>
      </c>
      <c r="T1" s="54" t="s">
        <v>845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1010</v>
      </c>
      <c r="AB1" s="7" t="s">
        <v>188</v>
      </c>
      <c r="AC1" s="7" t="s">
        <v>189</v>
      </c>
      <c r="AD1" s="16" t="s">
        <v>190</v>
      </c>
      <c r="AE1" s="16" t="s">
        <v>1301</v>
      </c>
      <c r="AF1" s="7" t="s">
        <v>188</v>
      </c>
      <c r="AG1" s="7" t="s">
        <v>188</v>
      </c>
      <c r="AH1" s="7" t="s">
        <v>1011</v>
      </c>
      <c r="AI1" s="7" t="s">
        <v>188</v>
      </c>
      <c r="AJ1" s="7" t="s">
        <v>188</v>
      </c>
      <c r="AK1" s="7" t="s">
        <v>188</v>
      </c>
      <c r="AL1" s="7" t="s">
        <v>1011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188</v>
      </c>
      <c r="AS1" s="7" t="s">
        <v>188</v>
      </c>
      <c r="AT1" s="7" t="s">
        <v>188</v>
      </c>
      <c r="AU1" s="7" t="s">
        <v>898</v>
      </c>
      <c r="AV1" s="7" t="s">
        <v>509</v>
      </c>
      <c r="AW1" s="7" t="s">
        <v>509</v>
      </c>
      <c r="AX1" s="7" t="s">
        <v>1460</v>
      </c>
      <c r="AY1" s="7" t="s">
        <v>1460</v>
      </c>
      <c r="AZ1" s="7" t="s">
        <v>898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898</v>
      </c>
      <c r="BJ1" s="7" t="s">
        <v>509</v>
      </c>
      <c r="BK1" s="7" t="s">
        <v>783</v>
      </c>
      <c r="BL1" s="7" t="s">
        <v>509</v>
      </c>
      <c r="BM1" s="7" t="s">
        <v>784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1302</v>
      </c>
      <c r="E2" s="3" t="s">
        <v>1303</v>
      </c>
      <c r="F2" s="3" t="s">
        <v>1304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1305</v>
      </c>
      <c r="L2" s="3" t="s">
        <v>1306</v>
      </c>
      <c r="M2" s="3" t="s">
        <v>1307</v>
      </c>
      <c r="N2" s="3" t="s">
        <v>1308</v>
      </c>
      <c r="O2" s="17" t="s">
        <v>887</v>
      </c>
      <c r="P2" s="4" t="s">
        <v>891</v>
      </c>
      <c r="Q2" s="4" t="s">
        <v>846</v>
      </c>
      <c r="R2" s="4" t="s">
        <v>846</v>
      </c>
      <c r="S2" s="4" t="s">
        <v>847</v>
      </c>
      <c r="T2" s="4" t="s">
        <v>848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1009</v>
      </c>
      <c r="AB2" s="9" t="s">
        <v>154</v>
      </c>
      <c r="AC2" s="9" t="s">
        <v>155</v>
      </c>
      <c r="AD2" s="13" t="s">
        <v>178</v>
      </c>
      <c r="AE2" s="10" t="s">
        <v>1309</v>
      </c>
      <c r="AF2" s="10" t="s">
        <v>156</v>
      </c>
      <c r="AG2" s="10" t="s">
        <v>157</v>
      </c>
      <c r="AH2" s="10" t="s">
        <v>1015</v>
      </c>
      <c r="AI2" s="10" t="s">
        <v>158</v>
      </c>
      <c r="AJ2" s="11" t="s">
        <v>1310</v>
      </c>
      <c r="AK2" s="10" t="s">
        <v>1311</v>
      </c>
      <c r="AL2" s="10" t="s">
        <v>1012</v>
      </c>
      <c r="AM2" s="10" t="s">
        <v>1022</v>
      </c>
      <c r="AN2" s="10" t="s">
        <v>1031</v>
      </c>
      <c r="AO2" s="10" t="s">
        <v>1032</v>
      </c>
      <c r="AP2" s="10" t="s">
        <v>1027</v>
      </c>
      <c r="AQ2" s="10" t="s">
        <v>1028</v>
      </c>
      <c r="AR2" s="9" t="s">
        <v>159</v>
      </c>
      <c r="AS2" s="10" t="s">
        <v>582</v>
      </c>
      <c r="AT2" s="12" t="s">
        <v>164</v>
      </c>
      <c r="AU2" s="12" t="s">
        <v>1124</v>
      </c>
      <c r="AV2" s="10" t="s">
        <v>344</v>
      </c>
      <c r="AW2" s="10" t="s">
        <v>161</v>
      </c>
      <c r="AX2" s="10" t="s">
        <v>1461</v>
      </c>
      <c r="AY2" s="10" t="s">
        <v>1457</v>
      </c>
      <c r="AZ2" s="10" t="s">
        <v>1230</v>
      </c>
      <c r="BA2" s="10" t="s">
        <v>1231</v>
      </c>
      <c r="BB2" s="10" t="s">
        <v>1232</v>
      </c>
      <c r="BC2" s="10" t="s">
        <v>162</v>
      </c>
      <c r="BD2" s="10" t="s">
        <v>163</v>
      </c>
      <c r="BE2" s="12" t="s">
        <v>160</v>
      </c>
      <c r="BF2" s="10" t="s">
        <v>1312</v>
      </c>
      <c r="BG2" s="10" t="s">
        <v>1356</v>
      </c>
      <c r="BH2" s="10" t="s">
        <v>1355</v>
      </c>
      <c r="BI2" s="10" t="s">
        <v>899</v>
      </c>
      <c r="BJ2" s="10" t="s">
        <v>785</v>
      </c>
      <c r="BK2" s="10" t="s">
        <v>782</v>
      </c>
      <c r="BL2" s="10" t="s">
        <v>343</v>
      </c>
      <c r="BM2" s="12" t="s">
        <v>786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765</v>
      </c>
      <c r="L3" s="46" t="s">
        <v>766</v>
      </c>
      <c r="M3" s="46" t="s">
        <v>1313</v>
      </c>
      <c r="N3" s="46" t="s">
        <v>1314</v>
      </c>
      <c r="O3" s="48" t="s">
        <v>886</v>
      </c>
      <c r="P3" s="47" t="s">
        <v>849</v>
      </c>
      <c r="Q3" s="47" t="s">
        <v>850</v>
      </c>
      <c r="R3" s="49" t="s">
        <v>851</v>
      </c>
      <c r="S3" s="49" t="s">
        <v>852</v>
      </c>
      <c r="T3" s="55" t="s">
        <v>842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1014</v>
      </c>
      <c r="AI3" s="50" t="s">
        <v>13</v>
      </c>
      <c r="AJ3" s="50" t="s">
        <v>14</v>
      </c>
      <c r="AK3" s="50" t="s">
        <v>15</v>
      </c>
      <c r="AL3" s="50" t="s">
        <v>1013</v>
      </c>
      <c r="AM3" s="50" t="s">
        <v>1021</v>
      </c>
      <c r="AN3" s="50" t="s">
        <v>1029</v>
      </c>
      <c r="AO3" s="50" t="s">
        <v>1030</v>
      </c>
      <c r="AP3" s="50" t="s">
        <v>1023</v>
      </c>
      <c r="AQ3" s="50" t="s">
        <v>1024</v>
      </c>
      <c r="AR3" s="50" t="s">
        <v>16</v>
      </c>
      <c r="AS3" s="50" t="s">
        <v>17</v>
      </c>
      <c r="AT3" s="51" t="s">
        <v>24</v>
      </c>
      <c r="AU3" s="51" t="s">
        <v>1123</v>
      </c>
      <c r="AV3" s="50" t="s">
        <v>20</v>
      </c>
      <c r="AW3" s="50" t="s">
        <v>18</v>
      </c>
      <c r="AX3" s="50" t="s">
        <v>1458</v>
      </c>
      <c r="AY3" s="50" t="s">
        <v>1459</v>
      </c>
      <c r="AZ3" s="50" t="s">
        <v>1221</v>
      </c>
      <c r="BA3" s="50" t="s">
        <v>1222</v>
      </c>
      <c r="BB3" s="50" t="s">
        <v>1223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1357</v>
      </c>
      <c r="BH3" s="50" t="s">
        <v>1354</v>
      </c>
      <c r="BI3" s="50" t="s">
        <v>897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1381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1233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676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677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1369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1135</v>
      </c>
      <c r="BC6" s="61" t="s">
        <v>1133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677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826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678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679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1375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1135</v>
      </c>
      <c r="BC8" s="61" t="s">
        <v>1133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679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826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680</v>
      </c>
      <c r="F10" s="62" t="str">
        <f>IF(ISBLANK(Table2[[#This Row],[unique_id]]), "", PROPER(SUBSTITUTE(Table2[[#This Row],[unique_id]], "_", " ")))</f>
        <v>Bertram 2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681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1371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1134</v>
      </c>
      <c r="BC10" s="61" t="s">
        <v>1136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681</v>
      </c>
      <c r="F11" s="62" t="str">
        <f>IF(ISBLANK(Table2[[#This Row],[unique_id]]), "", PROPER(SUBSTITUTE(Table2[[#This Row],[unique_id]], "_", " ")))</f>
        <v>Compensation Sensor Bertram 2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682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683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1378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1135</v>
      </c>
      <c r="BC12" s="61" t="s">
        <v>1133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683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660</v>
      </c>
      <c r="F14" s="62" t="str">
        <f>IF(ISBLANK(Table2[[#This Row],[unique_id]]), "", PROPER(SUBSTITUTE(Table2[[#This Row],[unique_id]], "_", " ")))</f>
        <v>Bertram 2 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661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1373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1135</v>
      </c>
      <c r="BC14" s="61" t="s">
        <v>1136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661</v>
      </c>
      <c r="F15" s="62" t="str">
        <f>IF(ISBLANK(Table2[[#This Row],[unique_id]]), "", PROPER(SUBSTITUTE(Table2[[#This Row],[unique_id]], "_", " ")))</f>
        <v>Compensation Sensor Bertram 2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662</v>
      </c>
      <c r="F16" s="62" t="str">
        <f>IF(ISBLANK(Table2[[#This Row],[unique_id]]), "", PROPER(SUBSTITUTE(Table2[[#This Row],[unique_id]], "_", " ")))</f>
        <v>Bertram 2 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663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1370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1135</v>
      </c>
      <c r="BC16" s="61" t="s">
        <v>1136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663</v>
      </c>
      <c r="F17" s="62" t="str">
        <f>IF(ISBLANK(Table2[[#This Row],[unique_id]]), "", PROPER(SUBSTITUTE(Table2[[#This Row],[unique_id]], "_", " ")))</f>
        <v>Compensation Sensor Bertram 2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664</v>
      </c>
      <c r="F18" s="62" t="str">
        <f>IF(ISBLANK(Table2[[#This Row],[unique_id]]), "", PROPER(SUBSTITUTE(Table2[[#This Row],[unique_id]], "_", " ")))</f>
        <v>Bertram 2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665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1372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1134</v>
      </c>
      <c r="BC18" s="61" t="s">
        <v>1136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665</v>
      </c>
      <c r="F19" s="62" t="str">
        <f>IF(ISBLANK(Table2[[#This Row],[unique_id]]), "", PROPER(SUBSTITUTE(Table2[[#This Row],[unique_id]], "_", " ")))</f>
        <v>Compensation Sensor Bertram 2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666</v>
      </c>
      <c r="F20" s="62" t="str">
        <f>IF(ISBLANK(Table2[[#This Row],[unique_id]]), "", PROPER(SUBSTITUTE(Table2[[#This Row],[unique_id]], "_", " ")))</f>
        <v>Bertram 2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667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1371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1134</v>
      </c>
      <c r="BC20" s="61" t="s">
        <v>1136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667</v>
      </c>
      <c r="F21" s="62" t="str">
        <f>IF(ISBLANK(Table2[[#This Row],[unique_id]]), "", PROPER(SUBSTITUTE(Table2[[#This Row],[unique_id]], "_", " ")))</f>
        <v>Compensation Sensor Bertram 2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668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669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1377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1135</v>
      </c>
      <c r="BC22" s="61" t="s">
        <v>1133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669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1363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1364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1380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1381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1462</v>
      </c>
      <c r="BC24" s="28" t="s">
        <v>36</v>
      </c>
      <c r="BD24" s="28" t="s">
        <v>37</v>
      </c>
      <c r="BE24" s="28" t="s">
        <v>1233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1364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1291</v>
      </c>
      <c r="D26" s="33" t="s">
        <v>27</v>
      </c>
      <c r="E26" s="33" t="s">
        <v>1366</v>
      </c>
      <c r="F26" s="35" t="str">
        <f>IF(ISBLANK(Table2[[#This Row],[unique_id]]), "", PROPER(SUBSTITUTE(Table2[[#This Row],[unique_id]], "_", " ")))</f>
        <v>Utility Temperature</v>
      </c>
      <c r="G26" s="33" t="s">
        <v>1365</v>
      </c>
      <c r="H26" s="33" t="s">
        <v>87</v>
      </c>
      <c r="I26" s="33" t="s">
        <v>30</v>
      </c>
      <c r="J26" s="33"/>
      <c r="K26" s="33" t="s">
        <v>1367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1379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1318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1295</v>
      </c>
      <c r="BD26" s="33" t="s">
        <v>1291</v>
      </c>
      <c r="BE26" s="33" t="s">
        <v>1296</v>
      </c>
      <c r="BF26" s="33" t="s">
        <v>28</v>
      </c>
      <c r="BG26" s="33"/>
      <c r="BH26" s="33"/>
      <c r="BI26" s="33"/>
      <c r="BJ26" s="33"/>
      <c r="BK26" s="33" t="s">
        <v>1315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1291</v>
      </c>
      <c r="D27" s="33" t="s">
        <v>27</v>
      </c>
      <c r="E27" s="33" t="s">
        <v>1367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1365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789</v>
      </c>
      <c r="D28" s="33" t="s">
        <v>27</v>
      </c>
      <c r="E28" s="33" t="s">
        <v>1208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1358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1374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1016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1036</v>
      </c>
      <c r="AO28" s="33" t="s">
        <v>1037</v>
      </c>
      <c r="AP28" s="33" t="s">
        <v>1025</v>
      </c>
      <c r="AQ28" s="33" t="s">
        <v>1026</v>
      </c>
      <c r="AR28" s="33" t="s">
        <v>1289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824</v>
      </c>
      <c r="BC28" s="33" t="s">
        <v>1286</v>
      </c>
      <c r="BD28" s="33" t="s">
        <v>1285</v>
      </c>
      <c r="BE28" s="33" t="s">
        <v>1004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789</v>
      </c>
      <c r="D29" s="33" t="s">
        <v>27</v>
      </c>
      <c r="E29" s="33" t="s">
        <v>1358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670</v>
      </c>
      <c r="F30" s="62" t="str">
        <f>IF(ISBLANK(Table2[[#This Row],[unique_id]]), "", PROPER(SUBSTITUTE(Table2[[#This Row],[unique_id]], "_", " ")))</f>
        <v>Bertram 2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671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1371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1134</v>
      </c>
      <c r="BC30" s="61" t="s">
        <v>1136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671</v>
      </c>
      <c r="F31" s="62" t="str">
        <f>IF(ISBLANK(Table2[[#This Row],[unique_id]]), "", PROPER(SUBSTITUTE(Table2[[#This Row],[unique_id]], "_", " ")))</f>
        <v>Compensation Sensor Bertram 2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1321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1381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1233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1322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1381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1233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1323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1381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1233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1324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1381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1233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1325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1381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1462</v>
      </c>
      <c r="BC36" s="18" t="s">
        <v>36</v>
      </c>
      <c r="BD36" s="18" t="s">
        <v>37</v>
      </c>
      <c r="BE36" s="18" t="s">
        <v>1233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1326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1381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1233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514</v>
      </c>
      <c r="F39" s="22" t="str">
        <f>IF(ISBLANK(Table2[[#This Row],[unique_id]]), "", PROPER(SUBSTITUTE(Table2[[#This Row],[unique_id]], "_", " ")))</f>
        <v>Lounge Air Purifier Pm25</v>
      </c>
      <c r="G39" s="18" t="s">
        <v>196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589</v>
      </c>
      <c r="F40" s="22" t="str">
        <f>IF(ISBLANK(Table2[[#This Row],[unique_id]]), "", PROPER(SUBSTITUTE(Table2[[#This Row],[unique_id]], "_", " ")))</f>
        <v>Dining Air Purifier Pm25</v>
      </c>
      <c r="G40" s="18" t="s">
        <v>195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18">
        <v>1037</v>
      </c>
      <c r="B41" s="18" t="s">
        <v>26</v>
      </c>
      <c r="C41" s="18" t="s">
        <v>500</v>
      </c>
      <c r="D41" s="18" t="s">
        <v>338</v>
      </c>
      <c r="E41" s="18" t="s">
        <v>337</v>
      </c>
      <c r="F41" s="22" t="str">
        <f>IF(ISBLANK(Table2[[#This Row],[unique_id]]), "", PROPER(SUBSTITUTE(Table2[[#This Row],[unique_id]], "_", " ")))</f>
        <v>Column Break</v>
      </c>
      <c r="G41" s="18" t="s">
        <v>334</v>
      </c>
      <c r="H41" s="18" t="s">
        <v>513</v>
      </c>
      <c r="I41" s="18" t="s">
        <v>30</v>
      </c>
      <c r="M41" s="18" t="s">
        <v>335</v>
      </c>
      <c r="N41" s="18" t="s">
        <v>336</v>
      </c>
      <c r="O41" s="19"/>
      <c r="P41" s="18"/>
      <c r="T41" s="23"/>
      <c r="U41" s="18"/>
      <c r="V41" s="19"/>
      <c r="W41" s="19"/>
      <c r="X41" s="19"/>
      <c r="Y41" s="19"/>
      <c r="Z41" s="19"/>
      <c r="AB41" s="18"/>
      <c r="AE41" s="18" t="s">
        <v>516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18">
        <v>1050</v>
      </c>
      <c r="B42" s="18" t="s">
        <v>26</v>
      </c>
      <c r="C42" s="18" t="s">
        <v>39</v>
      </c>
      <c r="D42" s="18" t="s">
        <v>27</v>
      </c>
      <c r="E42" s="18" t="s">
        <v>1327</v>
      </c>
      <c r="F42" s="22" t="str">
        <f>IF(ISBLANK(Table2[[#This Row],[unique_id]]), "", PROPER(SUBSTITUTE(Table2[[#This Row],[unique_id]], "_", " ")))</f>
        <v>Roof Humidity</v>
      </c>
      <c r="G42" s="18" t="s">
        <v>38</v>
      </c>
      <c r="H42" s="18" t="s">
        <v>29</v>
      </c>
      <c r="I42" s="18" t="s">
        <v>30</v>
      </c>
      <c r="M42" s="18" t="s">
        <v>90</v>
      </c>
      <c r="O42" s="19"/>
      <c r="P42" s="18"/>
      <c r="T42" s="23"/>
      <c r="U42" s="18" t="s">
        <v>496</v>
      </c>
      <c r="V42" s="19"/>
      <c r="W42" s="19"/>
      <c r="X42" s="19"/>
      <c r="Y42" s="19"/>
      <c r="Z42" s="19"/>
      <c r="AB42" s="18" t="s">
        <v>31</v>
      </c>
      <c r="AC42" s="18" t="s">
        <v>32</v>
      </c>
      <c r="AD42" s="18" t="s">
        <v>33</v>
      </c>
      <c r="AE42" s="18" t="s">
        <v>323</v>
      </c>
      <c r="AF42" s="18">
        <v>300</v>
      </c>
      <c r="AG42" s="19" t="s">
        <v>34</v>
      </c>
      <c r="AH42" s="19"/>
      <c r="AI42" s="18" t="s">
        <v>40</v>
      </c>
      <c r="AJ42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2" s="18" t="str">
        <f>IF(ISBLANK(Table2[[#This Row],[index]]),  "", _xlfn.CONCAT(LOWER(Table2[[#This Row],[device_via_device]]), "/", Table2[[#This Row],[unique_id]]))</f>
        <v>weewx/roof_humidity</v>
      </c>
      <c r="AR4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18">
        <v>1</v>
      </c>
      <c r="AT42" s="14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>Roof</v>
      </c>
      <c r="BB42" s="18" t="s">
        <v>474</v>
      </c>
      <c r="BC42" s="18" t="s">
        <v>36</v>
      </c>
      <c r="BD42" s="18" t="s">
        <v>37</v>
      </c>
      <c r="BE42" s="18" t="s">
        <v>1233</v>
      </c>
      <c r="BF42" s="18" t="s">
        <v>38</v>
      </c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1051</v>
      </c>
      <c r="B43" s="18" t="s">
        <v>26</v>
      </c>
      <c r="C43" s="18" t="s">
        <v>128</v>
      </c>
      <c r="D43" s="18" t="s">
        <v>27</v>
      </c>
      <c r="E43" s="18" t="s">
        <v>1328</v>
      </c>
      <c r="F43" s="22" t="str">
        <f>IF(ISBLANK(Table2[[#This Row],[unique_id]]), "", PROPER(SUBSTITUTE(Table2[[#This Row],[unique_id]], "_", " ")))</f>
        <v>Ada Humidity</v>
      </c>
      <c r="G43" s="18" t="s">
        <v>130</v>
      </c>
      <c r="H43" s="18" t="s">
        <v>29</v>
      </c>
      <c r="I43" s="18" t="s">
        <v>30</v>
      </c>
      <c r="M43" s="18" t="s">
        <v>90</v>
      </c>
      <c r="O43" s="19"/>
      <c r="P43" s="18"/>
      <c r="T43" s="23"/>
      <c r="U43" s="18" t="s">
        <v>496</v>
      </c>
      <c r="V43" s="19"/>
      <c r="W43" s="19"/>
      <c r="X43" s="19"/>
      <c r="Y43" s="19"/>
      <c r="Z43" s="19"/>
      <c r="AB43" s="18"/>
      <c r="AE43" s="18" t="s">
        <v>323</v>
      </c>
      <c r="AG43" s="19"/>
      <c r="AH43" s="19"/>
      <c r="AT43" s="15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>Ada</v>
      </c>
      <c r="BB43" s="18" t="s">
        <v>1135</v>
      </c>
      <c r="BC43" s="18" t="s">
        <v>1133</v>
      </c>
      <c r="BD43" s="18" t="s">
        <v>128</v>
      </c>
      <c r="BE43" s="18" t="s">
        <v>475</v>
      </c>
      <c r="BF43" s="18" t="s">
        <v>130</v>
      </c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1052</v>
      </c>
      <c r="B44" s="18" t="s">
        <v>26</v>
      </c>
      <c r="C44" s="18" t="s">
        <v>128</v>
      </c>
      <c r="D44" s="18" t="s">
        <v>27</v>
      </c>
      <c r="E44" s="18" t="s">
        <v>1329</v>
      </c>
      <c r="F44" s="22" t="str">
        <f>IF(ISBLANK(Table2[[#This Row],[unique_id]]), "", PROPER(SUBSTITUTE(Table2[[#This Row],[unique_id]], "_", " ")))</f>
        <v>Edwin Humidity</v>
      </c>
      <c r="G44" s="18" t="s">
        <v>127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/>
      <c r="AE44" s="18" t="s">
        <v>323</v>
      </c>
      <c r="AG44" s="19"/>
      <c r="AH44" s="19"/>
      <c r="AT44" s="15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Edwin</v>
      </c>
      <c r="BB44" s="18" t="s">
        <v>1135</v>
      </c>
      <c r="BC44" s="18" t="s">
        <v>1133</v>
      </c>
      <c r="BD44" s="18" t="s">
        <v>128</v>
      </c>
      <c r="BE44" s="18" t="s">
        <v>475</v>
      </c>
      <c r="BF44" s="18" t="s">
        <v>127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1053</v>
      </c>
      <c r="B45" s="18" t="s">
        <v>26</v>
      </c>
      <c r="C45" s="18" t="s">
        <v>128</v>
      </c>
      <c r="D45" s="18" t="s">
        <v>27</v>
      </c>
      <c r="E45" s="18" t="s">
        <v>1330</v>
      </c>
      <c r="F45" s="22" t="str">
        <f>IF(ISBLANK(Table2[[#This Row],[unique_id]]), "", PROPER(SUBSTITUTE(Table2[[#This Row],[unique_id]], "_", " ")))</f>
        <v>Bertram 2 Office Lounge Humidity</v>
      </c>
      <c r="G45" s="18" t="s">
        <v>196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Lounge</v>
      </c>
      <c r="BB45" s="18" t="s">
        <v>1134</v>
      </c>
      <c r="BC45" s="18" t="s">
        <v>1136</v>
      </c>
      <c r="BD45" s="18" t="s">
        <v>128</v>
      </c>
      <c r="BE45" s="18" t="s">
        <v>476</v>
      </c>
      <c r="BF45" s="18" t="s">
        <v>196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1054</v>
      </c>
      <c r="B46" s="18" t="s">
        <v>26</v>
      </c>
      <c r="C46" s="18" t="s">
        <v>128</v>
      </c>
      <c r="D46" s="18" t="s">
        <v>27</v>
      </c>
      <c r="E46" s="18" t="s">
        <v>1331</v>
      </c>
      <c r="F46" s="22" t="str">
        <f>IF(ISBLANK(Table2[[#This Row],[unique_id]]), "", PROPER(SUBSTITUTE(Table2[[#This Row],[unique_id]], "_", " ")))</f>
        <v>Parents Humidity</v>
      </c>
      <c r="G46" s="18" t="s">
        <v>194</v>
      </c>
      <c r="H46" s="18" t="s">
        <v>29</v>
      </c>
      <c r="I46" s="18" t="s">
        <v>30</v>
      </c>
      <c r="M46" s="18" t="s">
        <v>136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Parents</v>
      </c>
      <c r="BB46" s="18" t="s">
        <v>1135</v>
      </c>
      <c r="BC46" s="18" t="s">
        <v>1133</v>
      </c>
      <c r="BD46" s="18" t="s">
        <v>128</v>
      </c>
      <c r="BE46" s="18" t="s">
        <v>475</v>
      </c>
      <c r="BF46" s="18" t="s">
        <v>194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1055</v>
      </c>
      <c r="B47" s="18" t="s">
        <v>26</v>
      </c>
      <c r="C47" s="18" t="s">
        <v>128</v>
      </c>
      <c r="D47" s="18" t="s">
        <v>27</v>
      </c>
      <c r="E47" s="18" t="s">
        <v>1332</v>
      </c>
      <c r="F47" s="22" t="str">
        <f>IF(ISBLANK(Table2[[#This Row],[unique_id]]), "", PROPER(SUBSTITUTE(Table2[[#This Row],[unique_id]], "_", " ")))</f>
        <v>Bertram 2 Office Humidity</v>
      </c>
      <c r="G47" s="18" t="s">
        <v>215</v>
      </c>
      <c r="H47" s="18" t="s">
        <v>29</v>
      </c>
      <c r="I47" s="18" t="s">
        <v>30</v>
      </c>
      <c r="M47" s="18" t="s">
        <v>136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Office</v>
      </c>
      <c r="BB47" s="18" t="s">
        <v>1134</v>
      </c>
      <c r="BC47" s="18" t="s">
        <v>1136</v>
      </c>
      <c r="BD47" s="18" t="s">
        <v>128</v>
      </c>
      <c r="BE47" s="18" t="s">
        <v>476</v>
      </c>
      <c r="BF47" s="18" t="s">
        <v>215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1056</v>
      </c>
      <c r="B48" s="18" t="s">
        <v>26</v>
      </c>
      <c r="C48" s="18" t="s">
        <v>128</v>
      </c>
      <c r="D48" s="18" t="s">
        <v>27</v>
      </c>
      <c r="E48" s="18" t="s">
        <v>1333</v>
      </c>
      <c r="F48" s="22" t="str">
        <f>IF(ISBLANK(Table2[[#This Row],[unique_id]]), "", PROPER(SUBSTITUTE(Table2[[#This Row],[unique_id]], "_", " ")))</f>
        <v>Bertram 2 Kitchen Humidity</v>
      </c>
      <c r="G48" s="18" t="s">
        <v>208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Kitchen</v>
      </c>
      <c r="BB48" s="18" t="s">
        <v>1134</v>
      </c>
      <c r="BC48" s="18" t="s">
        <v>1136</v>
      </c>
      <c r="BD48" s="18" t="s">
        <v>128</v>
      </c>
      <c r="BE48" s="18" t="s">
        <v>476</v>
      </c>
      <c r="BF48" s="18" t="s">
        <v>208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1057</v>
      </c>
      <c r="B49" s="18" t="s">
        <v>26</v>
      </c>
      <c r="C49" s="18" t="s">
        <v>128</v>
      </c>
      <c r="D49" s="18" t="s">
        <v>27</v>
      </c>
      <c r="E49" s="18" t="s">
        <v>1334</v>
      </c>
      <c r="F49" s="22" t="str">
        <f>IF(ISBLANK(Table2[[#This Row],[unique_id]]), "", PROPER(SUBSTITUTE(Table2[[#This Row],[unique_id]], "_", " ")))</f>
        <v>Bertram 2 Office Pantry Humidity</v>
      </c>
      <c r="G49" s="18" t="s">
        <v>214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Pantry</v>
      </c>
      <c r="BB49" s="18" t="s">
        <v>1134</v>
      </c>
      <c r="BC49" s="18" t="s">
        <v>1136</v>
      </c>
      <c r="BD49" s="18" t="s">
        <v>128</v>
      </c>
      <c r="BE49" s="18" t="s">
        <v>476</v>
      </c>
      <c r="BF49" s="18" t="s">
        <v>214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1058</v>
      </c>
      <c r="B50" s="18" t="s">
        <v>26</v>
      </c>
      <c r="C50" s="18" t="s">
        <v>128</v>
      </c>
      <c r="D50" s="18" t="s">
        <v>27</v>
      </c>
      <c r="E50" s="18" t="s">
        <v>1335</v>
      </c>
      <c r="F50" s="22" t="str">
        <f>IF(ISBLANK(Table2[[#This Row],[unique_id]]), "", PROPER(SUBSTITUTE(Table2[[#This Row],[unique_id]], "_", " ")))</f>
        <v>Bertram 2 Office Dining Humidity</v>
      </c>
      <c r="G50" s="18" t="s">
        <v>195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Dining</v>
      </c>
      <c r="BB50" s="18" t="s">
        <v>1134</v>
      </c>
      <c r="BC50" s="18" t="s">
        <v>1136</v>
      </c>
      <c r="BD50" s="18" t="s">
        <v>128</v>
      </c>
      <c r="BE50" s="18" t="s">
        <v>476</v>
      </c>
      <c r="BF50" s="18" t="s">
        <v>195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1059</v>
      </c>
      <c r="B51" s="18" t="s">
        <v>26</v>
      </c>
      <c r="C51" s="18" t="s">
        <v>128</v>
      </c>
      <c r="D51" s="18" t="s">
        <v>27</v>
      </c>
      <c r="E51" s="18" t="s">
        <v>1336</v>
      </c>
      <c r="F51" s="22" t="str">
        <f>IF(ISBLANK(Table2[[#This Row],[unique_id]]), "", PROPER(SUBSTITUTE(Table2[[#This Row],[unique_id]], "_", " ")))</f>
        <v>Laundry Humidity</v>
      </c>
      <c r="G51" s="18" t="s">
        <v>216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Laundry</v>
      </c>
      <c r="BB51" s="18" t="s">
        <v>1135</v>
      </c>
      <c r="BC51" s="18" t="s">
        <v>1133</v>
      </c>
      <c r="BD51" s="18" t="s">
        <v>128</v>
      </c>
      <c r="BE51" s="18" t="s">
        <v>475</v>
      </c>
      <c r="BF51" s="18" t="s">
        <v>216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1060</v>
      </c>
      <c r="B52" s="18" t="s">
        <v>26</v>
      </c>
      <c r="C52" s="18" t="s">
        <v>39</v>
      </c>
      <c r="D52" s="18" t="s">
        <v>27</v>
      </c>
      <c r="E52" s="18" t="s">
        <v>1368</v>
      </c>
      <c r="F52" s="22" t="str">
        <f>IF(ISBLANK(Table2[[#This Row],[unique_id]]), "", PROPER(SUBSTITUTE(Table2[[#This Row],[unique_id]], "_", " ")))</f>
        <v>Wardrobe Humidity</v>
      </c>
      <c r="G52" s="18" t="s">
        <v>555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 t="s">
        <v>31</v>
      </c>
      <c r="AC52" s="18" t="s">
        <v>32</v>
      </c>
      <c r="AD52" s="18" t="s">
        <v>33</v>
      </c>
      <c r="AE52" s="18" t="s">
        <v>323</v>
      </c>
      <c r="AF52" s="18">
        <v>300</v>
      </c>
      <c r="AG52" s="19" t="s">
        <v>34</v>
      </c>
      <c r="AH52" s="19"/>
      <c r="AI52" s="18" t="s">
        <v>35</v>
      </c>
      <c r="AJ52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2" s="18" t="str">
        <f>IF(ISBLANK(Table2[[#This Row],[index]]),  "", _xlfn.CONCAT(LOWER(Table2[[#This Row],[device_via_device]]), "/", Table2[[#This Row],[unique_id]]))</f>
        <v>weewx/wardrobe_humidity</v>
      </c>
      <c r="AR5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18">
        <v>1</v>
      </c>
      <c r="AT52" s="14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Wardrobe</v>
      </c>
      <c r="BB52" s="18" t="s">
        <v>1462</v>
      </c>
      <c r="BC52" s="18" t="s">
        <v>36</v>
      </c>
      <c r="BD52" s="18" t="s">
        <v>37</v>
      </c>
      <c r="BE52" s="18" t="s">
        <v>1233</v>
      </c>
      <c r="BF52" s="18" t="s">
        <v>555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1061</v>
      </c>
      <c r="B53" s="18" t="s">
        <v>26</v>
      </c>
      <c r="C53" s="18" t="s">
        <v>128</v>
      </c>
      <c r="D53" s="18" t="s">
        <v>27</v>
      </c>
      <c r="E53" s="18" t="s">
        <v>1337</v>
      </c>
      <c r="F53" s="22" t="str">
        <f>IF(ISBLANK(Table2[[#This Row],[unique_id]]), "", PROPER(SUBSTITUTE(Table2[[#This Row],[unique_id]], "_", " ")))</f>
        <v>Bertram 2 Office Basement Humidity</v>
      </c>
      <c r="G53" s="18" t="s">
        <v>213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Basement</v>
      </c>
      <c r="BB53" s="18" t="s">
        <v>1134</v>
      </c>
      <c r="BC53" s="18" t="s">
        <v>1136</v>
      </c>
      <c r="BD53" s="18" t="s">
        <v>128</v>
      </c>
      <c r="BE53" s="18" t="s">
        <v>476</v>
      </c>
      <c r="BF53" s="18" t="s">
        <v>213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1062</v>
      </c>
      <c r="B54" s="18" t="s">
        <v>26</v>
      </c>
      <c r="C54" s="18" t="s">
        <v>500</v>
      </c>
      <c r="D54" s="18" t="s">
        <v>338</v>
      </c>
      <c r="E54" s="18" t="s">
        <v>337</v>
      </c>
      <c r="F54" s="22" t="str">
        <f>IF(ISBLANK(Table2[[#This Row],[unique_id]]), "", PROPER(SUBSTITUTE(Table2[[#This Row],[unique_id]], "_", " ")))</f>
        <v>Column Break</v>
      </c>
      <c r="G54" s="18" t="s">
        <v>334</v>
      </c>
      <c r="H54" s="18" t="s">
        <v>29</v>
      </c>
      <c r="I54" s="18" t="s">
        <v>30</v>
      </c>
      <c r="M54" s="18" t="s">
        <v>335</v>
      </c>
      <c r="N54" s="18" t="s">
        <v>336</v>
      </c>
      <c r="O54" s="19"/>
      <c r="P54" s="18"/>
      <c r="T54" s="23"/>
      <c r="U54" s="18"/>
      <c r="V54" s="19"/>
      <c r="W54" s="19"/>
      <c r="X54" s="19"/>
      <c r="Y54" s="19"/>
      <c r="Z54" s="19"/>
      <c r="AB54" s="18"/>
      <c r="AG54" s="19"/>
      <c r="AH54" s="19"/>
      <c r="AT54" s="15"/>
      <c r="AU54" s="19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/>
      </c>
      <c r="BE54" s="19"/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1100</v>
      </c>
      <c r="B55" s="18" t="s">
        <v>643</v>
      </c>
      <c r="C55" s="18" t="s">
        <v>128</v>
      </c>
      <c r="D55" s="18" t="s">
        <v>27</v>
      </c>
      <c r="E55" s="18" t="s">
        <v>1338</v>
      </c>
      <c r="F55" s="22" t="str">
        <f>IF(ISBLANK(Table2[[#This Row],[unique_id]]), "", PROPER(SUBSTITUTE(Table2[[#This Row],[unique_id]], "_", " ")))</f>
        <v>Ada Co2</v>
      </c>
      <c r="G55" s="18" t="s">
        <v>130</v>
      </c>
      <c r="H55" s="18" t="s">
        <v>179</v>
      </c>
      <c r="I55" s="18" t="s">
        <v>30</v>
      </c>
      <c r="O55" s="19"/>
      <c r="P55" s="18"/>
      <c r="T55" s="23"/>
      <c r="U55" s="18"/>
      <c r="V55" s="19"/>
      <c r="W55" s="19"/>
      <c r="X55" s="19"/>
      <c r="Y55" s="19"/>
      <c r="Z55" s="19"/>
      <c r="AB55" s="18"/>
      <c r="AE55" s="18" t="s">
        <v>246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Ada</v>
      </c>
      <c r="BB55" s="18" t="s">
        <v>1135</v>
      </c>
      <c r="BC55" s="18" t="s">
        <v>1133</v>
      </c>
      <c r="BD55" s="18" t="s">
        <v>128</v>
      </c>
      <c r="BE55" s="18" t="s">
        <v>475</v>
      </c>
      <c r="BF55" s="18" t="s">
        <v>130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1101</v>
      </c>
      <c r="B56" s="18" t="s">
        <v>26</v>
      </c>
      <c r="C56" s="18" t="s">
        <v>128</v>
      </c>
      <c r="D56" s="18" t="s">
        <v>27</v>
      </c>
      <c r="E56" s="18" t="s">
        <v>1339</v>
      </c>
      <c r="F56" s="22" t="str">
        <f>IF(ISBLANK(Table2[[#This Row],[unique_id]]), "", PROPER(SUBSTITUTE(Table2[[#This Row],[unique_id]], "_", " ")))</f>
        <v>Edwin Co2</v>
      </c>
      <c r="G56" s="18" t="s">
        <v>127</v>
      </c>
      <c r="H56" s="18" t="s">
        <v>179</v>
      </c>
      <c r="I56" s="18" t="s">
        <v>30</v>
      </c>
      <c r="M56" s="18" t="s">
        <v>90</v>
      </c>
      <c r="O56" s="19"/>
      <c r="P56" s="18"/>
      <c r="T56" s="23"/>
      <c r="U56" s="18" t="s">
        <v>496</v>
      </c>
      <c r="V56" s="19"/>
      <c r="W56" s="19"/>
      <c r="X56" s="19"/>
      <c r="Y56" s="19"/>
      <c r="Z56" s="19"/>
      <c r="AB56" s="18"/>
      <c r="AE56" s="18" t="s">
        <v>246</v>
      </c>
      <c r="AT56" s="20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>Edwin</v>
      </c>
      <c r="BB56" s="18" t="s">
        <v>1135</v>
      </c>
      <c r="BC56" s="18" t="s">
        <v>1133</v>
      </c>
      <c r="BD56" s="18" t="s">
        <v>128</v>
      </c>
      <c r="BE56" s="18" t="s">
        <v>475</v>
      </c>
      <c r="BF56" s="18" t="s">
        <v>127</v>
      </c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1102</v>
      </c>
      <c r="B57" s="18" t="s">
        <v>643</v>
      </c>
      <c r="C57" s="18" t="s">
        <v>128</v>
      </c>
      <c r="D57" s="18" t="s">
        <v>27</v>
      </c>
      <c r="E57" s="18" t="s">
        <v>1340</v>
      </c>
      <c r="F57" s="22" t="str">
        <f>IF(ISBLANK(Table2[[#This Row],[unique_id]]), "", PROPER(SUBSTITUTE(Table2[[#This Row],[unique_id]], "_", " ")))</f>
        <v>Parents Co2</v>
      </c>
      <c r="G57" s="18" t="s">
        <v>194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T57" s="20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Parents</v>
      </c>
      <c r="BB57" s="18" t="s">
        <v>1135</v>
      </c>
      <c r="BC57" s="18" t="s">
        <v>1133</v>
      </c>
      <c r="BD57" s="18" t="s">
        <v>128</v>
      </c>
      <c r="BE57" s="18" t="s">
        <v>475</v>
      </c>
      <c r="BF57" s="18" t="s">
        <v>194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1103</v>
      </c>
      <c r="B58" s="18" t="s">
        <v>26</v>
      </c>
      <c r="C58" s="18" t="s">
        <v>128</v>
      </c>
      <c r="D58" s="18" t="s">
        <v>27</v>
      </c>
      <c r="E58" s="18" t="s">
        <v>1341</v>
      </c>
      <c r="F58" s="22" t="str">
        <f>IF(ISBLANK(Table2[[#This Row],[unique_id]]), "", PROPER(SUBSTITUTE(Table2[[#This Row],[unique_id]], "_", " ")))</f>
        <v>Bertram 2 Office Co2</v>
      </c>
      <c r="G58" s="18" t="s">
        <v>215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Office</v>
      </c>
      <c r="BB58" s="18" t="s">
        <v>1134</v>
      </c>
      <c r="BC58" s="18" t="s">
        <v>1136</v>
      </c>
      <c r="BD58" s="18" t="s">
        <v>128</v>
      </c>
      <c r="BE58" s="18" t="s">
        <v>476</v>
      </c>
      <c r="BF58" s="18" t="s">
        <v>215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1104</v>
      </c>
      <c r="B59" s="18" t="s">
        <v>26</v>
      </c>
      <c r="C59" s="18" t="s">
        <v>128</v>
      </c>
      <c r="D59" s="18" t="s">
        <v>27</v>
      </c>
      <c r="E59" s="18" t="s">
        <v>1342</v>
      </c>
      <c r="F59" s="22" t="str">
        <f>IF(ISBLANK(Table2[[#This Row],[unique_id]]), "", PROPER(SUBSTITUTE(Table2[[#This Row],[unique_id]], "_", " ")))</f>
        <v>Bertram 2 Office Lounge Co2</v>
      </c>
      <c r="G59" s="18" t="s">
        <v>196</v>
      </c>
      <c r="H59" s="18" t="s">
        <v>179</v>
      </c>
      <c r="I59" s="18" t="s">
        <v>30</v>
      </c>
      <c r="M59" s="18" t="s">
        <v>90</v>
      </c>
      <c r="O59" s="19"/>
      <c r="P59" s="18"/>
      <c r="T59" s="23"/>
      <c r="U59" s="18" t="s">
        <v>496</v>
      </c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Lounge</v>
      </c>
      <c r="BB59" s="18" t="s">
        <v>1134</v>
      </c>
      <c r="BC59" s="18" t="s">
        <v>1136</v>
      </c>
      <c r="BD59" s="18" t="s">
        <v>128</v>
      </c>
      <c r="BE59" s="18" t="s">
        <v>476</v>
      </c>
      <c r="BF59" s="18" t="s">
        <v>196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1105</v>
      </c>
      <c r="B60" s="18" t="s">
        <v>26</v>
      </c>
      <c r="C60" s="18" t="s">
        <v>128</v>
      </c>
      <c r="D60" s="18" t="s">
        <v>27</v>
      </c>
      <c r="E60" s="18" t="s">
        <v>1343</v>
      </c>
      <c r="F60" s="22" t="str">
        <f>IF(ISBLANK(Table2[[#This Row],[unique_id]]), "", PROPER(SUBSTITUTE(Table2[[#This Row],[unique_id]], "_", " ")))</f>
        <v>Bertram 2 Kitchen Co2</v>
      </c>
      <c r="G60" s="18" t="s">
        <v>208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Kitchen</v>
      </c>
      <c r="BB60" s="18" t="s">
        <v>1134</v>
      </c>
      <c r="BC60" s="18" t="s">
        <v>1136</v>
      </c>
      <c r="BD60" s="18" t="s">
        <v>128</v>
      </c>
      <c r="BE60" s="18" t="s">
        <v>476</v>
      </c>
      <c r="BF60" s="18" t="s">
        <v>208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1106</v>
      </c>
      <c r="B61" s="18" t="s">
        <v>26</v>
      </c>
      <c r="C61" s="18" t="s">
        <v>128</v>
      </c>
      <c r="D61" s="18" t="s">
        <v>27</v>
      </c>
      <c r="E61" s="18" t="s">
        <v>1344</v>
      </c>
      <c r="F61" s="22" t="str">
        <f>IF(ISBLANK(Table2[[#This Row],[unique_id]]), "", PROPER(SUBSTITUTE(Table2[[#This Row],[unique_id]], "_", " ")))</f>
        <v>Bertram 2 Office Pantry Co2</v>
      </c>
      <c r="G61" s="18" t="s">
        <v>214</v>
      </c>
      <c r="H61" s="18" t="s">
        <v>179</v>
      </c>
      <c r="I61" s="18" t="s">
        <v>30</v>
      </c>
      <c r="M61" s="18" t="s">
        <v>136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Pantry</v>
      </c>
      <c r="BB61" s="18" t="s">
        <v>1134</v>
      </c>
      <c r="BC61" s="18" t="s">
        <v>1136</v>
      </c>
      <c r="BD61" s="18" t="s">
        <v>128</v>
      </c>
      <c r="BE61" s="18" t="s">
        <v>476</v>
      </c>
      <c r="BF61" s="18" t="s">
        <v>214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1107</v>
      </c>
      <c r="B62" s="18" t="s">
        <v>26</v>
      </c>
      <c r="C62" s="18" t="s">
        <v>128</v>
      </c>
      <c r="D62" s="18" t="s">
        <v>27</v>
      </c>
      <c r="E62" s="18" t="s">
        <v>1345</v>
      </c>
      <c r="F62" s="22" t="str">
        <f>IF(ISBLANK(Table2[[#This Row],[unique_id]]), "", PROPER(SUBSTITUTE(Table2[[#This Row],[unique_id]], "_", " ")))</f>
        <v>Bertram 2 Office Dining Co2</v>
      </c>
      <c r="G62" s="18" t="s">
        <v>195</v>
      </c>
      <c r="H62" s="18" t="s">
        <v>179</v>
      </c>
      <c r="I62" s="18" t="s">
        <v>30</v>
      </c>
      <c r="M62" s="18" t="s">
        <v>136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Dining</v>
      </c>
      <c r="BB62" s="18" t="s">
        <v>1134</v>
      </c>
      <c r="BC62" s="18" t="s">
        <v>1136</v>
      </c>
      <c r="BD62" s="18" t="s">
        <v>128</v>
      </c>
      <c r="BE62" s="18" t="s">
        <v>476</v>
      </c>
      <c r="BF62" s="18" t="s">
        <v>195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1108</v>
      </c>
      <c r="B63" s="18" t="s">
        <v>643</v>
      </c>
      <c r="C63" s="18" t="s">
        <v>128</v>
      </c>
      <c r="D63" s="18" t="s">
        <v>27</v>
      </c>
      <c r="E63" s="18" t="s">
        <v>1346</v>
      </c>
      <c r="F63" s="22" t="str">
        <f>IF(ISBLANK(Table2[[#This Row],[unique_id]]), "", PROPER(SUBSTITUTE(Table2[[#This Row],[unique_id]], "_", " ")))</f>
        <v>Laundry Co2</v>
      </c>
      <c r="G63" s="18" t="s">
        <v>216</v>
      </c>
      <c r="H63" s="18" t="s">
        <v>179</v>
      </c>
      <c r="I63" s="18" t="s">
        <v>30</v>
      </c>
      <c r="O63" s="19"/>
      <c r="P63" s="18"/>
      <c r="T63" s="23"/>
      <c r="U63" s="18"/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Laundry</v>
      </c>
      <c r="BB63" s="18" t="s">
        <v>1135</v>
      </c>
      <c r="BC63" s="18" t="s">
        <v>1133</v>
      </c>
      <c r="BD63" s="18" t="s">
        <v>128</v>
      </c>
      <c r="BE63" s="18" t="s">
        <v>475</v>
      </c>
      <c r="BF63" s="18" t="s">
        <v>216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1109</v>
      </c>
      <c r="B64" s="18" t="s">
        <v>26</v>
      </c>
      <c r="C64" s="18" t="s">
        <v>500</v>
      </c>
      <c r="D64" s="18" t="s">
        <v>338</v>
      </c>
      <c r="E64" s="18" t="s">
        <v>337</v>
      </c>
      <c r="F64" s="22" t="str">
        <f>IF(ISBLANK(Table2[[#This Row],[unique_id]]), "", PROPER(SUBSTITUTE(Table2[[#This Row],[unique_id]], "_", " ")))</f>
        <v>Column Break</v>
      </c>
      <c r="G64" s="18" t="s">
        <v>334</v>
      </c>
      <c r="H64" s="18" t="s">
        <v>179</v>
      </c>
      <c r="I64" s="18" t="s">
        <v>30</v>
      </c>
      <c r="M64" s="18" t="s">
        <v>335</v>
      </c>
      <c r="N64" s="18" t="s">
        <v>336</v>
      </c>
      <c r="O64" s="19"/>
      <c r="P64" s="18"/>
      <c r="T64" s="23"/>
      <c r="U64" s="18"/>
      <c r="V64" s="19"/>
      <c r="W64" s="19"/>
      <c r="X64" s="19"/>
      <c r="Y64" s="19"/>
      <c r="Z64" s="19"/>
      <c r="AB64" s="18"/>
      <c r="AT64" s="20"/>
      <c r="AU64" s="19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/>
      </c>
      <c r="BE64" s="19"/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1150</v>
      </c>
      <c r="B65" s="18" t="s">
        <v>26</v>
      </c>
      <c r="C65" s="18" t="s">
        <v>128</v>
      </c>
      <c r="D65" s="18" t="s">
        <v>27</v>
      </c>
      <c r="E65" s="18" t="s">
        <v>1347</v>
      </c>
      <c r="F65" s="22" t="str">
        <f>IF(ISBLANK(Table2[[#This Row],[unique_id]]), "", PROPER(SUBSTITUTE(Table2[[#This Row],[unique_id]], "_", " ")))</f>
        <v>Ada Noise</v>
      </c>
      <c r="G65" s="18" t="s">
        <v>130</v>
      </c>
      <c r="H65" s="18" t="s">
        <v>180</v>
      </c>
      <c r="I65" s="18" t="s">
        <v>30</v>
      </c>
      <c r="M65" s="18" t="s">
        <v>90</v>
      </c>
      <c r="O65" s="19"/>
      <c r="P65" s="18"/>
      <c r="T65" s="23"/>
      <c r="U65" s="18" t="s">
        <v>496</v>
      </c>
      <c r="V65" s="19"/>
      <c r="W65" s="19"/>
      <c r="X65" s="19"/>
      <c r="Y65" s="19"/>
      <c r="Z65" s="19"/>
      <c r="AB65" s="18"/>
      <c r="AE65" s="18" t="s">
        <v>322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Ada</v>
      </c>
      <c r="BB65" s="18" t="s">
        <v>1135</v>
      </c>
      <c r="BC65" s="18" t="s">
        <v>1133</v>
      </c>
      <c r="BD65" s="18" t="s">
        <v>128</v>
      </c>
      <c r="BE65" s="18" t="s">
        <v>475</v>
      </c>
      <c r="BF65" s="18" t="s">
        <v>130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1151</v>
      </c>
      <c r="B66" s="18" t="s">
        <v>26</v>
      </c>
      <c r="C66" s="18" t="s">
        <v>128</v>
      </c>
      <c r="D66" s="18" t="s">
        <v>27</v>
      </c>
      <c r="E66" s="18" t="s">
        <v>1348</v>
      </c>
      <c r="F66" s="22" t="str">
        <f>IF(ISBLANK(Table2[[#This Row],[unique_id]]), "", PROPER(SUBSTITUTE(Table2[[#This Row],[unique_id]], "_", " ")))</f>
        <v>Edwin Noise</v>
      </c>
      <c r="G66" s="18" t="s">
        <v>127</v>
      </c>
      <c r="H66" s="18" t="s">
        <v>180</v>
      </c>
      <c r="I66" s="18" t="s">
        <v>30</v>
      </c>
      <c r="M66" s="18" t="s">
        <v>90</v>
      </c>
      <c r="O66" s="19"/>
      <c r="P66" s="18"/>
      <c r="T66" s="23"/>
      <c r="U66" s="18" t="s">
        <v>496</v>
      </c>
      <c r="V66" s="19"/>
      <c r="W66" s="19"/>
      <c r="X66" s="19"/>
      <c r="Y66" s="19"/>
      <c r="Z66" s="19"/>
      <c r="AB66" s="18"/>
      <c r="AE66" s="18" t="s">
        <v>322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Edwin</v>
      </c>
      <c r="BB66" s="18" t="s">
        <v>1135</v>
      </c>
      <c r="BC66" s="18" t="s">
        <v>1133</v>
      </c>
      <c r="BD66" s="18" t="s">
        <v>128</v>
      </c>
      <c r="BE66" s="18" t="s">
        <v>475</v>
      </c>
      <c r="BF66" s="18" t="s">
        <v>127</v>
      </c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1152</v>
      </c>
      <c r="B67" s="18" t="s">
        <v>26</v>
      </c>
      <c r="C67" s="18" t="s">
        <v>128</v>
      </c>
      <c r="D67" s="18" t="s">
        <v>27</v>
      </c>
      <c r="E67" s="18" t="s">
        <v>1349</v>
      </c>
      <c r="F67" s="22" t="str">
        <f>IF(ISBLANK(Table2[[#This Row],[unique_id]]), "", PROPER(SUBSTITUTE(Table2[[#This Row],[unique_id]], "_", " ")))</f>
        <v>Parents Noise</v>
      </c>
      <c r="G67" s="18" t="s">
        <v>194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Parents</v>
      </c>
      <c r="BB67" s="18" t="s">
        <v>1135</v>
      </c>
      <c r="BC67" s="18" t="s">
        <v>1133</v>
      </c>
      <c r="BD67" s="18" t="s">
        <v>128</v>
      </c>
      <c r="BE67" s="18" t="s">
        <v>475</v>
      </c>
      <c r="BF67" s="18" t="s">
        <v>194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1153</v>
      </c>
      <c r="B68" s="18" t="s">
        <v>26</v>
      </c>
      <c r="C68" s="18" t="s">
        <v>128</v>
      </c>
      <c r="D68" s="18" t="s">
        <v>27</v>
      </c>
      <c r="E68" s="18" t="s">
        <v>1350</v>
      </c>
      <c r="F68" s="22" t="str">
        <f>IF(ISBLANK(Table2[[#This Row],[unique_id]]), "", PROPER(SUBSTITUTE(Table2[[#This Row],[unique_id]], "_", " ")))</f>
        <v>Bertram 2 Office Noise</v>
      </c>
      <c r="G68" s="18" t="s">
        <v>215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Office</v>
      </c>
      <c r="BB68" s="18" t="s">
        <v>1134</v>
      </c>
      <c r="BC68" s="18" t="s">
        <v>1136</v>
      </c>
      <c r="BD68" s="18" t="s">
        <v>128</v>
      </c>
      <c r="BE68" s="18" t="s">
        <v>476</v>
      </c>
      <c r="BF68" s="18" t="s">
        <v>215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1154</v>
      </c>
      <c r="B69" s="18" t="s">
        <v>26</v>
      </c>
      <c r="C69" s="18" t="s">
        <v>128</v>
      </c>
      <c r="D69" s="18" t="s">
        <v>27</v>
      </c>
      <c r="E69" s="18" t="s">
        <v>1351</v>
      </c>
      <c r="F69" s="22" t="str">
        <f>IF(ISBLANK(Table2[[#This Row],[unique_id]]), "", PROPER(SUBSTITUTE(Table2[[#This Row],[unique_id]], "_", " ")))</f>
        <v>Bertram 2 Kitchen Noise</v>
      </c>
      <c r="G69" s="18" t="s">
        <v>208</v>
      </c>
      <c r="H69" s="18" t="s">
        <v>180</v>
      </c>
      <c r="I69" s="18" t="s">
        <v>30</v>
      </c>
      <c r="M69" s="18" t="s">
        <v>136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Kitchen</v>
      </c>
      <c r="BB69" s="18" t="s">
        <v>1134</v>
      </c>
      <c r="BC69" s="18" t="s">
        <v>1136</v>
      </c>
      <c r="BD69" s="18" t="s">
        <v>128</v>
      </c>
      <c r="BE69" s="18" t="s">
        <v>476</v>
      </c>
      <c r="BF69" s="18" t="s">
        <v>208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1155</v>
      </c>
      <c r="B70" s="18" t="s">
        <v>26</v>
      </c>
      <c r="C70" s="18" t="s">
        <v>128</v>
      </c>
      <c r="D70" s="18" t="s">
        <v>27</v>
      </c>
      <c r="E70" s="18" t="s">
        <v>1352</v>
      </c>
      <c r="F70" s="22" t="str">
        <f>IF(ISBLANK(Table2[[#This Row],[unique_id]]), "", PROPER(SUBSTITUTE(Table2[[#This Row],[unique_id]], "_", " ")))</f>
        <v>Laundry Noise</v>
      </c>
      <c r="G70" s="18" t="s">
        <v>216</v>
      </c>
      <c r="H70" s="18" t="s">
        <v>180</v>
      </c>
      <c r="I70" s="18" t="s">
        <v>30</v>
      </c>
      <c r="M70" s="18" t="s">
        <v>136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1135</v>
      </c>
      <c r="BC70" s="18" t="s">
        <v>1133</v>
      </c>
      <c r="BD70" s="18" t="s">
        <v>128</v>
      </c>
      <c r="BE70" s="18" t="s">
        <v>475</v>
      </c>
      <c r="BF70" s="18" t="s">
        <v>216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1200</v>
      </c>
      <c r="B71" s="18" t="s">
        <v>26</v>
      </c>
      <c r="C71" s="18" t="s">
        <v>39</v>
      </c>
      <c r="D71" s="18" t="s">
        <v>27</v>
      </c>
      <c r="E71" s="18" t="s">
        <v>41</v>
      </c>
      <c r="F71" s="22" t="str">
        <f>IF(ISBLANK(Table2[[#This Row],[unique_id]]), "", PROPER(SUBSTITUTE(Table2[[#This Row],[unique_id]], "_", " ")))</f>
        <v>Roof Cloud Base</v>
      </c>
      <c r="G71" s="18" t="s">
        <v>42</v>
      </c>
      <c r="H71" s="18" t="s">
        <v>43</v>
      </c>
      <c r="I71" s="18" t="s">
        <v>30</v>
      </c>
      <c r="O71" s="19"/>
      <c r="P71" s="18"/>
      <c r="T71" s="23"/>
      <c r="U71" s="18"/>
      <c r="V71" s="19"/>
      <c r="W71" s="19"/>
      <c r="X71" s="19"/>
      <c r="Y71" s="19"/>
      <c r="Z71" s="19"/>
      <c r="AB71" s="18" t="s">
        <v>31</v>
      </c>
      <c r="AC71" s="18" t="s">
        <v>44</v>
      </c>
      <c r="AE71" s="18" t="s">
        <v>174</v>
      </c>
      <c r="AF71" s="18">
        <v>300</v>
      </c>
      <c r="AG71" s="19" t="s">
        <v>34</v>
      </c>
      <c r="AH71" s="19"/>
      <c r="AI71" s="18" t="s">
        <v>45</v>
      </c>
      <c r="AJ71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18" t="str">
        <f>IF(ISBLANK(Table2[[#This Row],[index]]),  "", _xlfn.CONCAT(LOWER(Table2[[#This Row],[device_via_device]]), "/", Table2[[#This Row],[unique_id]]))</f>
        <v>weewx/roof_cloud_base</v>
      </c>
      <c r="AR7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18">
        <v>1</v>
      </c>
      <c r="AT71" s="14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Roof</v>
      </c>
      <c r="BB71" s="18" t="s">
        <v>474</v>
      </c>
      <c r="BC71" s="18" t="s">
        <v>36</v>
      </c>
      <c r="BD71" s="18" t="s">
        <v>37</v>
      </c>
      <c r="BE71" s="18" t="s">
        <v>1233</v>
      </c>
      <c r="BF71" s="18" t="s">
        <v>38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1201</v>
      </c>
      <c r="B72" s="18" t="s">
        <v>26</v>
      </c>
      <c r="C72" s="18" t="s">
        <v>39</v>
      </c>
      <c r="D72" s="18" t="s">
        <v>27</v>
      </c>
      <c r="E72" s="18" t="s">
        <v>46</v>
      </c>
      <c r="F72" s="22" t="str">
        <f>IF(ISBLANK(Table2[[#This Row],[unique_id]]), "", PROPER(SUBSTITUTE(Table2[[#This Row],[unique_id]], "_", " ")))</f>
        <v>Roof Max Solar Radiation</v>
      </c>
      <c r="G72" s="18" t="s">
        <v>47</v>
      </c>
      <c r="H72" s="18" t="s">
        <v>43</v>
      </c>
      <c r="I72" s="18" t="s">
        <v>30</v>
      </c>
      <c r="O72" s="19"/>
      <c r="P72" s="18"/>
      <c r="T72" s="23"/>
      <c r="U72" s="18"/>
      <c r="V72" s="19"/>
      <c r="W72" s="19"/>
      <c r="X72" s="19"/>
      <c r="Y72" s="19"/>
      <c r="Z72" s="19"/>
      <c r="AB72" s="18" t="s">
        <v>31</v>
      </c>
      <c r="AC72" s="18" t="s">
        <v>48</v>
      </c>
      <c r="AE72" s="18" t="s">
        <v>175</v>
      </c>
      <c r="AF72" s="18">
        <v>300</v>
      </c>
      <c r="AG72" s="19" t="s">
        <v>34</v>
      </c>
      <c r="AH72" s="19"/>
      <c r="AI72" s="18" t="s">
        <v>49</v>
      </c>
      <c r="AJ72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18" t="str">
        <f>IF(ISBLANK(Table2[[#This Row],[index]]),  "", _xlfn.CONCAT(LOWER(Table2[[#This Row],[device_via_device]]), "/", Table2[[#This Row],[unique_id]]))</f>
        <v>weewx/roof_max_solar_radiation</v>
      </c>
      <c r="AR7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18">
        <v>1</v>
      </c>
      <c r="AT72" s="14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Roof</v>
      </c>
      <c r="BB72" s="18" t="s">
        <v>474</v>
      </c>
      <c r="BC72" s="18" t="s">
        <v>36</v>
      </c>
      <c r="BD72" s="18" t="s">
        <v>37</v>
      </c>
      <c r="BE72" s="18" t="s">
        <v>1233</v>
      </c>
      <c r="BF72" s="18" t="s">
        <v>38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1250</v>
      </c>
      <c r="B73" s="18" t="s">
        <v>26</v>
      </c>
      <c r="C73" s="18" t="s">
        <v>39</v>
      </c>
      <c r="D73" s="18" t="s">
        <v>27</v>
      </c>
      <c r="E73" s="18" t="s">
        <v>53</v>
      </c>
      <c r="F73" s="22" t="str">
        <f>IF(ISBLANK(Table2[[#This Row],[unique_id]]), "", PROPER(SUBSTITUTE(Table2[[#This Row],[unique_id]], "_", " ")))</f>
        <v>Roof Barometer Pressure</v>
      </c>
      <c r="G73" s="18" t="s">
        <v>54</v>
      </c>
      <c r="H73" s="18" t="s">
        <v>50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51</v>
      </c>
      <c r="AD73" s="18" t="s">
        <v>52</v>
      </c>
      <c r="AF73" s="18">
        <v>300</v>
      </c>
      <c r="AG73" s="19" t="s">
        <v>34</v>
      </c>
      <c r="AH73" s="19"/>
      <c r="AI73" s="18" t="s">
        <v>55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18" t="str">
        <f>IF(ISBLANK(Table2[[#This Row],[index]]),  "", _xlfn.CONCAT(LOWER(Table2[[#This Row],[device_via_device]]), "/", Table2[[#This Row],[unique_id]]))</f>
        <v>weewx/roof_barometer_pressure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1233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1251</v>
      </c>
      <c r="B74" s="18" t="s">
        <v>26</v>
      </c>
      <c r="C74" s="18" t="s">
        <v>39</v>
      </c>
      <c r="D74" s="18" t="s">
        <v>27</v>
      </c>
      <c r="E74" s="18" t="s">
        <v>56</v>
      </c>
      <c r="F74" s="22" t="str">
        <f>IF(ISBLANK(Table2[[#This Row],[unique_id]]), "", PROPER(SUBSTITUTE(Table2[[#This Row],[unique_id]], "_", " ")))</f>
        <v>Roof Pressure</v>
      </c>
      <c r="G74" s="18" t="s">
        <v>38</v>
      </c>
      <c r="H74" s="18" t="s">
        <v>50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51</v>
      </c>
      <c r="AD74" s="18" t="s">
        <v>52</v>
      </c>
      <c r="AF74" s="18">
        <v>300</v>
      </c>
      <c r="AG74" s="19" t="s">
        <v>34</v>
      </c>
      <c r="AH74" s="19"/>
      <c r="AI74" s="18" t="s">
        <v>52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18" t="str">
        <f>IF(ISBLANK(Table2[[#This Row],[index]]),  "", _xlfn.CONCAT(LOWER(Table2[[#This Row],[device_via_device]]), "/", Table2[[#This Row],[unique_id]]))</f>
        <v>weewx/roof_pressure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1233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1300</v>
      </c>
      <c r="B75" s="18" t="s">
        <v>26</v>
      </c>
      <c r="C75" s="18" t="s">
        <v>39</v>
      </c>
      <c r="D75" s="18" t="s">
        <v>27</v>
      </c>
      <c r="E75" s="18" t="s">
        <v>107</v>
      </c>
      <c r="F75" s="22" t="str">
        <f>IF(ISBLANK(Table2[[#This Row],[unique_id]]), "", PROPER(SUBSTITUTE(Table2[[#This Row],[unique_id]], "_", " ")))</f>
        <v>Roof Wind Direction</v>
      </c>
      <c r="G75" s="18" t="s">
        <v>108</v>
      </c>
      <c r="H75" s="18" t="s">
        <v>109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168</v>
      </c>
      <c r="AE75" s="18" t="s">
        <v>177</v>
      </c>
      <c r="AF75" s="18">
        <v>300</v>
      </c>
      <c r="AG75" s="19" t="s">
        <v>34</v>
      </c>
      <c r="AH75" s="19"/>
      <c r="AI75" s="18" t="s">
        <v>110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18" t="str">
        <f>IF(ISBLANK(Table2[[#This Row],[index]]),  "", _xlfn.CONCAT(LOWER(Table2[[#This Row],[device_via_device]]), "/", Table2[[#This Row],[unique_id]]))</f>
        <v>weewx/roof_wind_direction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1233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1301</v>
      </c>
      <c r="B76" s="18" t="s">
        <v>26</v>
      </c>
      <c r="C76" s="18" t="s">
        <v>39</v>
      </c>
      <c r="D76" s="18" t="s">
        <v>27</v>
      </c>
      <c r="E76" s="18" t="s">
        <v>111</v>
      </c>
      <c r="F76" s="22" t="str">
        <f>IF(ISBLANK(Table2[[#This Row],[unique_id]]), "", PROPER(SUBSTITUTE(Table2[[#This Row],[unique_id]], "_", " ")))</f>
        <v>Roof Wind Gust Direction</v>
      </c>
      <c r="G76" s="18" t="s">
        <v>112</v>
      </c>
      <c r="H76" s="18" t="s">
        <v>109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168</v>
      </c>
      <c r="AE76" s="18" t="s">
        <v>177</v>
      </c>
      <c r="AF76" s="18">
        <v>300</v>
      </c>
      <c r="AG76" s="19" t="s">
        <v>34</v>
      </c>
      <c r="AH76" s="19"/>
      <c r="AI76" s="18" t="s">
        <v>113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18" t="str">
        <f>IF(ISBLANK(Table2[[#This Row],[index]]),  "", _xlfn.CONCAT(LOWER(Table2[[#This Row],[device_via_device]]), "/", Table2[[#This Row],[unique_id]]))</f>
        <v>weewx/roof_wind_gust_direction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1233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1302</v>
      </c>
      <c r="B77" s="18" t="s">
        <v>26</v>
      </c>
      <c r="C77" s="18" t="s">
        <v>39</v>
      </c>
      <c r="D77" s="18" t="s">
        <v>27</v>
      </c>
      <c r="E77" s="18" t="s">
        <v>114</v>
      </c>
      <c r="F77" s="22" t="str">
        <f>IF(ISBLANK(Table2[[#This Row],[unique_id]]), "", PROPER(SUBSTITUTE(Table2[[#This Row],[unique_id]], "_", " ")))</f>
        <v>Roof Wind Gust Speed</v>
      </c>
      <c r="G77" s="18" t="s">
        <v>115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169</v>
      </c>
      <c r="AE77" s="18" t="s">
        <v>177</v>
      </c>
      <c r="AF77" s="18">
        <v>300</v>
      </c>
      <c r="AG77" s="19" t="s">
        <v>34</v>
      </c>
      <c r="AH77" s="19"/>
      <c r="AI77" s="18" t="s">
        <v>116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18" t="str">
        <f>IF(ISBLANK(Table2[[#This Row],[index]]),  "", _xlfn.CONCAT(LOWER(Table2[[#This Row],[device_via_device]]), "/", Table2[[#This Row],[unique_id]]))</f>
        <v>weewx/roof_wind_gust_speed</v>
      </c>
      <c r="AR77" s="18" t="s">
        <v>1381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1233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1303</v>
      </c>
      <c r="B78" s="18" t="s">
        <v>26</v>
      </c>
      <c r="C78" s="18" t="s">
        <v>39</v>
      </c>
      <c r="D78" s="18" t="s">
        <v>27</v>
      </c>
      <c r="E78" s="18" t="s">
        <v>117</v>
      </c>
      <c r="F78" s="22" t="str">
        <f>IF(ISBLANK(Table2[[#This Row],[unique_id]]), "", PROPER(SUBSTITUTE(Table2[[#This Row],[unique_id]], "_", " ")))</f>
        <v>Roof Wind Speed 10Min</v>
      </c>
      <c r="G78" s="18" t="s">
        <v>118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169</v>
      </c>
      <c r="AE78" s="18" t="s">
        <v>177</v>
      </c>
      <c r="AF78" s="18">
        <v>300</v>
      </c>
      <c r="AG78" s="19" t="s">
        <v>34</v>
      </c>
      <c r="AH78" s="19"/>
      <c r="AI78" s="18" t="s">
        <v>119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18" t="str">
        <f>IF(ISBLANK(Table2[[#This Row],[index]]),  "", _xlfn.CONCAT(LOWER(Table2[[#This Row],[device_via_device]]), "/", Table2[[#This Row],[unique_id]]))</f>
        <v>weewx/roof_wind_speed_10min</v>
      </c>
      <c r="AR78" s="18" t="s">
        <v>1381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1233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1304</v>
      </c>
      <c r="B79" s="18" t="s">
        <v>26</v>
      </c>
      <c r="C79" s="18" t="s">
        <v>39</v>
      </c>
      <c r="D79" s="18" t="s">
        <v>27</v>
      </c>
      <c r="E79" s="18" t="s">
        <v>120</v>
      </c>
      <c r="F79" s="22" t="str">
        <f>IF(ISBLANK(Table2[[#This Row],[unique_id]]), "", PROPER(SUBSTITUTE(Table2[[#This Row],[unique_id]], "_", " ")))</f>
        <v>Roof Wind Samples</v>
      </c>
      <c r="G79" s="18" t="s">
        <v>121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E79" s="18" t="s">
        <v>177</v>
      </c>
      <c r="AF79" s="18">
        <v>300</v>
      </c>
      <c r="AG79" s="19" t="s">
        <v>34</v>
      </c>
      <c r="AH79" s="19"/>
      <c r="AI79" s="18" t="s">
        <v>122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18" t="str">
        <f>IF(ISBLANK(Table2[[#This Row],[index]]),  "", _xlfn.CONCAT(LOWER(Table2[[#This Row],[device_via_device]]), "/", Table2[[#This Row],[unique_id]]))</f>
        <v>weewx/roof_wind_samples</v>
      </c>
      <c r="AR79" s="18" t="s">
        <v>1382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1233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1305</v>
      </c>
      <c r="B80" s="18" t="s">
        <v>26</v>
      </c>
      <c r="C80" s="18" t="s">
        <v>39</v>
      </c>
      <c r="D80" s="18" t="s">
        <v>27</v>
      </c>
      <c r="E80" s="18" t="s">
        <v>123</v>
      </c>
      <c r="F80" s="22" t="str">
        <f>IF(ISBLANK(Table2[[#This Row],[unique_id]]), "", PROPER(SUBSTITUTE(Table2[[#This Row],[unique_id]], "_", " ")))</f>
        <v>Roof Wind Run</v>
      </c>
      <c r="G80" s="18" t="s">
        <v>124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125</v>
      </c>
      <c r="AE80" s="18" t="s">
        <v>177</v>
      </c>
      <c r="AF80" s="18">
        <v>300</v>
      </c>
      <c r="AG80" s="19" t="s">
        <v>34</v>
      </c>
      <c r="AH80" s="19"/>
      <c r="AI80" s="18" t="s">
        <v>126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18" t="str">
        <f>IF(ISBLANK(Table2[[#This Row],[index]]),  "", _xlfn.CONCAT(LOWER(Table2[[#This Row],[device_via_device]]), "/", Table2[[#This Row],[unique_id]]))</f>
        <v>weewx/roof_wind_run</v>
      </c>
      <c r="AR80" s="18" t="s">
        <v>1381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1233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1306</v>
      </c>
      <c r="B81" s="18" t="s">
        <v>26</v>
      </c>
      <c r="C81" s="18" t="s">
        <v>39</v>
      </c>
      <c r="D81" s="18" t="s">
        <v>27</v>
      </c>
      <c r="E81" s="18" t="s">
        <v>104</v>
      </c>
      <c r="F81" s="22" t="str">
        <f>IF(ISBLANK(Table2[[#This Row],[unique_id]]), "", PROPER(SUBSTITUTE(Table2[[#This Row],[unique_id]], "_", " ")))</f>
        <v>Roof Wind Speed</v>
      </c>
      <c r="G81" s="18" t="s">
        <v>105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C81" s="21" t="s">
        <v>169</v>
      </c>
      <c r="AE81" s="18" t="s">
        <v>177</v>
      </c>
      <c r="AF81" s="18">
        <v>300</v>
      </c>
      <c r="AG81" s="19" t="s">
        <v>34</v>
      </c>
      <c r="AH81" s="19"/>
      <c r="AI81" s="18" t="s">
        <v>106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18" t="str">
        <f>IF(ISBLANK(Table2[[#This Row],[index]]),  "", _xlfn.CONCAT(LOWER(Table2[[#This Row],[device_via_device]]), "/", Table2[[#This Row],[unique_id]]))</f>
        <v>weewx/roof_wind_speed</v>
      </c>
      <c r="AR81" s="18" t="s">
        <v>1381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1233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1350</v>
      </c>
      <c r="B82" s="18" t="s">
        <v>26</v>
      </c>
      <c r="C82" s="18" t="s">
        <v>39</v>
      </c>
      <c r="D82" s="18" t="s">
        <v>27</v>
      </c>
      <c r="E82" s="18" t="s">
        <v>71</v>
      </c>
      <c r="F82" s="22" t="str">
        <f>IF(ISBLANK(Table2[[#This Row],[unique_id]]), "", PROPER(SUBSTITUTE(Table2[[#This Row],[unique_id]], "_", " ")))</f>
        <v>Roof Rain Rate</v>
      </c>
      <c r="G82" s="18" t="s">
        <v>72</v>
      </c>
      <c r="H82" s="18" t="s">
        <v>59</v>
      </c>
      <c r="I82" s="18" t="s">
        <v>184</v>
      </c>
      <c r="M82" s="18" t="s">
        <v>90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219</v>
      </c>
      <c r="AE82" s="18" t="s">
        <v>176</v>
      </c>
      <c r="AF82" s="18">
        <v>300</v>
      </c>
      <c r="AG82" s="19" t="s">
        <v>34</v>
      </c>
      <c r="AH82" s="19"/>
      <c r="AI82" s="18" t="s">
        <v>73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18" t="str">
        <f>IF(ISBLANK(Table2[[#This Row],[index]]),  "", _xlfn.CONCAT(LOWER(Table2[[#This Row],[device_via_device]]), "/", Table2[[#This Row],[unique_id]]))</f>
        <v>weewx/roof_rain_rate</v>
      </c>
      <c r="AR82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1233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1351</v>
      </c>
      <c r="B83" s="18" t="s">
        <v>26</v>
      </c>
      <c r="C83" s="18" t="s">
        <v>39</v>
      </c>
      <c r="D83" s="18" t="s">
        <v>27</v>
      </c>
      <c r="E83" s="18" t="s">
        <v>63</v>
      </c>
      <c r="F83" s="22" t="str">
        <f>IF(ISBLANK(Table2[[#This Row],[unique_id]]), "", PROPER(SUBSTITUTE(Table2[[#This Row],[unique_id]], "_", " ")))</f>
        <v>Roof Hourly Rain</v>
      </c>
      <c r="G83" s="18" t="s">
        <v>64</v>
      </c>
      <c r="H83" s="18" t="s">
        <v>59</v>
      </c>
      <c r="I83" s="18" t="s">
        <v>184</v>
      </c>
      <c r="M83" s="18" t="s">
        <v>136</v>
      </c>
      <c r="O83" s="19"/>
      <c r="P83" s="18"/>
      <c r="T83" s="23"/>
      <c r="U83" s="18" t="s">
        <v>496</v>
      </c>
      <c r="V83" s="19"/>
      <c r="W83" s="19"/>
      <c r="X83" s="19"/>
      <c r="Y83" s="19"/>
      <c r="Z83" s="19"/>
      <c r="AB83" s="18" t="s">
        <v>60</v>
      </c>
      <c r="AC83" s="18" t="s">
        <v>239</v>
      </c>
      <c r="AE83" s="18" t="s">
        <v>176</v>
      </c>
      <c r="AF83" s="18">
        <v>300</v>
      </c>
      <c r="AG83" s="19" t="s">
        <v>34</v>
      </c>
      <c r="AH83" s="19"/>
      <c r="AI83" s="18" t="s">
        <v>65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18" t="str">
        <f>IF(ISBLANK(Table2[[#This Row],[index]]),  "", _xlfn.CONCAT(LOWER(Table2[[#This Row],[device_via_device]]), "/", Table2[[#This Row],[unique_id]]))</f>
        <v>weewx/roof_hourly_rain</v>
      </c>
      <c r="AR83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1233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1352</v>
      </c>
      <c r="B84" s="18" t="s">
        <v>26</v>
      </c>
      <c r="C84" s="18" t="s">
        <v>500</v>
      </c>
      <c r="D84" s="18" t="s">
        <v>338</v>
      </c>
      <c r="E84" s="18" t="s">
        <v>498</v>
      </c>
      <c r="F84" s="22" t="str">
        <f>IF(ISBLANK(Table2[[#This Row],[unique_id]]), "", PROPER(SUBSTITUTE(Table2[[#This Row],[unique_id]], "_", " ")))</f>
        <v>Graph Break</v>
      </c>
      <c r="G84" s="18" t="s">
        <v>499</v>
      </c>
      <c r="H84" s="18" t="s">
        <v>59</v>
      </c>
      <c r="I84" s="18" t="s">
        <v>184</v>
      </c>
      <c r="O84" s="19"/>
      <c r="P84" s="18"/>
      <c r="T84" s="23"/>
      <c r="U84" s="18" t="s">
        <v>496</v>
      </c>
      <c r="V84" s="19"/>
      <c r="W84" s="19"/>
      <c r="X84" s="19"/>
      <c r="Y84" s="19"/>
      <c r="Z84" s="19"/>
      <c r="AB84" s="18"/>
      <c r="AG84" s="19"/>
      <c r="AH84" s="19"/>
      <c r="AT84" s="15"/>
      <c r="AU84" s="19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/>
      </c>
      <c r="BE84" s="19"/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1353</v>
      </c>
      <c r="B85" s="18" t="s">
        <v>26</v>
      </c>
      <c r="C85" s="18" t="s">
        <v>39</v>
      </c>
      <c r="D85" s="18" t="s">
        <v>27</v>
      </c>
      <c r="E85" s="18" t="s">
        <v>57</v>
      </c>
      <c r="F85" s="22" t="str">
        <f>IF(ISBLANK(Table2[[#This Row],[unique_id]]), "", PROPER(SUBSTITUTE(Table2[[#This Row],[unique_id]], "_", " ")))</f>
        <v>Roof Daily Rain</v>
      </c>
      <c r="G85" s="18" t="s">
        <v>58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62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18" t="str">
        <f>IF(ISBLANK(Table2[[#This Row],[index]]),  "", _xlfn.CONCAT(LOWER(Table2[[#This Row],[device_via_device]]), "/", Table2[[#This Row],[unique_id]]))</f>
        <v>weewx/roof_daily_rain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1233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1354</v>
      </c>
      <c r="B86" s="18" t="s">
        <v>26</v>
      </c>
      <c r="C86" s="18" t="s">
        <v>39</v>
      </c>
      <c r="D86" s="18" t="s">
        <v>27</v>
      </c>
      <c r="E86" s="18" t="s">
        <v>173</v>
      </c>
      <c r="F86" s="22" t="str">
        <f>IF(ISBLANK(Table2[[#This Row],[unique_id]]), "", PROPER(SUBSTITUTE(Table2[[#This Row],[unique_id]], "_", " ")))</f>
        <v>Roof 24Hour Rain</v>
      </c>
      <c r="G86" s="18" t="s">
        <v>69</v>
      </c>
      <c r="H86" s="18" t="s">
        <v>59</v>
      </c>
      <c r="I86" s="18" t="s">
        <v>184</v>
      </c>
      <c r="O86" s="19"/>
      <c r="P86" s="18"/>
      <c r="T86" s="23"/>
      <c r="U86" s="18"/>
      <c r="V86" s="19"/>
      <c r="W86" s="19"/>
      <c r="X86" s="19"/>
      <c r="Y86" s="19"/>
      <c r="Z86" s="19"/>
      <c r="AB86" s="18" t="s">
        <v>60</v>
      </c>
      <c r="AC86" s="18" t="s">
        <v>239</v>
      </c>
      <c r="AE86" s="18" t="s">
        <v>176</v>
      </c>
      <c r="AF86" s="18">
        <v>300</v>
      </c>
      <c r="AG86" s="19" t="s">
        <v>34</v>
      </c>
      <c r="AH86" s="19"/>
      <c r="AI86" s="18" t="s">
        <v>70</v>
      </c>
      <c r="AJ86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18" t="str">
        <f>IF(ISBLANK(Table2[[#This Row],[index]]),  "", _xlfn.CONCAT(LOWER(Table2[[#This Row],[device_via_device]]), "/", Table2[[#This Row],[unique_id]]))</f>
        <v>weewx/roof_24hour_rain</v>
      </c>
      <c r="AR86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18">
        <v>1</v>
      </c>
      <c r="AT86" s="14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>Roof</v>
      </c>
      <c r="BB86" s="18" t="s">
        <v>474</v>
      </c>
      <c r="BC86" s="18" t="s">
        <v>36</v>
      </c>
      <c r="BD86" s="18" t="s">
        <v>37</v>
      </c>
      <c r="BE86" s="18" t="s">
        <v>1233</v>
      </c>
      <c r="BF86" s="18" t="s">
        <v>38</v>
      </c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1355</v>
      </c>
      <c r="B87" s="18" t="s">
        <v>221</v>
      </c>
      <c r="C87" s="18" t="s">
        <v>151</v>
      </c>
      <c r="D87" s="18" t="s">
        <v>27</v>
      </c>
      <c r="E87" s="18" t="s">
        <v>240</v>
      </c>
      <c r="F87" s="22" t="str">
        <f>IF(ISBLANK(Table2[[#This Row],[unique_id]]), "", PROPER(SUBSTITUTE(Table2[[#This Row],[unique_id]], "_", " ")))</f>
        <v>Roof Weekly Rain</v>
      </c>
      <c r="G87" s="18" t="s">
        <v>241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/>
      <c r="V87" s="19"/>
      <c r="W87" s="19"/>
      <c r="X87" s="19"/>
      <c r="Y87" s="19"/>
      <c r="Z87" s="19"/>
      <c r="AB87" s="18"/>
      <c r="AG87" s="19"/>
      <c r="AH87" s="19"/>
      <c r="AT87" s="15"/>
      <c r="AU87" s="19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/>
      </c>
      <c r="BE87" s="19"/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1356</v>
      </c>
      <c r="B88" s="18" t="s">
        <v>26</v>
      </c>
      <c r="C88" s="18" t="s">
        <v>39</v>
      </c>
      <c r="D88" s="18" t="s">
        <v>27</v>
      </c>
      <c r="E88" s="18" t="s">
        <v>66</v>
      </c>
      <c r="F88" s="22" t="str">
        <f>IF(ISBLANK(Table2[[#This Row],[unique_id]]), "", PROPER(SUBSTITUTE(Table2[[#This Row],[unique_id]], "_", " ")))</f>
        <v>Roof Monthly Rain</v>
      </c>
      <c r="G88" s="18" t="s">
        <v>67</v>
      </c>
      <c r="H88" s="18" t="s">
        <v>59</v>
      </c>
      <c r="I88" s="18" t="s">
        <v>184</v>
      </c>
      <c r="M88" s="18" t="s">
        <v>136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61</v>
      </c>
      <c r="AE88" s="18" t="s">
        <v>176</v>
      </c>
      <c r="AF88" s="18">
        <v>300</v>
      </c>
      <c r="AG88" s="19" t="s">
        <v>34</v>
      </c>
      <c r="AH88" s="19"/>
      <c r="AI88" s="18" t="s">
        <v>68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18" t="str">
        <f>IF(ISBLANK(Table2[[#This Row],[index]]),  "", _xlfn.CONCAT(LOWER(Table2[[#This Row],[device_via_device]]), "/", Table2[[#This Row],[unique_id]]))</f>
        <v>weewx/roof_monthly_rain</v>
      </c>
      <c r="AR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1233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1357</v>
      </c>
      <c r="B89" s="18" t="s">
        <v>26</v>
      </c>
      <c r="C89" s="18" t="s">
        <v>500</v>
      </c>
      <c r="D89" s="18" t="s">
        <v>338</v>
      </c>
      <c r="E89" s="18" t="s">
        <v>498</v>
      </c>
      <c r="F89" s="22" t="str">
        <f>IF(ISBLANK(Table2[[#This Row],[unique_id]]), "", PROPER(SUBSTITUTE(Table2[[#This Row],[unique_id]], "_", " ")))</f>
        <v>Graph Break</v>
      </c>
      <c r="G89" s="18" t="s">
        <v>499</v>
      </c>
      <c r="H89" s="18" t="s">
        <v>59</v>
      </c>
      <c r="I89" s="18" t="s">
        <v>184</v>
      </c>
      <c r="O89" s="19"/>
      <c r="P89" s="18"/>
      <c r="T89" s="23"/>
      <c r="U89" s="18" t="s">
        <v>496</v>
      </c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1358</v>
      </c>
      <c r="B90" s="18" t="s">
        <v>26</v>
      </c>
      <c r="C90" s="18" t="s">
        <v>39</v>
      </c>
      <c r="D90" s="18" t="s">
        <v>27</v>
      </c>
      <c r="E90" s="18" t="s">
        <v>81</v>
      </c>
      <c r="F90" s="22" t="str">
        <f>IF(ISBLANK(Table2[[#This Row],[unique_id]]), "", PROPER(SUBSTITUTE(Table2[[#This Row],[unique_id]], "_", " ")))</f>
        <v>Roof Yearly Rain</v>
      </c>
      <c r="G90" s="18" t="s">
        <v>82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 t="s">
        <v>496</v>
      </c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191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18" t="str">
        <f>IF(ISBLANK(Table2[[#This Row],[index]]),  "", _xlfn.CONCAT(LOWER(Table2[[#This Row],[device_via_device]]), "/", Table2[[#This Row],[unique_id]]))</f>
        <v>weewx/roof_yearly_rain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1233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1359</v>
      </c>
      <c r="B91" s="18" t="s">
        <v>26</v>
      </c>
      <c r="C91" s="18" t="s">
        <v>39</v>
      </c>
      <c r="D91" s="18" t="s">
        <v>27</v>
      </c>
      <c r="E91" s="18" t="s">
        <v>74</v>
      </c>
      <c r="F91" s="22" t="str">
        <f>IF(ISBLANK(Table2[[#This Row],[unique_id]]), "", PROPER(SUBSTITUTE(Table2[[#This Row],[unique_id]], "_", " ")))</f>
        <v>Roof Rain</v>
      </c>
      <c r="G91" s="18" t="s">
        <v>75</v>
      </c>
      <c r="H91" s="18" t="s">
        <v>59</v>
      </c>
      <c r="I91" s="18" t="s">
        <v>184</v>
      </c>
      <c r="O91" s="19"/>
      <c r="P91" s="18"/>
      <c r="T91" s="23"/>
      <c r="U91" s="18"/>
      <c r="V91" s="19"/>
      <c r="W91" s="19"/>
      <c r="X91" s="19"/>
      <c r="Y91" s="19"/>
      <c r="Z91" s="19"/>
      <c r="AB91" s="18" t="s">
        <v>76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77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18" t="str">
        <f>IF(ISBLANK(Table2[[#This Row],[index]]),  "", _xlfn.CONCAT(LOWER(Table2[[#This Row],[device_via_device]]), "/", Table2[[#This Row],[unique_id]]))</f>
        <v>weewx/roof_rain</v>
      </c>
      <c r="AR91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474</v>
      </c>
      <c r="BC91" s="18" t="s">
        <v>36</v>
      </c>
      <c r="BD91" s="18" t="s">
        <v>37</v>
      </c>
      <c r="BE91" s="18" t="s">
        <v>1233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1360</v>
      </c>
      <c r="B92" s="18" t="s">
        <v>26</v>
      </c>
      <c r="C92" s="18" t="s">
        <v>39</v>
      </c>
      <c r="D92" s="18" t="s">
        <v>27</v>
      </c>
      <c r="E92" s="18" t="s">
        <v>78</v>
      </c>
      <c r="F92" s="22" t="str">
        <f>IF(ISBLANK(Table2[[#This Row],[unique_id]]), "", PROPER(SUBSTITUTE(Table2[[#This Row],[unique_id]], "_", " ")))</f>
        <v>Roof Storm Rain</v>
      </c>
      <c r="G92" s="18" t="s">
        <v>79</v>
      </c>
      <c r="H92" s="18" t="s">
        <v>59</v>
      </c>
      <c r="I92" s="18" t="s">
        <v>184</v>
      </c>
      <c r="O92" s="19"/>
      <c r="P92" s="18"/>
      <c r="T92" s="23"/>
      <c r="U92" s="18"/>
      <c r="V92" s="19"/>
      <c r="W92" s="19"/>
      <c r="X92" s="19"/>
      <c r="Y92" s="19"/>
      <c r="Z92" s="19"/>
      <c r="AB92" s="18" t="s">
        <v>31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80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18" t="str">
        <f>IF(ISBLANK(Table2[[#This Row],[index]]),  "", _xlfn.CONCAT(LOWER(Table2[[#This Row],[device_via_device]]), "/", Table2[[#This Row],[unique_id]]))</f>
        <v>weewx/roof_storm_rain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1233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1361</v>
      </c>
      <c r="B93" s="18" t="s">
        <v>26</v>
      </c>
      <c r="C93" s="18" t="s">
        <v>500</v>
      </c>
      <c r="D93" s="18" t="s">
        <v>338</v>
      </c>
      <c r="E93" s="18" t="s">
        <v>498</v>
      </c>
      <c r="F93" s="22" t="str">
        <f>IF(ISBLANK(Table2[[#This Row],[unique_id]]), "", PROPER(SUBSTITUTE(Table2[[#This Row],[unique_id]], "_", " ")))</f>
        <v>Graph Break</v>
      </c>
      <c r="G93" s="18" t="s">
        <v>499</v>
      </c>
      <c r="H93" s="18" t="s">
        <v>59</v>
      </c>
      <c r="I93" s="18" t="s">
        <v>184</v>
      </c>
      <c r="O93" s="19"/>
      <c r="P93" s="18"/>
      <c r="T93" s="23"/>
      <c r="U93" s="18" t="s">
        <v>496</v>
      </c>
      <c r="V93" s="19"/>
      <c r="W93" s="19"/>
      <c r="X93" s="19"/>
      <c r="Y93" s="19"/>
      <c r="Z93" s="19"/>
      <c r="AB93" s="18"/>
      <c r="AG93" s="19"/>
      <c r="AH93" s="19"/>
      <c r="AT93" s="15"/>
      <c r="AU93" s="19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/>
      </c>
      <c r="BE93" s="19"/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1362</v>
      </c>
      <c r="B94" s="33" t="s">
        <v>26</v>
      </c>
      <c r="C94" s="33" t="s">
        <v>789</v>
      </c>
      <c r="D94" s="33" t="s">
        <v>27</v>
      </c>
      <c r="E94" s="33" t="s">
        <v>1210</v>
      </c>
      <c r="F94" s="35" t="str">
        <f>IF(ISBLANK(Table2[[#This Row],[unique_id]]), "", PROPER(SUBSTITUTE(Table2[[#This Row],[unique_id]], "_", " ")))</f>
        <v>Landing Festoons Plug Temperature</v>
      </c>
      <c r="G94" s="33" t="s">
        <v>1353</v>
      </c>
      <c r="H94" s="33" t="s">
        <v>744</v>
      </c>
      <c r="I94" s="33" t="s">
        <v>184</v>
      </c>
      <c r="J94" s="33"/>
      <c r="K94" s="33" t="s">
        <v>1361</v>
      </c>
      <c r="L94" s="33"/>
      <c r="M94" s="33"/>
      <c r="N94" s="33"/>
      <c r="O94" s="36"/>
      <c r="P94" s="33"/>
      <c r="Q94" s="33"/>
      <c r="R94" s="33"/>
      <c r="S94" s="33"/>
      <c r="T94" s="34"/>
      <c r="U94" s="33" t="s">
        <v>496</v>
      </c>
      <c r="V94" s="36" t="s">
        <v>1376</v>
      </c>
      <c r="W94" s="36"/>
      <c r="X94" s="36"/>
      <c r="Y94" s="36"/>
      <c r="Z94" s="36"/>
      <c r="AA94" s="36"/>
      <c r="AB94" s="33" t="s">
        <v>31</v>
      </c>
      <c r="AC94" s="33" t="s">
        <v>88</v>
      </c>
      <c r="AD94" s="33" t="s">
        <v>89</v>
      </c>
      <c r="AE94" s="33" t="s">
        <v>504</v>
      </c>
      <c r="AF94" s="33">
        <v>10</v>
      </c>
      <c r="AG94" s="36" t="s">
        <v>34</v>
      </c>
      <c r="AH94" s="36" t="s">
        <v>1016</v>
      </c>
      <c r="AI94" s="33"/>
      <c r="AJ94" s="33" t="str">
        <f>_xlfn.CONCAT("homeassistant/", Table2[[#This Row],[entity_namespace]], "/tasmota/",Table2[[#This Row],[unique_id]], "/config")</f>
        <v>homeassistant/sensor/tasmota/landing_festoons_plug_temperature/config</v>
      </c>
      <c r="AK94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4" s="33"/>
      <c r="AM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3" t="s">
        <v>1036</v>
      </c>
      <c r="AO94" s="33" t="s">
        <v>1037</v>
      </c>
      <c r="AP94" s="33" t="s">
        <v>1025</v>
      </c>
      <c r="AQ94" s="33" t="s">
        <v>1026</v>
      </c>
      <c r="AR94" s="33" t="s">
        <v>1288</v>
      </c>
      <c r="AS94" s="33">
        <v>1</v>
      </c>
      <c r="AT94" s="38"/>
      <c r="AU94" s="33"/>
      <c r="AV9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4" s="33"/>
      <c r="BA94" s="33" t="str">
        <f>IF(ISBLANK(Table2[[#This Row],[device_model]]), "", Table2[[#This Row],[device_suggested_area]])</f>
        <v>Landing</v>
      </c>
      <c r="BB94" s="33" t="s">
        <v>824</v>
      </c>
      <c r="BC94" s="33" t="s">
        <v>1287</v>
      </c>
      <c r="BD94" s="33" t="s">
        <v>1285</v>
      </c>
      <c r="BE94" s="33" t="s">
        <v>1004</v>
      </c>
      <c r="BF94" s="33" t="s">
        <v>620</v>
      </c>
      <c r="BG94" s="33" t="s">
        <v>416</v>
      </c>
      <c r="BH94" s="33" t="s">
        <v>416</v>
      </c>
      <c r="BI94" s="33"/>
      <c r="BJ94" s="33"/>
      <c r="BK94" s="33"/>
      <c r="BL94" s="33"/>
      <c r="BM9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1363</v>
      </c>
      <c r="B95" s="33" t="s">
        <v>26</v>
      </c>
      <c r="C95" s="33" t="s">
        <v>789</v>
      </c>
      <c r="D95" s="33" t="s">
        <v>27</v>
      </c>
      <c r="E95" s="33" t="s">
        <v>1361</v>
      </c>
      <c r="F95" s="33" t="str">
        <f>IF(ISBLANK(Table2[[#This Row],[unique_id]]), "", PROPER(SUBSTITUTE(Table2[[#This Row],[unique_id]], "_", " ")))</f>
        <v>Compensation Sensor Landing Festoons Plug Temperature</v>
      </c>
      <c r="G95" s="33" t="s">
        <v>1353</v>
      </c>
      <c r="H95" s="33" t="s">
        <v>744</v>
      </c>
      <c r="I95" s="33" t="s">
        <v>184</v>
      </c>
      <c r="J95" s="33" t="s">
        <v>87</v>
      </c>
      <c r="K95" s="33"/>
      <c r="L95" s="33"/>
      <c r="M95" s="33" t="s">
        <v>136</v>
      </c>
      <c r="N95" s="33"/>
      <c r="O95" s="36"/>
      <c r="P95" s="33"/>
      <c r="Q95" s="33"/>
      <c r="R95" s="33"/>
      <c r="S95" s="33"/>
      <c r="T95" s="34"/>
      <c r="U95" s="33" t="s">
        <v>496</v>
      </c>
      <c r="V95" s="36"/>
      <c r="W95" s="36"/>
      <c r="X95" s="36"/>
      <c r="Y95" s="36"/>
      <c r="Z95" s="36"/>
      <c r="AA95" s="36"/>
      <c r="AB95" s="33" t="s">
        <v>31</v>
      </c>
      <c r="AC95" s="33" t="s">
        <v>88</v>
      </c>
      <c r="AD95" s="33" t="s">
        <v>89</v>
      </c>
      <c r="AE95" s="33" t="s">
        <v>504</v>
      </c>
      <c r="AF95" s="33"/>
      <c r="AG95" s="36"/>
      <c r="AH95" s="36"/>
      <c r="AI95" s="33"/>
      <c r="AJ95" s="33" t="str">
        <f>IF(ISBLANK(AI95),  "", _xlfn.CONCAT("haas/entity/sensor/", LOWER(C95), "/", E95, "/config"))</f>
        <v/>
      </c>
      <c r="AK95" s="33" t="str">
        <f>IF(ISBLANK(AI95),  "", _xlfn.CONCAT(LOWER(C95), "/", E95))</f>
        <v/>
      </c>
      <c r="AL95" s="33"/>
      <c r="AM95" s="33"/>
      <c r="AN95" s="33"/>
      <c r="AO95" s="33"/>
      <c r="AP95" s="33"/>
      <c r="AQ95" s="33"/>
      <c r="AR95" s="33"/>
      <c r="AS95" s="33"/>
      <c r="AT95" s="60"/>
      <c r="AU95" s="37"/>
      <c r="AV95" s="33"/>
      <c r="AW95" s="33"/>
      <c r="AX9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5" s="33"/>
      <c r="BA95" s="33" t="str">
        <f>IF(ISBLANK(Table2[[#This Row],[device_model]]), "", Table2[[#This Row],[device_suggested_area]])</f>
        <v/>
      </c>
      <c r="BB95" s="33"/>
      <c r="BC95" s="33"/>
      <c r="BD95" s="33"/>
      <c r="BE95" s="36"/>
      <c r="BF95" s="33" t="s">
        <v>620</v>
      </c>
      <c r="BG95" s="33" t="s">
        <v>416</v>
      </c>
      <c r="BH95" s="33" t="s">
        <v>416</v>
      </c>
      <c r="BI95" s="33"/>
      <c r="BJ95" s="33"/>
      <c r="BK95" s="33"/>
      <c r="BL95" s="33"/>
      <c r="BM9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1400</v>
      </c>
      <c r="B96" s="18" t="s">
        <v>26</v>
      </c>
      <c r="C96" s="18" t="s">
        <v>151</v>
      </c>
      <c r="D96" s="18" t="s">
        <v>314</v>
      </c>
      <c r="E96" s="18" t="s">
        <v>743</v>
      </c>
      <c r="F96" s="22" t="str">
        <f>IF(ISBLANK(Table2[[#This Row],[unique_id]]), "", PROPER(SUBSTITUTE(Table2[[#This Row],[unique_id]], "_", " ")))</f>
        <v>Home Security</v>
      </c>
      <c r="G96" s="18" t="s">
        <v>741</v>
      </c>
      <c r="H96" s="18" t="s">
        <v>315</v>
      </c>
      <c r="I96" s="18" t="s">
        <v>132</v>
      </c>
      <c r="J96" s="18" t="s">
        <v>742</v>
      </c>
      <c r="M96" s="18" t="s">
        <v>261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756</v>
      </c>
      <c r="AG96" s="19"/>
      <c r="AH96" s="19"/>
      <c r="AT96" s="20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788</v>
      </c>
      <c r="BK96" s="24"/>
      <c r="BL96" s="21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1401</v>
      </c>
      <c r="B97" s="18" t="s">
        <v>26</v>
      </c>
      <c r="C97" s="18" t="s">
        <v>151</v>
      </c>
      <c r="D97" s="18" t="s">
        <v>314</v>
      </c>
      <c r="E97" s="18" t="s">
        <v>501</v>
      </c>
      <c r="F97" s="22" t="str">
        <f>IF(ISBLANK(Table2[[#This Row],[unique_id]]), "", PROPER(SUBSTITUTE(Table2[[#This Row],[unique_id]], "_", " ")))</f>
        <v>Home Movie</v>
      </c>
      <c r="G97" s="18" t="s">
        <v>506</v>
      </c>
      <c r="H97" s="18" t="s">
        <v>315</v>
      </c>
      <c r="I97" s="18" t="s">
        <v>132</v>
      </c>
      <c r="J97" s="18" t="s">
        <v>535</v>
      </c>
      <c r="M97" s="18" t="s">
        <v>261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491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F97" s="18" t="s">
        <v>166</v>
      </c>
      <c r="BH97" s="18" t="s">
        <v>788</v>
      </c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1402</v>
      </c>
      <c r="B98" s="18" t="s">
        <v>26</v>
      </c>
      <c r="C98" s="18" t="s">
        <v>151</v>
      </c>
      <c r="D98" s="18" t="s">
        <v>314</v>
      </c>
      <c r="E98" s="18" t="s">
        <v>313</v>
      </c>
      <c r="F98" s="22" t="str">
        <f>IF(ISBLANK(Table2[[#This Row],[unique_id]]), "", PROPER(SUBSTITUTE(Table2[[#This Row],[unique_id]], "_", " ")))</f>
        <v>Home Sleep</v>
      </c>
      <c r="G98" s="18" t="s">
        <v>288</v>
      </c>
      <c r="H98" s="18" t="s">
        <v>315</v>
      </c>
      <c r="I98" s="18" t="s">
        <v>132</v>
      </c>
      <c r="J98" s="18" t="s">
        <v>537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316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788</v>
      </c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1403</v>
      </c>
      <c r="B99" s="18" t="s">
        <v>26</v>
      </c>
      <c r="C99" s="18" t="s">
        <v>151</v>
      </c>
      <c r="D99" s="18" t="s">
        <v>314</v>
      </c>
      <c r="E99" s="18" t="s">
        <v>490</v>
      </c>
      <c r="F99" s="22" t="str">
        <f>IF(ISBLANK(Table2[[#This Row],[unique_id]]), "", PROPER(SUBSTITUTE(Table2[[#This Row],[unique_id]], "_", " ")))</f>
        <v>Home Reset</v>
      </c>
      <c r="G99" s="18" t="s">
        <v>507</v>
      </c>
      <c r="H99" s="18" t="s">
        <v>315</v>
      </c>
      <c r="I99" s="18" t="s">
        <v>132</v>
      </c>
      <c r="J99" s="18" t="s">
        <v>536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492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788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1404</v>
      </c>
      <c r="B100" s="18" t="s">
        <v>26</v>
      </c>
      <c r="C100" s="18" t="s">
        <v>760</v>
      </c>
      <c r="D100" s="18" t="s">
        <v>761</v>
      </c>
      <c r="E100" s="18" t="s">
        <v>762</v>
      </c>
      <c r="F100" s="22" t="str">
        <f>IF(ISBLANK(Table2[[#This Row],[unique_id]]), "", PROPER(SUBSTITUTE(Table2[[#This Row],[unique_id]], "_", " ")))</f>
        <v>Home Secure Back Door Off</v>
      </c>
      <c r="G100" s="18" t="s">
        <v>763</v>
      </c>
      <c r="H100" s="18" t="s">
        <v>315</v>
      </c>
      <c r="I100" s="18" t="s">
        <v>132</v>
      </c>
      <c r="K100" s="18" t="s">
        <v>764</v>
      </c>
      <c r="L100" s="18" t="s">
        <v>767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768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1405</v>
      </c>
      <c r="B101" s="18" t="s">
        <v>26</v>
      </c>
      <c r="C101" s="18" t="s">
        <v>760</v>
      </c>
      <c r="D101" s="18" t="s">
        <v>761</v>
      </c>
      <c r="E101" s="18" t="s">
        <v>769</v>
      </c>
      <c r="F101" s="22" t="str">
        <f>IF(ISBLANK(Table2[[#This Row],[unique_id]]), "", PROPER(SUBSTITUTE(Table2[[#This Row],[unique_id]], "_", " ")))</f>
        <v>Home Secure Front Door Off</v>
      </c>
      <c r="G101" s="18" t="s">
        <v>770</v>
      </c>
      <c r="H101" s="18" t="s">
        <v>315</v>
      </c>
      <c r="I101" s="18" t="s">
        <v>132</v>
      </c>
      <c r="K101" s="18" t="s">
        <v>771</v>
      </c>
      <c r="L101" s="18" t="s">
        <v>767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768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1406</v>
      </c>
      <c r="B102" s="18" t="s">
        <v>26</v>
      </c>
      <c r="C102" s="18" t="s">
        <v>760</v>
      </c>
      <c r="D102" s="18" t="s">
        <v>761</v>
      </c>
      <c r="E102" s="18" t="s">
        <v>774</v>
      </c>
      <c r="F102" s="22" t="str">
        <f>IF(ISBLANK(Table2[[#This Row],[unique_id]]), "", PROPER(SUBSTITUTE(Table2[[#This Row],[unique_id]], "_", " ")))</f>
        <v>Home Sleep On</v>
      </c>
      <c r="G102" s="18" t="s">
        <v>772</v>
      </c>
      <c r="H102" s="18" t="s">
        <v>315</v>
      </c>
      <c r="I102" s="18" t="s">
        <v>132</v>
      </c>
      <c r="K102" s="18" t="s">
        <v>776</v>
      </c>
      <c r="L102" s="18" t="s">
        <v>777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316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1407</v>
      </c>
      <c r="B103" s="18" t="s">
        <v>26</v>
      </c>
      <c r="C103" s="18" t="s">
        <v>760</v>
      </c>
      <c r="D103" s="18" t="s">
        <v>761</v>
      </c>
      <c r="E103" s="18" t="s">
        <v>775</v>
      </c>
      <c r="F103" s="22" t="str">
        <f>IF(ISBLANK(Table2[[#This Row],[unique_id]]), "", PROPER(SUBSTITUTE(Table2[[#This Row],[unique_id]], "_", " ")))</f>
        <v>Home Sleep Off</v>
      </c>
      <c r="G103" s="18" t="s">
        <v>773</v>
      </c>
      <c r="H103" s="18" t="s">
        <v>315</v>
      </c>
      <c r="I103" s="18" t="s">
        <v>132</v>
      </c>
      <c r="K103" s="18" t="s">
        <v>776</v>
      </c>
      <c r="L103" s="18" t="s">
        <v>767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778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1408</v>
      </c>
      <c r="B104" s="18" t="s">
        <v>26</v>
      </c>
      <c r="C104" s="18" t="s">
        <v>500</v>
      </c>
      <c r="D104" s="18" t="s">
        <v>338</v>
      </c>
      <c r="E104" s="18" t="s">
        <v>337</v>
      </c>
      <c r="F104" s="22" t="str">
        <f>IF(ISBLANK(Table2[[#This Row],[unique_id]]), "", PROPER(SUBSTITUTE(Table2[[#This Row],[unique_id]], "_", " ")))</f>
        <v>Column Break</v>
      </c>
      <c r="G104" s="18" t="s">
        <v>334</v>
      </c>
      <c r="H104" s="18" t="s">
        <v>315</v>
      </c>
      <c r="I104" s="18" t="s">
        <v>132</v>
      </c>
      <c r="M104" s="18" t="s">
        <v>335</v>
      </c>
      <c r="N104" s="18" t="s">
        <v>336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1500</v>
      </c>
      <c r="B105" s="18" t="s">
        <v>26</v>
      </c>
      <c r="C105" s="18" t="s">
        <v>133</v>
      </c>
      <c r="D105" s="18" t="s">
        <v>129</v>
      </c>
      <c r="E105" s="18" t="s">
        <v>455</v>
      </c>
      <c r="F105" s="22" t="str">
        <f>IF(ISBLANK(Table2[[#This Row],[unique_id]]), "", PROPER(SUBSTITUTE(Table2[[#This Row],[unique_id]], "_", " ")))</f>
        <v>Ada Fan</v>
      </c>
      <c r="G105" s="18" t="s">
        <v>130</v>
      </c>
      <c r="H105" s="18" t="s">
        <v>131</v>
      </c>
      <c r="I105" s="18" t="s">
        <v>132</v>
      </c>
      <c r="J105" s="18" t="s">
        <v>816</v>
      </c>
      <c r="M105" s="18" t="s">
        <v>136</v>
      </c>
      <c r="O105" s="19" t="s">
        <v>888</v>
      </c>
      <c r="P105" s="18" t="s">
        <v>166</v>
      </c>
      <c r="Q105" s="18" t="s">
        <v>858</v>
      </c>
      <c r="R105" s="18" t="str">
        <f>Table2[[#This Row],[entity_domain]]</f>
        <v>Fans</v>
      </c>
      <c r="S105" s="18" t="str">
        <f>_xlfn.CONCAT( Table2[[#This Row],[device_suggested_area]], " ",Table2[[#This Row],[powercalc_group_3]])</f>
        <v>Ada Fans</v>
      </c>
      <c r="T105" s="23" t="s">
        <v>853</v>
      </c>
      <c r="U105" s="18"/>
      <c r="V105" s="19"/>
      <c r="W105" s="19"/>
      <c r="X105" s="19"/>
      <c r="Y105" s="19"/>
      <c r="Z105" s="19"/>
      <c r="AB105" s="18"/>
      <c r="AE105" s="18" t="s">
        <v>247</v>
      </c>
      <c r="AG105" s="19"/>
      <c r="AH105" s="19"/>
      <c r="AT105" s="20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>Ada</v>
      </c>
      <c r="BB105" s="18" t="s">
        <v>533</v>
      </c>
      <c r="BC105" s="18" t="s">
        <v>376</v>
      </c>
      <c r="BD105" s="18" t="s">
        <v>133</v>
      </c>
      <c r="BE105" s="18" t="s">
        <v>375</v>
      </c>
      <c r="BF105" s="18" t="s">
        <v>130</v>
      </c>
      <c r="BJ105" s="18" t="s">
        <v>446</v>
      </c>
      <c r="BK105" s="18" t="s">
        <v>377</v>
      </c>
      <c r="BL105" s="18" t="s">
        <v>449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18">
        <v>1501</v>
      </c>
      <c r="B106" s="18" t="s">
        <v>26</v>
      </c>
      <c r="C106" s="18" t="s">
        <v>133</v>
      </c>
      <c r="D106" s="18" t="s">
        <v>129</v>
      </c>
      <c r="E106" s="18" t="s">
        <v>456</v>
      </c>
      <c r="F106" s="22" t="str">
        <f>IF(ISBLANK(Table2[[#This Row],[unique_id]]), "", PROPER(SUBSTITUTE(Table2[[#This Row],[unique_id]], "_", " ")))</f>
        <v>Edwin Fan</v>
      </c>
      <c r="G106" s="18" t="s">
        <v>127</v>
      </c>
      <c r="H106" s="18" t="s">
        <v>131</v>
      </c>
      <c r="I106" s="18" t="s">
        <v>132</v>
      </c>
      <c r="J106" s="18" t="s">
        <v>816</v>
      </c>
      <c r="M106" s="18" t="s">
        <v>136</v>
      </c>
      <c r="O106" s="19" t="s">
        <v>888</v>
      </c>
      <c r="P106" s="18" t="s">
        <v>166</v>
      </c>
      <c r="Q106" s="18" t="s">
        <v>858</v>
      </c>
      <c r="R106" s="18" t="str">
        <f>Table2[[#This Row],[entity_domain]]</f>
        <v>Fans</v>
      </c>
      <c r="S106" s="18" t="str">
        <f>_xlfn.CONCAT( Table2[[#This Row],[device_suggested_area]], " ",Table2[[#This Row],[powercalc_group_3]])</f>
        <v>Edwin Fans</v>
      </c>
      <c r="T106" s="23" t="s">
        <v>853</v>
      </c>
      <c r="U106" s="18"/>
      <c r="V106" s="19"/>
      <c r="W106" s="19"/>
      <c r="X106" s="19"/>
      <c r="Y106" s="19"/>
      <c r="Z106" s="19"/>
      <c r="AB106" s="18"/>
      <c r="AE106" s="18" t="s">
        <v>247</v>
      </c>
      <c r="AG106" s="19"/>
      <c r="AH106" s="19"/>
      <c r="AT106" s="20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>Edwin</v>
      </c>
      <c r="BB106" s="18" t="s">
        <v>533</v>
      </c>
      <c r="BC106" s="18" t="s">
        <v>376</v>
      </c>
      <c r="BD106" s="18" t="s">
        <v>133</v>
      </c>
      <c r="BE106" s="18" t="s">
        <v>375</v>
      </c>
      <c r="BF106" s="18" t="s">
        <v>127</v>
      </c>
      <c r="BJ106" s="18" t="s">
        <v>446</v>
      </c>
      <c r="BK106" s="18" t="s">
        <v>378</v>
      </c>
      <c r="BL106" s="18" t="s">
        <v>450</v>
      </c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18">
        <v>1502</v>
      </c>
      <c r="B107" s="18" t="s">
        <v>26</v>
      </c>
      <c r="C107" s="18" t="s">
        <v>133</v>
      </c>
      <c r="D107" s="18" t="s">
        <v>129</v>
      </c>
      <c r="E107" s="18" t="s">
        <v>457</v>
      </c>
      <c r="F107" s="22" t="str">
        <f>IF(ISBLANK(Table2[[#This Row],[unique_id]]), "", PROPER(SUBSTITUTE(Table2[[#This Row],[unique_id]], "_", " ")))</f>
        <v>Parents Fan</v>
      </c>
      <c r="G107" s="18" t="s">
        <v>194</v>
      </c>
      <c r="H107" s="18" t="s">
        <v>131</v>
      </c>
      <c r="I107" s="18" t="s">
        <v>132</v>
      </c>
      <c r="J107" s="18" t="s">
        <v>533</v>
      </c>
      <c r="M107" s="18" t="s">
        <v>136</v>
      </c>
      <c r="O107" s="19" t="s">
        <v>888</v>
      </c>
      <c r="P107" s="18" t="s">
        <v>166</v>
      </c>
      <c r="Q107" s="18" t="s">
        <v>858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Parents Fans</v>
      </c>
      <c r="T107" s="23" t="s">
        <v>853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Parents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194</v>
      </c>
      <c r="BJ107" s="18" t="s">
        <v>446</v>
      </c>
      <c r="BK107" s="18" t="s">
        <v>381</v>
      </c>
      <c r="BL107" s="18" t="s">
        <v>451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ht="16" customHeight="1">
      <c r="A108" s="18">
        <v>1503</v>
      </c>
      <c r="B108" s="28" t="s">
        <v>26</v>
      </c>
      <c r="C108" s="28" t="s">
        <v>911</v>
      </c>
      <c r="D108" s="28" t="s">
        <v>149</v>
      </c>
      <c r="E108" s="29" t="s">
        <v>1048</v>
      </c>
      <c r="F108" s="30" t="str">
        <f>IF(ISBLANK(Table2[[#This Row],[unique_id]]), "", PROPER(SUBSTITUTE(Table2[[#This Row],[unique_id]], "_", " ")))</f>
        <v>Template Old Kitchen Fan Plug Proxy</v>
      </c>
      <c r="G108" s="28" t="s">
        <v>208</v>
      </c>
      <c r="H108" s="28" t="s">
        <v>131</v>
      </c>
      <c r="I108" s="28" t="s">
        <v>132</v>
      </c>
      <c r="J108" s="28"/>
      <c r="K108" s="28"/>
      <c r="L108" s="28"/>
      <c r="M108" s="28"/>
      <c r="N108" s="28"/>
      <c r="O108" s="31" t="s">
        <v>888</v>
      </c>
      <c r="P108" s="28"/>
      <c r="Q108" s="28"/>
      <c r="R108" s="28"/>
      <c r="S108" s="28"/>
      <c r="T10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28"/>
      <c r="V108" s="31"/>
      <c r="W108" s="31"/>
      <c r="X108" s="31"/>
      <c r="Y108" s="31"/>
      <c r="Z108" s="31"/>
      <c r="AA108" s="31"/>
      <c r="AB108" s="28"/>
      <c r="AC108" s="28"/>
      <c r="AD108" s="28"/>
      <c r="AE108" s="28"/>
      <c r="AF108" s="28"/>
      <c r="AG108" s="31"/>
      <c r="AH108" s="31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32"/>
      <c r="AU108" s="28" t="s">
        <v>134</v>
      </c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28"/>
      <c r="BA108" s="18" t="str">
        <f>IF(ISBLANK(Table2[[#This Row],[device_model]]), "", Table2[[#This Row],[device_suggested_area]])</f>
        <v>Kitchen</v>
      </c>
      <c r="BB108" s="28" t="s">
        <v>533</v>
      </c>
      <c r="BC108" s="28" t="s">
        <v>365</v>
      </c>
      <c r="BD108" s="28" t="s">
        <v>236</v>
      </c>
      <c r="BE108" s="28" t="s">
        <v>368</v>
      </c>
      <c r="BF108" s="28" t="s">
        <v>208</v>
      </c>
      <c r="BG108" s="28"/>
      <c r="BH108" s="28"/>
      <c r="BI108" s="28"/>
      <c r="BJ108" s="28"/>
      <c r="BK108" s="30"/>
      <c r="BL108" s="30"/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>
      <c r="A109" s="18">
        <v>1504</v>
      </c>
      <c r="B109" s="28" t="s">
        <v>26</v>
      </c>
      <c r="C109" s="28" t="s">
        <v>236</v>
      </c>
      <c r="D109" s="28" t="s">
        <v>134</v>
      </c>
      <c r="E109" s="28" t="s">
        <v>1045</v>
      </c>
      <c r="F109" s="30" t="str">
        <f>IF(ISBLANK(Table2[[#This Row],[unique_id]]), "", PROPER(SUBSTITUTE(Table2[[#This Row],[unique_id]], "_", " ")))</f>
        <v>Old Kitchen Fan Plug</v>
      </c>
      <c r="G109" s="28" t="s">
        <v>208</v>
      </c>
      <c r="H109" s="28" t="s">
        <v>131</v>
      </c>
      <c r="I109" s="28" t="s">
        <v>132</v>
      </c>
      <c r="J109" s="28"/>
      <c r="K109" s="28"/>
      <c r="L109" s="28"/>
      <c r="M109" s="28"/>
      <c r="N109" s="28"/>
      <c r="O109" s="31" t="s">
        <v>888</v>
      </c>
      <c r="P109" s="28"/>
      <c r="Q109" s="28"/>
      <c r="R109" s="28"/>
      <c r="S109" s="28"/>
      <c r="T109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9" s="28"/>
      <c r="V109" s="31"/>
      <c r="W109" s="31"/>
      <c r="X109" s="31"/>
      <c r="Y109" s="31"/>
      <c r="Z109" s="31"/>
      <c r="AA109" s="31"/>
      <c r="AB109" s="28"/>
      <c r="AC109" s="28"/>
      <c r="AD109" s="28"/>
      <c r="AE109" s="28" t="s">
        <v>247</v>
      </c>
      <c r="AF109" s="28"/>
      <c r="AG109" s="31"/>
      <c r="AH109" s="31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32"/>
      <c r="AU109" s="28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28"/>
      <c r="BA109" s="18" t="str">
        <f>IF(ISBLANK(Table2[[#This Row],[device_model]]), "", Table2[[#This Row],[device_suggested_area]])</f>
        <v>Kitchen</v>
      </c>
      <c r="BB109" s="28" t="s">
        <v>533</v>
      </c>
      <c r="BC109" s="28" t="s">
        <v>365</v>
      </c>
      <c r="BD109" s="28" t="s">
        <v>236</v>
      </c>
      <c r="BE109" s="28" t="s">
        <v>368</v>
      </c>
      <c r="BF109" s="28" t="s">
        <v>208</v>
      </c>
      <c r="BG109" s="28"/>
      <c r="BH109" s="28"/>
      <c r="BI109" s="28" t="s">
        <v>1115</v>
      </c>
      <c r="BJ109" s="28" t="s">
        <v>446</v>
      </c>
      <c r="BK109" s="30" t="s">
        <v>369</v>
      </c>
      <c r="BL109" s="30" t="s">
        <v>445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ht="16" customHeight="1">
      <c r="A110" s="18">
        <v>1505</v>
      </c>
      <c r="B110" s="33" t="s">
        <v>26</v>
      </c>
      <c r="C110" s="33" t="s">
        <v>911</v>
      </c>
      <c r="D110" s="33" t="s">
        <v>149</v>
      </c>
      <c r="E110" s="34" t="s">
        <v>1041</v>
      </c>
      <c r="F110" s="35" t="str">
        <f>IF(ISBLANK(Table2[[#This Row],[unique_id]]), "", PROPER(SUBSTITUTE(Table2[[#This Row],[unique_id]], "_", " ")))</f>
        <v>Template Kitchen Fan Plug Proxy</v>
      </c>
      <c r="G110" s="33" t="s">
        <v>208</v>
      </c>
      <c r="H110" s="33" t="s">
        <v>131</v>
      </c>
      <c r="I110" s="33" t="s">
        <v>132</v>
      </c>
      <c r="J110" s="33"/>
      <c r="K110" s="33"/>
      <c r="L110" s="33"/>
      <c r="M110" s="33"/>
      <c r="N110" s="33"/>
      <c r="O110" s="36" t="s">
        <v>888</v>
      </c>
      <c r="P110" s="33" t="s">
        <v>166</v>
      </c>
      <c r="Q110" s="33" t="s">
        <v>858</v>
      </c>
      <c r="R110" s="33" t="str">
        <f>Table2[[#This Row],[entity_domain]]</f>
        <v>Fans</v>
      </c>
      <c r="S110" s="33" t="str">
        <f>_xlfn.CONCAT( Table2[[#This Row],[device_suggested_area]], " ",Table2[[#This Row],[powercalc_group_3]])</f>
        <v>Kitchen Fans</v>
      </c>
      <c r="T110" s="34" t="s">
        <v>1238</v>
      </c>
      <c r="U110" s="33"/>
      <c r="V110" s="36"/>
      <c r="W110" s="36"/>
      <c r="X110" s="36"/>
      <c r="Y110" s="36"/>
      <c r="Z110" s="36"/>
      <c r="AA110" s="36"/>
      <c r="AB110" s="33"/>
      <c r="AC110" s="33"/>
      <c r="AD110" s="33"/>
      <c r="AE110" s="33"/>
      <c r="AF110" s="33"/>
      <c r="AG110" s="36"/>
      <c r="AH110" s="36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7"/>
      <c r="AU110" s="33" t="s">
        <v>129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33"/>
      <c r="BA110" s="18" t="str">
        <f>IF(ISBLANK(Table2[[#This Row],[device_model]]), "", Table2[[#This Row],[device_suggested_area]])</f>
        <v>Kitchen</v>
      </c>
      <c r="BB110" s="33" t="s">
        <v>533</v>
      </c>
      <c r="BC110" s="33" t="s">
        <v>1035</v>
      </c>
      <c r="BD110" s="33" t="s">
        <v>1285</v>
      </c>
      <c r="BE110" s="33" t="s">
        <v>1004</v>
      </c>
      <c r="BF110" s="33" t="s">
        <v>208</v>
      </c>
      <c r="BG110" s="33"/>
      <c r="BH110" s="33"/>
      <c r="BI110" s="33"/>
      <c r="BJ110" s="33"/>
      <c r="BK110" s="33"/>
      <c r="BL110" s="33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1506</v>
      </c>
      <c r="B111" s="33" t="s">
        <v>26</v>
      </c>
      <c r="C111" s="33" t="s">
        <v>789</v>
      </c>
      <c r="D111" s="33" t="s">
        <v>129</v>
      </c>
      <c r="E111" s="33" t="s">
        <v>938</v>
      </c>
      <c r="F111" s="35" t="str">
        <f>IF(ISBLANK(Table2[[#This Row],[unique_id]]), "", PROPER(SUBSTITUTE(Table2[[#This Row],[unique_id]], "_", " ")))</f>
        <v>Kitchen Fan Plug</v>
      </c>
      <c r="G111" s="33" t="s">
        <v>208</v>
      </c>
      <c r="H111" s="33" t="s">
        <v>131</v>
      </c>
      <c r="I111" s="33" t="s">
        <v>132</v>
      </c>
      <c r="J111" s="33" t="s">
        <v>533</v>
      </c>
      <c r="K111" s="33"/>
      <c r="L111" s="33"/>
      <c r="M111" s="33" t="s">
        <v>136</v>
      </c>
      <c r="N111" s="33"/>
      <c r="O111" s="36" t="s">
        <v>888</v>
      </c>
      <c r="P111" s="33" t="s">
        <v>166</v>
      </c>
      <c r="Q111" s="33" t="s">
        <v>858</v>
      </c>
      <c r="R111" s="33" t="str">
        <f>Table2[[#This Row],[entity_domain]]</f>
        <v>Fans</v>
      </c>
      <c r="S111" s="33" t="str">
        <f>_xlfn.CONCAT( Table2[[#This Row],[device_suggested_area]], " ",Table2[[#This Row],[powercalc_group_3]])</f>
        <v>Kitchen Fans</v>
      </c>
      <c r="T11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1" s="33"/>
      <c r="V111" s="36"/>
      <c r="W111" s="36"/>
      <c r="X111" s="36"/>
      <c r="Y111" s="36"/>
      <c r="Z111" s="36"/>
      <c r="AA111" s="52" t="s">
        <v>1282</v>
      </c>
      <c r="AB111" s="33"/>
      <c r="AC111" s="33"/>
      <c r="AD111" s="33"/>
      <c r="AE111" s="33" t="s">
        <v>247</v>
      </c>
      <c r="AF111" s="33">
        <v>10</v>
      </c>
      <c r="AG111" s="36" t="s">
        <v>34</v>
      </c>
      <c r="AH111" s="36" t="s">
        <v>1016</v>
      </c>
      <c r="AI111" s="33"/>
      <c r="AJ111" s="33" t="str">
        <f>_xlfn.CONCAT("homeassistant/", Table2[[#This Row],[entity_namespace]], "/tasmota/",Table2[[#This Row],[unique_id]], "/config")</f>
        <v>homeassistant/fan/tasmota/kitchen_fan_plug/config</v>
      </c>
      <c r="AK111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3" t="str">
        <f>_xlfn.CONCAT("tasmota/device/",Table2[[#This Row],[unique_id]], "/cmnd/POWER")</f>
        <v>tasmota/device/kitchen_fan_plug/cmnd/POWER</v>
      </c>
      <c r="AM111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3" t="s">
        <v>1036</v>
      </c>
      <c r="AO111" s="33" t="s">
        <v>1037</v>
      </c>
      <c r="AP111" s="33" t="s">
        <v>1025</v>
      </c>
      <c r="AQ111" s="33" t="s">
        <v>1026</v>
      </c>
      <c r="AR111" s="33" t="s">
        <v>1107</v>
      </c>
      <c r="AS111" s="33">
        <v>1</v>
      </c>
      <c r="AT111" s="38" t="str">
        <f>HYPERLINK(_xlfn.CONCAT("http://", Table2[[#This Row],[connection_ip]], "/?"))</f>
        <v>http://10.0.6.104/?</v>
      </c>
      <c r="AU111" s="33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33"/>
      <c r="BA111" s="18" t="str">
        <f>IF(ISBLANK(Table2[[#This Row],[device_model]]), "", Table2[[#This Row],[device_suggested_area]])</f>
        <v>Kitchen</v>
      </c>
      <c r="BB111" s="33" t="s">
        <v>533</v>
      </c>
      <c r="BC111" s="33" t="s">
        <v>1035</v>
      </c>
      <c r="BD111" s="33" t="s">
        <v>1285</v>
      </c>
      <c r="BE111" s="33" t="s">
        <v>1004</v>
      </c>
      <c r="BF111" s="33" t="s">
        <v>208</v>
      </c>
      <c r="BG111" s="33"/>
      <c r="BH111" s="33"/>
      <c r="BI111" s="33"/>
      <c r="BJ111" s="33" t="s">
        <v>446</v>
      </c>
      <c r="BK111" s="33" t="s">
        <v>1046</v>
      </c>
      <c r="BL111" s="33" t="s">
        <v>1047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ht="16" customHeight="1">
      <c r="A112" s="59">
        <v>1507</v>
      </c>
      <c r="B112" s="33" t="s">
        <v>26</v>
      </c>
      <c r="C112" s="33" t="s">
        <v>789</v>
      </c>
      <c r="D112" s="33" t="s">
        <v>27</v>
      </c>
      <c r="E112" s="33" t="s">
        <v>1049</v>
      </c>
      <c r="F112" s="35" t="str">
        <f>IF(ISBLANK(Table2[[#This Row],[unique_id]]), "", PROPER(SUBSTITUTE(Table2[[#This Row],[unique_id]], "_", " ")))</f>
        <v>Kitchen Fan Plug Energy Power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/>
      <c r="P112" s="33"/>
      <c r="Q112" s="33"/>
      <c r="R112" s="33"/>
      <c r="S112" s="33"/>
      <c r="T112" s="34"/>
      <c r="U112" s="33"/>
      <c r="V112" s="36"/>
      <c r="W112" s="36"/>
      <c r="X112" s="36"/>
      <c r="Y112" s="36"/>
      <c r="Z112" s="36"/>
      <c r="AA112" s="36"/>
      <c r="AB112" s="33" t="s">
        <v>31</v>
      </c>
      <c r="AC112" s="33" t="s">
        <v>332</v>
      </c>
      <c r="AD112" s="33" t="s">
        <v>1017</v>
      </c>
      <c r="AE112" s="33"/>
      <c r="AF112" s="33">
        <v>10</v>
      </c>
      <c r="AG112" s="36" t="s">
        <v>34</v>
      </c>
      <c r="AH112" s="36" t="s">
        <v>1016</v>
      </c>
      <c r="AI112" s="33"/>
      <c r="AJ112" s="33" t="str">
        <f>_xlfn.CONCAT("homeassistant/", Table2[[#This Row],[entity_namespace]], "/tasmota/",Table2[[#This Row],[unique_id]], "/config")</f>
        <v>homeassistant/sensor/tasmota/kitchen_fan_plug_energy_power/config</v>
      </c>
      <c r="AK112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2" s="33"/>
      <c r="AM112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3" t="s">
        <v>1036</v>
      </c>
      <c r="AO112" s="33" t="s">
        <v>1037</v>
      </c>
      <c r="AP112" s="33" t="s">
        <v>1025</v>
      </c>
      <c r="AQ112" s="33" t="s">
        <v>1026</v>
      </c>
      <c r="AR112" s="33" t="s">
        <v>1279</v>
      </c>
      <c r="AS112" s="33">
        <v>1</v>
      </c>
      <c r="AT112" s="38"/>
      <c r="AU112" s="33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1035</v>
      </c>
      <c r="BD112" s="33" t="s">
        <v>1285</v>
      </c>
      <c r="BE112" s="33" t="s">
        <v>1004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1508</v>
      </c>
      <c r="B113" s="33" t="s">
        <v>26</v>
      </c>
      <c r="C113" s="33" t="s">
        <v>789</v>
      </c>
      <c r="D113" s="33" t="s">
        <v>27</v>
      </c>
      <c r="E113" s="33" t="s">
        <v>1050</v>
      </c>
      <c r="F113" s="35" t="str">
        <f>IF(ISBLANK(Table2[[#This Row],[unique_id]]), "", PROPER(SUBSTITUTE(Table2[[#This Row],[unique_id]], "_", " ")))</f>
        <v>Kitchen Fan Plug Energy Total</v>
      </c>
      <c r="G113" s="33" t="s">
        <v>208</v>
      </c>
      <c r="H113" s="33" t="s">
        <v>131</v>
      </c>
      <c r="I113" s="33" t="s">
        <v>132</v>
      </c>
      <c r="J113" s="33"/>
      <c r="K113" s="33"/>
      <c r="L113" s="33"/>
      <c r="M113" s="33"/>
      <c r="N113" s="33"/>
      <c r="O113" s="36"/>
      <c r="P113" s="33"/>
      <c r="Q113" s="33"/>
      <c r="R113" s="33"/>
      <c r="S113" s="33"/>
      <c r="T113" s="34"/>
      <c r="U113" s="33"/>
      <c r="V113" s="36"/>
      <c r="W113" s="36"/>
      <c r="X113" s="36"/>
      <c r="Y113" s="36"/>
      <c r="Z113" s="36"/>
      <c r="AA113" s="36"/>
      <c r="AB113" s="33" t="s">
        <v>76</v>
      </c>
      <c r="AC113" s="33" t="s">
        <v>333</v>
      </c>
      <c r="AD113" s="33" t="s">
        <v>1018</v>
      </c>
      <c r="AE113" s="33"/>
      <c r="AF113" s="33">
        <v>10</v>
      </c>
      <c r="AG113" s="36" t="s">
        <v>34</v>
      </c>
      <c r="AH113" s="36" t="s">
        <v>1016</v>
      </c>
      <c r="AI113" s="33"/>
      <c r="AJ113" s="33" t="str">
        <f>_xlfn.CONCAT("homeassistant/", Table2[[#This Row],[entity_namespace]], "/tasmota/",Table2[[#This Row],[unique_id]], "/config")</f>
        <v>homeassistant/sensor/tasmota/kitchen_fan_plug_energy_total/config</v>
      </c>
      <c r="AK113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3" s="33"/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1036</v>
      </c>
      <c r="AO113" s="33" t="s">
        <v>1037</v>
      </c>
      <c r="AP113" s="33" t="s">
        <v>1025</v>
      </c>
      <c r="AQ113" s="33" t="s">
        <v>1026</v>
      </c>
      <c r="AR113" s="33" t="s">
        <v>1280</v>
      </c>
      <c r="AS113" s="33">
        <v>1</v>
      </c>
      <c r="AT113" s="38"/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1035</v>
      </c>
      <c r="BD113" s="33" t="s">
        <v>1285</v>
      </c>
      <c r="BE113" s="33" t="s">
        <v>1004</v>
      </c>
      <c r="BF113" s="33" t="s">
        <v>208</v>
      </c>
      <c r="BG113" s="33"/>
      <c r="BH113" s="33"/>
      <c r="BI113" s="33"/>
      <c r="BJ113" s="33"/>
      <c r="BK113" s="33"/>
      <c r="BL113" s="33"/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18">
        <v>1509</v>
      </c>
      <c r="B114" s="18" t="s">
        <v>26</v>
      </c>
      <c r="C114" s="18" t="s">
        <v>133</v>
      </c>
      <c r="D114" s="18" t="s">
        <v>129</v>
      </c>
      <c r="E114" s="18" t="s">
        <v>458</v>
      </c>
      <c r="F114" s="22" t="str">
        <f>IF(ISBLANK(Table2[[#This Row],[unique_id]]), "", PROPER(SUBSTITUTE(Table2[[#This Row],[unique_id]], "_", " ")))</f>
        <v>Lounge Fan</v>
      </c>
      <c r="G114" s="18" t="s">
        <v>196</v>
      </c>
      <c r="H114" s="18" t="s">
        <v>131</v>
      </c>
      <c r="I114" s="18" t="s">
        <v>132</v>
      </c>
      <c r="J114" s="18" t="s">
        <v>533</v>
      </c>
      <c r="M114" s="18" t="s">
        <v>136</v>
      </c>
      <c r="O114" s="19" t="s">
        <v>888</v>
      </c>
      <c r="P114" s="18" t="s">
        <v>166</v>
      </c>
      <c r="Q114" s="18" t="s">
        <v>858</v>
      </c>
      <c r="R114" s="18" t="str">
        <f>Table2[[#This Row],[entity_domain]]</f>
        <v>Fans</v>
      </c>
      <c r="S114" s="18" t="str">
        <f>_xlfn.CONCAT( Table2[[#This Row],[device_suggested_area]], " ",Table2[[#This Row],[powercalc_group_3]])</f>
        <v>Lounge Fans</v>
      </c>
      <c r="T114" s="23" t="s">
        <v>853</v>
      </c>
      <c r="U114" s="18"/>
      <c r="V114" s="19"/>
      <c r="W114" s="19"/>
      <c r="X114" s="19"/>
      <c r="Y114" s="19"/>
      <c r="Z114" s="19"/>
      <c r="AB114" s="18"/>
      <c r="AE114" s="18" t="s">
        <v>247</v>
      </c>
      <c r="AG114" s="19"/>
      <c r="AH114" s="19"/>
      <c r="AT114" s="20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18" t="str">
        <f>IF(ISBLANK(Table2[[#This Row],[device_model]]), "", Table2[[#This Row],[device_suggested_area]])</f>
        <v>Lounge</v>
      </c>
      <c r="BB114" s="18" t="s">
        <v>533</v>
      </c>
      <c r="BC114" s="18" t="s">
        <v>376</v>
      </c>
      <c r="BD114" s="18" t="s">
        <v>133</v>
      </c>
      <c r="BE114" s="18" t="s">
        <v>375</v>
      </c>
      <c r="BF114" s="18" t="s">
        <v>196</v>
      </c>
      <c r="BJ114" s="18" t="s">
        <v>446</v>
      </c>
      <c r="BK114" s="18" t="s">
        <v>382</v>
      </c>
      <c r="BL114" s="18" t="s">
        <v>452</v>
      </c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18">
        <v>1510</v>
      </c>
      <c r="B115" s="18" t="s">
        <v>26</v>
      </c>
      <c r="C115" s="18" t="s">
        <v>133</v>
      </c>
      <c r="D115" s="18" t="s">
        <v>129</v>
      </c>
      <c r="E115" s="18" t="s">
        <v>459</v>
      </c>
      <c r="F115" s="22" t="str">
        <f>IF(ISBLANK(Table2[[#This Row],[unique_id]]), "", PROPER(SUBSTITUTE(Table2[[#This Row],[unique_id]], "_", " ")))</f>
        <v>Deck Fan</v>
      </c>
      <c r="G115" s="18" t="s">
        <v>363</v>
      </c>
      <c r="H115" s="18" t="s">
        <v>131</v>
      </c>
      <c r="I115" s="18" t="s">
        <v>132</v>
      </c>
      <c r="J115" s="18" t="s">
        <v>817</v>
      </c>
      <c r="M115" s="18" t="s">
        <v>136</v>
      </c>
      <c r="O115" s="19"/>
      <c r="P115" s="18"/>
      <c r="T115" s="23"/>
      <c r="U115" s="18"/>
      <c r="V115" s="19"/>
      <c r="W115" s="19"/>
      <c r="X115" s="19"/>
      <c r="Y115" s="19"/>
      <c r="Z115" s="19"/>
      <c r="AB115" s="18"/>
      <c r="AE115" s="18" t="s">
        <v>247</v>
      </c>
      <c r="AG115" s="19"/>
      <c r="AH115" s="19"/>
      <c r="AT115" s="20"/>
      <c r="AU115" s="19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18" t="str">
        <f>IF(ISBLANK(Table2[[#This Row],[device_model]]), "", Table2[[#This Row],[device_suggested_area]])</f>
        <v/>
      </c>
      <c r="BE115" s="19"/>
      <c r="BF115" s="18" t="s">
        <v>363</v>
      </c>
      <c r="BL115" s="18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1511</v>
      </c>
      <c r="B116" s="18" t="s">
        <v>26</v>
      </c>
      <c r="C116" s="18" t="s">
        <v>133</v>
      </c>
      <c r="D116" s="18" t="s">
        <v>129</v>
      </c>
      <c r="E116" s="18" t="s">
        <v>460</v>
      </c>
      <c r="F116" s="22" t="str">
        <f>IF(ISBLANK(Table2[[#This Row],[unique_id]]), "", PROPER(SUBSTITUTE(Table2[[#This Row],[unique_id]], "_", " ")))</f>
        <v>Deck East Fan</v>
      </c>
      <c r="G116" s="18" t="s">
        <v>218</v>
      </c>
      <c r="H116" s="18" t="s">
        <v>131</v>
      </c>
      <c r="I116" s="18" t="s">
        <v>132</v>
      </c>
      <c r="O116" s="19" t="s">
        <v>888</v>
      </c>
      <c r="P116" s="18" t="s">
        <v>166</v>
      </c>
      <c r="Q116" s="18" t="s">
        <v>858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Deck Fans</v>
      </c>
      <c r="T116" s="23" t="s">
        <v>853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Deck</v>
      </c>
      <c r="BB116" s="18" t="s">
        <v>1160</v>
      </c>
      <c r="BC116" s="18" t="s">
        <v>376</v>
      </c>
      <c r="BD116" s="18" t="s">
        <v>133</v>
      </c>
      <c r="BE116" s="18" t="s">
        <v>375</v>
      </c>
      <c r="BF116" s="18" t="s">
        <v>363</v>
      </c>
      <c r="BJ116" s="18" t="s">
        <v>446</v>
      </c>
      <c r="BK116" s="18" t="s">
        <v>379</v>
      </c>
      <c r="BL116" s="18" t="s">
        <v>453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18">
        <v>1512</v>
      </c>
      <c r="B117" s="18" t="s">
        <v>26</v>
      </c>
      <c r="C117" s="18" t="s">
        <v>133</v>
      </c>
      <c r="D117" s="18" t="s">
        <v>129</v>
      </c>
      <c r="E117" s="18" t="s">
        <v>461</v>
      </c>
      <c r="F117" s="22" t="str">
        <f>IF(ISBLANK(Table2[[#This Row],[unique_id]]), "", PROPER(SUBSTITUTE(Table2[[#This Row],[unique_id]], "_", " ")))</f>
        <v>Deck West Fan</v>
      </c>
      <c r="G117" s="18" t="s">
        <v>217</v>
      </c>
      <c r="H117" s="18" t="s">
        <v>131</v>
      </c>
      <c r="I117" s="18" t="s">
        <v>132</v>
      </c>
      <c r="O117" s="19" t="s">
        <v>888</v>
      </c>
      <c r="P117" s="18" t="s">
        <v>166</v>
      </c>
      <c r="Q117" s="18" t="s">
        <v>858</v>
      </c>
      <c r="R117" s="18" t="str">
        <f>Table2[[#This Row],[entity_domain]]</f>
        <v>Fans</v>
      </c>
      <c r="S117" s="18" t="str">
        <f>_xlfn.CONCAT( Table2[[#This Row],[device_suggested_area]], " ",Table2[[#This Row],[powercalc_group_3]])</f>
        <v>Deck Fans</v>
      </c>
      <c r="T117" s="23" t="s">
        <v>853</v>
      </c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>Deck</v>
      </c>
      <c r="BB117" s="18" t="s">
        <v>1161</v>
      </c>
      <c r="BC117" s="18" t="s">
        <v>376</v>
      </c>
      <c r="BD117" s="18" t="s">
        <v>133</v>
      </c>
      <c r="BE117" s="18" t="s">
        <v>375</v>
      </c>
      <c r="BF117" s="18" t="s">
        <v>363</v>
      </c>
      <c r="BJ117" s="18" t="s">
        <v>446</v>
      </c>
      <c r="BK117" s="18" t="s">
        <v>380</v>
      </c>
      <c r="BL117" s="21" t="s">
        <v>454</v>
      </c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18">
        <v>1513</v>
      </c>
      <c r="B118" s="18" t="s">
        <v>26</v>
      </c>
      <c r="C118" s="18" t="s">
        <v>500</v>
      </c>
      <c r="D118" s="18" t="s">
        <v>338</v>
      </c>
      <c r="E118" s="18" t="s">
        <v>337</v>
      </c>
      <c r="F118" s="22" t="str">
        <f>IF(ISBLANK(Table2[[#This Row],[unique_id]]), "", PROPER(SUBSTITUTE(Table2[[#This Row],[unique_id]], "_", " ")))</f>
        <v>Column Break</v>
      </c>
      <c r="G118" s="18" t="s">
        <v>334</v>
      </c>
      <c r="H118" s="18" t="s">
        <v>131</v>
      </c>
      <c r="I118" s="18" t="s">
        <v>132</v>
      </c>
      <c r="M118" s="18" t="s">
        <v>335</v>
      </c>
      <c r="N118" s="18" t="s">
        <v>336</v>
      </c>
      <c r="O118" s="19"/>
      <c r="P118" s="18"/>
      <c r="T118" s="23"/>
      <c r="U118" s="18"/>
      <c r="V118" s="19"/>
      <c r="W118" s="19"/>
      <c r="X118" s="19"/>
      <c r="Y118" s="19"/>
      <c r="Z118" s="19"/>
      <c r="AB118" s="18"/>
      <c r="AG118" s="19"/>
      <c r="AH118" s="19"/>
      <c r="AT118" s="20"/>
      <c r="AU118" s="19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/>
      </c>
      <c r="BE118" s="19"/>
      <c r="BL118" s="21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18">
        <v>1600</v>
      </c>
      <c r="B119" s="18" t="s">
        <v>26</v>
      </c>
      <c r="C119" s="18" t="s">
        <v>133</v>
      </c>
      <c r="D119" s="18" t="s">
        <v>137</v>
      </c>
      <c r="E119" s="18" t="s">
        <v>455</v>
      </c>
      <c r="F119" s="22" t="str">
        <f>IF(ISBLANK(Table2[[#This Row],[unique_id]]), "", PROPER(SUBSTITUTE(Table2[[#This Row],[unique_id]], "_", " ")))</f>
        <v>Ada Fan</v>
      </c>
      <c r="G119" s="18" t="s">
        <v>140</v>
      </c>
      <c r="H119" s="18" t="s">
        <v>139</v>
      </c>
      <c r="I119" s="18" t="s">
        <v>132</v>
      </c>
      <c r="J119" s="18" t="s">
        <v>818</v>
      </c>
      <c r="M119" s="18" t="s">
        <v>136</v>
      </c>
      <c r="O119" s="19" t="s">
        <v>888</v>
      </c>
      <c r="P119" s="18" t="s">
        <v>166</v>
      </c>
      <c r="Q119" s="18" t="s">
        <v>858</v>
      </c>
      <c r="R119" s="18" t="str">
        <f>Table2[[#This Row],[entity_domain]]</f>
        <v>Lights</v>
      </c>
      <c r="S119" s="18" t="str">
        <f>_xlfn.CONCAT( Table2[[#This Row],[device_suggested_area]], " ",Table2[[#This Row],[powercalc_group_3]])</f>
        <v>Ada Lights</v>
      </c>
      <c r="T119" s="23" t="s">
        <v>871</v>
      </c>
      <c r="U119" s="18"/>
      <c r="V119" s="19"/>
      <c r="W119" s="19"/>
      <c r="X119" s="19"/>
      <c r="Y119" s="19"/>
      <c r="Z119" s="19"/>
      <c r="AB119" s="18"/>
      <c r="AE119" s="18" t="s">
        <v>296</v>
      </c>
      <c r="AG119" s="19"/>
      <c r="AH119" s="19"/>
      <c r="AT119" s="20"/>
      <c r="AU119" s="19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/>
      </c>
      <c r="BE119" s="19"/>
      <c r="BF119" s="18" t="s">
        <v>130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18">
        <v>1601</v>
      </c>
      <c r="B120" s="18" t="s">
        <v>26</v>
      </c>
      <c r="C120" s="18" t="s">
        <v>383</v>
      </c>
      <c r="D120" s="18" t="s">
        <v>137</v>
      </c>
      <c r="E120" s="18" t="s">
        <v>311</v>
      </c>
      <c r="F120" s="22" t="str">
        <f>IF(ISBLANK(Table2[[#This Row],[unique_id]]), "", PROPER(SUBSTITUTE(Table2[[#This Row],[unique_id]], "_", " ")))</f>
        <v>Ada Lamp</v>
      </c>
      <c r="G120" s="18" t="s">
        <v>197</v>
      </c>
      <c r="H120" s="18" t="s">
        <v>139</v>
      </c>
      <c r="I120" s="18" t="s">
        <v>132</v>
      </c>
      <c r="J120" s="18" t="s">
        <v>583</v>
      </c>
      <c r="K120" s="18" t="s">
        <v>1002</v>
      </c>
      <c r="M120" s="18" t="s">
        <v>136</v>
      </c>
      <c r="O120" s="19"/>
      <c r="P120" s="18"/>
      <c r="T120" s="23"/>
      <c r="U120" s="18"/>
      <c r="V120" s="19"/>
      <c r="W120" s="19" t="s">
        <v>550</v>
      </c>
      <c r="X120" s="25">
        <v>100</v>
      </c>
      <c r="Y120" s="26" t="s">
        <v>856</v>
      </c>
      <c r="Z120" s="26" t="s">
        <v>1109</v>
      </c>
      <c r="AA120" s="26"/>
      <c r="AB120" s="18"/>
      <c r="AE120" s="18" t="s">
        <v>296</v>
      </c>
      <c r="AG120" s="19"/>
      <c r="AH120" s="19"/>
      <c r="AT1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Ada</v>
      </c>
      <c r="BA120" s="18" t="str">
        <f>IF(ISBLANK(Table2[[#This Row],[device_model]]), "", Table2[[#This Row],[device_suggested_area]])</f>
        <v>Ada</v>
      </c>
      <c r="BB120" s="18" t="s">
        <v>583</v>
      </c>
      <c r="BC120" s="18" t="s">
        <v>628</v>
      </c>
      <c r="BD120" s="18" t="s">
        <v>383</v>
      </c>
      <c r="BE120" s="18" t="s">
        <v>625</v>
      </c>
      <c r="BF120" s="18" t="s">
        <v>130</v>
      </c>
      <c r="BH120" s="18" t="s">
        <v>781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1602</v>
      </c>
      <c r="B121" s="18" t="s">
        <v>26</v>
      </c>
      <c r="C121" s="18" t="s">
        <v>383</v>
      </c>
      <c r="D121" s="18" t="s">
        <v>137</v>
      </c>
      <c r="E121" s="18" t="s">
        <v>1051</v>
      </c>
      <c r="F121" s="22" t="str">
        <f>IF(ISBLANK(Table2[[#This Row],[unique_id]]), "", PROPER(SUBSTITUTE(Table2[[#This Row],[unique_id]], "_", " ")))</f>
        <v>Ada Lamp Bulb 1</v>
      </c>
      <c r="H121" s="18" t="s">
        <v>139</v>
      </c>
      <c r="O121" s="19" t="s">
        <v>888</v>
      </c>
      <c r="P121" s="18" t="s">
        <v>166</v>
      </c>
      <c r="Q121" s="18" t="s">
        <v>858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/>
      <c r="U121" s="18"/>
      <c r="V121" s="19"/>
      <c r="W121" s="19" t="s">
        <v>549</v>
      </c>
      <c r="X121" s="25">
        <v>100</v>
      </c>
      <c r="Y121" s="26" t="s">
        <v>854</v>
      </c>
      <c r="Z121" s="26" t="s">
        <v>1109</v>
      </c>
      <c r="AA121" s="26"/>
      <c r="AB121" s="18"/>
      <c r="AG121" s="19"/>
      <c r="AH121" s="19"/>
      <c r="AT1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Ada</v>
      </c>
      <c r="BA121" s="18" t="str">
        <f>IF(ISBLANK(Table2[[#This Row],[device_model]]), "", Table2[[#This Row],[device_suggested_area]])</f>
        <v>Ada</v>
      </c>
      <c r="BB121" s="18" t="s">
        <v>1137</v>
      </c>
      <c r="BC121" s="18" t="s">
        <v>628</v>
      </c>
      <c r="BD121" s="18" t="s">
        <v>383</v>
      </c>
      <c r="BE121" s="18" t="s">
        <v>625</v>
      </c>
      <c r="BF121" s="18" t="s">
        <v>130</v>
      </c>
      <c r="BH121" s="18" t="s">
        <v>781</v>
      </c>
      <c r="BK121" s="18" t="s">
        <v>556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18">
        <v>1603</v>
      </c>
      <c r="B122" s="18" t="s">
        <v>26</v>
      </c>
      <c r="C122" s="18" t="s">
        <v>383</v>
      </c>
      <c r="D122" s="18" t="s">
        <v>137</v>
      </c>
      <c r="E122" s="18" t="s">
        <v>312</v>
      </c>
      <c r="F122" s="22" t="str">
        <f>IF(ISBLANK(Table2[[#This Row],[unique_id]]), "", PROPER(SUBSTITUTE(Table2[[#This Row],[unique_id]], "_", " ")))</f>
        <v>Edwin Lamp</v>
      </c>
      <c r="G122" s="18" t="s">
        <v>207</v>
      </c>
      <c r="H122" s="18" t="s">
        <v>139</v>
      </c>
      <c r="I122" s="18" t="s">
        <v>132</v>
      </c>
      <c r="J122" s="18" t="s">
        <v>583</v>
      </c>
      <c r="K122" s="18" t="s">
        <v>1002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101</v>
      </c>
      <c r="Y122" s="26" t="s">
        <v>856</v>
      </c>
      <c r="Z122" s="26" t="s">
        <v>1109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Edwin</v>
      </c>
      <c r="BA122" s="18" t="str">
        <f>IF(ISBLANK(Table2[[#This Row],[device_model]]), "", Table2[[#This Row],[device_suggested_area]])</f>
        <v>Edwin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127</v>
      </c>
      <c r="BH122" s="18" t="s">
        <v>781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1604</v>
      </c>
      <c r="B123" s="18" t="s">
        <v>26</v>
      </c>
      <c r="C123" s="18" t="s">
        <v>383</v>
      </c>
      <c r="D123" s="18" t="s">
        <v>137</v>
      </c>
      <c r="E123" s="18" t="s">
        <v>1052</v>
      </c>
      <c r="F123" s="22" t="str">
        <f>IF(ISBLANK(Table2[[#This Row],[unique_id]]), "", PROPER(SUBSTITUTE(Table2[[#This Row],[unique_id]], "_", " ")))</f>
        <v>Edwin Lamp Bulb 1</v>
      </c>
      <c r="H123" s="18" t="s">
        <v>139</v>
      </c>
      <c r="O123" s="19" t="s">
        <v>888</v>
      </c>
      <c r="P123" s="18" t="s">
        <v>166</v>
      </c>
      <c r="Q123" s="18" t="s">
        <v>858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Edwin Lights</v>
      </c>
      <c r="T123" s="23"/>
      <c r="U123" s="18"/>
      <c r="V123" s="19"/>
      <c r="W123" s="19" t="s">
        <v>549</v>
      </c>
      <c r="X123" s="25">
        <v>101</v>
      </c>
      <c r="Y123" s="26" t="s">
        <v>854</v>
      </c>
      <c r="Z123" s="26" t="s">
        <v>1109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Edwin</v>
      </c>
      <c r="BA123" s="18" t="str">
        <f>IF(ISBLANK(Table2[[#This Row],[device_model]]), "", Table2[[#This Row],[device_suggested_area]])</f>
        <v>Edwin</v>
      </c>
      <c r="BB123" s="18" t="s">
        <v>1137</v>
      </c>
      <c r="BC123" s="18" t="s">
        <v>628</v>
      </c>
      <c r="BD123" s="18" t="s">
        <v>383</v>
      </c>
      <c r="BE123" s="18" t="s">
        <v>625</v>
      </c>
      <c r="BF123" s="18" t="s">
        <v>127</v>
      </c>
      <c r="BH123" s="18" t="s">
        <v>781</v>
      </c>
      <c r="BK123" s="18" t="s">
        <v>581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18">
        <v>1605</v>
      </c>
      <c r="B124" s="18" t="s">
        <v>26</v>
      </c>
      <c r="C124" s="18" t="s">
        <v>133</v>
      </c>
      <c r="D124" s="18" t="s">
        <v>137</v>
      </c>
      <c r="E124" s="18" t="s">
        <v>456</v>
      </c>
      <c r="F124" s="22" t="str">
        <f>IF(ISBLANK(Table2[[#This Row],[unique_id]]), "", PROPER(SUBSTITUTE(Table2[[#This Row],[unique_id]], "_", " ")))</f>
        <v>Edwin Fan</v>
      </c>
      <c r="G124" s="18" t="s">
        <v>192</v>
      </c>
      <c r="H124" s="18" t="s">
        <v>139</v>
      </c>
      <c r="I124" s="18" t="s">
        <v>132</v>
      </c>
      <c r="J124" s="18" t="s">
        <v>818</v>
      </c>
      <c r="M124" s="18" t="s">
        <v>136</v>
      </c>
      <c r="O124" s="19" t="s">
        <v>888</v>
      </c>
      <c r="P124" s="18" t="s">
        <v>166</v>
      </c>
      <c r="Q124" s="18" t="s">
        <v>858</v>
      </c>
      <c r="R124" s="18" t="str">
        <f>Table2[[#This Row],[entity_domain]]</f>
        <v>Lights</v>
      </c>
      <c r="S124" s="18" t="str">
        <f>_xlfn.CONCAT( Table2[[#This Row],[device_suggested_area]], " ",Table2[[#This Row],[powercalc_group_3]])</f>
        <v>Edwin Lights</v>
      </c>
      <c r="T124" s="23" t="s">
        <v>872</v>
      </c>
      <c r="U124" s="18"/>
      <c r="V124" s="19"/>
      <c r="W124" s="19"/>
      <c r="X124" s="19"/>
      <c r="Y124" s="19"/>
      <c r="Z124" s="19"/>
      <c r="AB124" s="18"/>
      <c r="AE124" s="18" t="s">
        <v>296</v>
      </c>
      <c r="AG124" s="19"/>
      <c r="AH124" s="19"/>
      <c r="AT124" s="20"/>
      <c r="AU124" s="19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18" t="str">
        <f>IF(ISBLANK(Table2[[#This Row],[device_model]]), "", Table2[[#This Row],[device_suggested_area]])</f>
        <v/>
      </c>
      <c r="BE124" s="19"/>
      <c r="BF124" s="18" t="s">
        <v>127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1606</v>
      </c>
      <c r="B125" s="18" t="s">
        <v>26</v>
      </c>
      <c r="C125" s="18" t="s">
        <v>383</v>
      </c>
      <c r="D125" s="18" t="s">
        <v>137</v>
      </c>
      <c r="E125" s="18" t="s">
        <v>448</v>
      </c>
      <c r="F125" s="22" t="str">
        <f>IF(ISBLANK(Table2[[#This Row],[unique_id]]), "", PROPER(SUBSTITUTE(Table2[[#This Row],[unique_id]], "_", " ")))</f>
        <v>Edwin Night Light</v>
      </c>
      <c r="G125" s="18" t="s">
        <v>447</v>
      </c>
      <c r="H125" s="18" t="s">
        <v>139</v>
      </c>
      <c r="I125" s="18" t="s">
        <v>132</v>
      </c>
      <c r="J125" s="18" t="s">
        <v>584</v>
      </c>
      <c r="K125" s="18" t="s">
        <v>999</v>
      </c>
      <c r="M125" s="18" t="s">
        <v>136</v>
      </c>
      <c r="O125" s="19"/>
      <c r="P125" s="18"/>
      <c r="T125" s="23"/>
      <c r="U125" s="18"/>
      <c r="V125" s="19"/>
      <c r="W125" s="19" t="s">
        <v>550</v>
      </c>
      <c r="X125" s="25">
        <v>102</v>
      </c>
      <c r="Y125" s="26" t="s">
        <v>856</v>
      </c>
      <c r="Z125" s="26" t="s">
        <v>1110</v>
      </c>
      <c r="AA125" s="26"/>
      <c r="AB125" s="18"/>
      <c r="AE125" s="18" t="s">
        <v>296</v>
      </c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584</v>
      </c>
      <c r="BC125" s="18" t="s">
        <v>547</v>
      </c>
      <c r="BD125" s="18" t="s">
        <v>383</v>
      </c>
      <c r="BE125" s="18" t="s">
        <v>548</v>
      </c>
      <c r="BF125" s="18" t="s">
        <v>127</v>
      </c>
      <c r="BH125" s="18" t="s">
        <v>781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18">
        <v>1607</v>
      </c>
      <c r="B126" s="18" t="s">
        <v>26</v>
      </c>
      <c r="C126" s="18" t="s">
        <v>383</v>
      </c>
      <c r="D126" s="18" t="s">
        <v>137</v>
      </c>
      <c r="E126" s="18" t="s">
        <v>1053</v>
      </c>
      <c r="F126" s="22" t="str">
        <f>IF(ISBLANK(Table2[[#This Row],[unique_id]]), "", PROPER(SUBSTITUTE(Table2[[#This Row],[unique_id]], "_", " ")))</f>
        <v>Edwin Night Light Bulb 1</v>
      </c>
      <c r="H126" s="18" t="s">
        <v>139</v>
      </c>
      <c r="O126" s="19" t="s">
        <v>888</v>
      </c>
      <c r="P126" s="18" t="s">
        <v>166</v>
      </c>
      <c r="Q126" s="18" t="s">
        <v>858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/>
      <c r="U126" s="18"/>
      <c r="V126" s="19"/>
      <c r="W126" s="19" t="s">
        <v>549</v>
      </c>
      <c r="X126" s="25">
        <v>102</v>
      </c>
      <c r="Y126" s="26" t="s">
        <v>854</v>
      </c>
      <c r="Z126" s="26" t="s">
        <v>1110</v>
      </c>
      <c r="AA126" s="26"/>
      <c r="AB126" s="18"/>
      <c r="AG126" s="19"/>
      <c r="AH126" s="19"/>
      <c r="AT1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18" t="str">
        <f>Table2[[#This Row],[device_suggested_area]]</f>
        <v>Edwin</v>
      </c>
      <c r="BA126" s="18" t="str">
        <f>IF(ISBLANK(Table2[[#This Row],[device_model]]), "", Table2[[#This Row],[device_suggested_area]])</f>
        <v>Edwin</v>
      </c>
      <c r="BB126" s="18" t="s">
        <v>1138</v>
      </c>
      <c r="BC126" s="18" t="s">
        <v>547</v>
      </c>
      <c r="BD126" s="18" t="s">
        <v>383</v>
      </c>
      <c r="BE126" s="18" t="s">
        <v>548</v>
      </c>
      <c r="BF126" s="18" t="s">
        <v>127</v>
      </c>
      <c r="BH126" s="18" t="s">
        <v>781</v>
      </c>
      <c r="BK126" s="18" t="s">
        <v>557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18">
        <v>1608</v>
      </c>
      <c r="B127" s="18" t="s">
        <v>26</v>
      </c>
      <c r="C127" s="18" t="s">
        <v>383</v>
      </c>
      <c r="D127" s="18" t="s">
        <v>137</v>
      </c>
      <c r="E127" s="18" t="s">
        <v>300</v>
      </c>
      <c r="F127" s="22" t="str">
        <f>IF(ISBLANK(Table2[[#This Row],[unique_id]]), "", PROPER(SUBSTITUTE(Table2[[#This Row],[unique_id]], "_", " ")))</f>
        <v>Hallway Main</v>
      </c>
      <c r="G127" s="18" t="s">
        <v>202</v>
      </c>
      <c r="H127" s="18" t="s">
        <v>139</v>
      </c>
      <c r="I127" s="18" t="s">
        <v>132</v>
      </c>
      <c r="J127" s="18" t="s">
        <v>820</v>
      </c>
      <c r="K127" s="18" t="s">
        <v>1038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103</v>
      </c>
      <c r="Y127" s="26" t="s">
        <v>856</v>
      </c>
      <c r="Z127" s="26" t="s">
        <v>1111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Hallway</v>
      </c>
      <c r="BA127" s="18" t="str">
        <f>IF(ISBLANK(Table2[[#This Row],[device_model]]), "", Table2[[#This Row],[device_suggested_area]])</f>
        <v>Hallway</v>
      </c>
      <c r="BB127" s="18" t="s">
        <v>1139</v>
      </c>
      <c r="BC127" s="18" t="s">
        <v>547</v>
      </c>
      <c r="BD127" s="18" t="s">
        <v>383</v>
      </c>
      <c r="BE127" s="18" t="s">
        <v>548</v>
      </c>
      <c r="BF127" s="18" t="s">
        <v>417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1609</v>
      </c>
      <c r="B128" s="18" t="s">
        <v>26</v>
      </c>
      <c r="C128" s="18" t="s">
        <v>383</v>
      </c>
      <c r="D128" s="18" t="s">
        <v>137</v>
      </c>
      <c r="E128" s="18" t="s">
        <v>1054</v>
      </c>
      <c r="F128" s="22" t="str">
        <f>IF(ISBLANK(Table2[[#This Row],[unique_id]]), "", PROPER(SUBSTITUTE(Table2[[#This Row],[unique_id]], "_", " ")))</f>
        <v>Hallway Main Bulb 1</v>
      </c>
      <c r="H128" s="18" t="s">
        <v>139</v>
      </c>
      <c r="O128" s="19" t="s">
        <v>888</v>
      </c>
      <c r="P128" s="18" t="s">
        <v>166</v>
      </c>
      <c r="Q128" s="18" t="s">
        <v>858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Hallway Lights</v>
      </c>
      <c r="T128" s="23"/>
      <c r="U128" s="18"/>
      <c r="V128" s="19"/>
      <c r="W128" s="19" t="s">
        <v>549</v>
      </c>
      <c r="X128" s="25">
        <v>103</v>
      </c>
      <c r="Y128" s="26" t="s">
        <v>854</v>
      </c>
      <c r="Z128" s="26" t="s">
        <v>1111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Hallway</v>
      </c>
      <c r="BA128" s="18" t="str">
        <f>IF(ISBLANK(Table2[[#This Row],[device_model]]), "", Table2[[#This Row],[device_suggested_area]])</f>
        <v>Hallway</v>
      </c>
      <c r="BB128" s="18" t="s">
        <v>1140</v>
      </c>
      <c r="BC128" s="18" t="s">
        <v>547</v>
      </c>
      <c r="BD128" s="18" t="s">
        <v>383</v>
      </c>
      <c r="BE128" s="18" t="s">
        <v>548</v>
      </c>
      <c r="BF128" s="18" t="s">
        <v>417</v>
      </c>
      <c r="BK128" s="18" t="s">
        <v>558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18">
        <v>1610</v>
      </c>
      <c r="B129" s="18" t="s">
        <v>26</v>
      </c>
      <c r="C129" s="18" t="s">
        <v>383</v>
      </c>
      <c r="D129" s="18" t="s">
        <v>137</v>
      </c>
      <c r="E129" s="18" t="s">
        <v>1055</v>
      </c>
      <c r="F129" s="22" t="str">
        <f>IF(ISBLANK(Table2[[#This Row],[unique_id]]), "", PROPER(SUBSTITUTE(Table2[[#This Row],[unique_id]], "_", " ")))</f>
        <v>Hallway Main Bulb 2</v>
      </c>
      <c r="H129" s="18" t="s">
        <v>139</v>
      </c>
      <c r="O129" s="19" t="s">
        <v>888</v>
      </c>
      <c r="P129" s="18" t="s">
        <v>166</v>
      </c>
      <c r="Q129" s="18" t="s">
        <v>858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Hallway Lights</v>
      </c>
      <c r="T129" s="23"/>
      <c r="U129" s="18"/>
      <c r="V129" s="19"/>
      <c r="W129" s="19" t="s">
        <v>549</v>
      </c>
      <c r="X129" s="25">
        <v>103</v>
      </c>
      <c r="Y129" s="26" t="s">
        <v>854</v>
      </c>
      <c r="Z129" s="26" t="s">
        <v>1111</v>
      </c>
      <c r="AA129" s="26"/>
      <c r="AB129" s="18"/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1141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K129" s="18" t="s">
        <v>559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18">
        <v>1611</v>
      </c>
      <c r="B130" s="18" t="s">
        <v>26</v>
      </c>
      <c r="C130" s="18" t="s">
        <v>383</v>
      </c>
      <c r="D130" s="18" t="s">
        <v>137</v>
      </c>
      <c r="E130" s="18" t="s">
        <v>1056</v>
      </c>
      <c r="F130" s="22" t="str">
        <f>IF(ISBLANK(Table2[[#This Row],[unique_id]]), "", PROPER(SUBSTITUTE(Table2[[#This Row],[unique_id]], "_", " ")))</f>
        <v>Hallway Main Bulb 3</v>
      </c>
      <c r="H130" s="18" t="s">
        <v>139</v>
      </c>
      <c r="O130" s="19" t="s">
        <v>888</v>
      </c>
      <c r="P130" s="18" t="s">
        <v>166</v>
      </c>
      <c r="Q130" s="18" t="s">
        <v>858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854</v>
      </c>
      <c r="Z130" s="26" t="s">
        <v>1111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1142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560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18">
        <v>1612</v>
      </c>
      <c r="B131" s="18" t="s">
        <v>26</v>
      </c>
      <c r="C131" s="18" t="s">
        <v>383</v>
      </c>
      <c r="D131" s="18" t="s">
        <v>137</v>
      </c>
      <c r="E131" s="18" t="s">
        <v>1057</v>
      </c>
      <c r="F131" s="22" t="str">
        <f>IF(ISBLANK(Table2[[#This Row],[unique_id]]), "", PROPER(SUBSTITUTE(Table2[[#This Row],[unique_id]], "_", " ")))</f>
        <v>Hallway Main Bulb 4</v>
      </c>
      <c r="H131" s="18" t="s">
        <v>139</v>
      </c>
      <c r="O131" s="19" t="s">
        <v>888</v>
      </c>
      <c r="P131" s="18" t="s">
        <v>166</v>
      </c>
      <c r="Q131" s="18" t="s">
        <v>858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854</v>
      </c>
      <c r="Z131" s="26" t="s">
        <v>1111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1143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561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18">
        <v>1613</v>
      </c>
      <c r="B132" s="18" t="s">
        <v>26</v>
      </c>
      <c r="C132" s="18" t="s">
        <v>510</v>
      </c>
      <c r="D132" s="18" t="s">
        <v>137</v>
      </c>
      <c r="E132" s="18" t="s">
        <v>970</v>
      </c>
      <c r="F132" s="22" t="str">
        <f>IF(ISBLANK(Table2[[#This Row],[unique_id]]), "", PROPER(SUBSTITUTE(Table2[[#This Row],[unique_id]], "_", " ")))</f>
        <v>Hallway Sconces</v>
      </c>
      <c r="G132" s="18" t="s">
        <v>972</v>
      </c>
      <c r="H132" s="18" t="s">
        <v>139</v>
      </c>
      <c r="I132" s="18" t="s">
        <v>132</v>
      </c>
      <c r="J132" s="18" t="s">
        <v>962</v>
      </c>
      <c r="K132" s="18" t="s">
        <v>1038</v>
      </c>
      <c r="M132" s="18" t="s">
        <v>136</v>
      </c>
      <c r="O132" s="19"/>
      <c r="P132" s="18"/>
      <c r="T132" s="23"/>
      <c r="U132" s="18"/>
      <c r="V132" s="19"/>
      <c r="W132" s="19" t="s">
        <v>550</v>
      </c>
      <c r="X132" s="25">
        <v>120</v>
      </c>
      <c r="Y132" s="26" t="s">
        <v>856</v>
      </c>
      <c r="Z132" s="19" t="s">
        <v>1112</v>
      </c>
      <c r="AB132" s="18"/>
      <c r="AE132" s="18" t="s">
        <v>296</v>
      </c>
      <c r="AG132" s="19"/>
      <c r="AH132" s="19"/>
      <c r="AT132" s="20"/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962</v>
      </c>
      <c r="BC132" s="18" t="s">
        <v>965</v>
      </c>
      <c r="BD132" s="18" t="s">
        <v>510</v>
      </c>
      <c r="BE132" s="18" t="s">
        <v>963</v>
      </c>
      <c r="BF132" s="18" t="s">
        <v>417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1614</v>
      </c>
      <c r="B133" s="18" t="s">
        <v>26</v>
      </c>
      <c r="C133" s="18" t="s">
        <v>510</v>
      </c>
      <c r="D133" s="18" t="s">
        <v>137</v>
      </c>
      <c r="E133" s="18" t="s">
        <v>971</v>
      </c>
      <c r="F133" s="22" t="str">
        <f>IF(ISBLANK(Table2[[#This Row],[unique_id]]), "", PROPER(SUBSTITUTE(Table2[[#This Row],[unique_id]], "_", " ")))</f>
        <v>Hallway Sconces Bulb 1</v>
      </c>
      <c r="H133" s="18" t="s">
        <v>139</v>
      </c>
      <c r="O133" s="19" t="s">
        <v>888</v>
      </c>
      <c r="P133" s="18" t="s">
        <v>166</v>
      </c>
      <c r="Q133" s="18" t="s">
        <v>858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120</v>
      </c>
      <c r="Y133" s="26" t="s">
        <v>854</v>
      </c>
      <c r="Z133" s="19" t="s">
        <v>1112</v>
      </c>
      <c r="AB133" s="18"/>
      <c r="AG133" s="19"/>
      <c r="AH133" s="19"/>
      <c r="AT133" s="20"/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1126</v>
      </c>
      <c r="BC133" s="18" t="s">
        <v>965</v>
      </c>
      <c r="BD133" s="18" t="s">
        <v>510</v>
      </c>
      <c r="BE133" s="18" t="s">
        <v>963</v>
      </c>
      <c r="BF133" s="18" t="s">
        <v>417</v>
      </c>
      <c r="BK133" s="18" t="s">
        <v>973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18">
        <v>1615</v>
      </c>
      <c r="B134" s="18" t="s">
        <v>26</v>
      </c>
      <c r="C134" s="18" t="s">
        <v>510</v>
      </c>
      <c r="D134" s="18" t="s">
        <v>137</v>
      </c>
      <c r="E134" s="18" t="s">
        <v>1456</v>
      </c>
      <c r="F134" s="22" t="str">
        <f>IF(ISBLANK(Table2[[#This Row],[unique_id]]), "", PROPER(SUBSTITUTE(Table2[[#This Row],[unique_id]], "_", " ")))</f>
        <v>Hallway Sconces Bulb 2</v>
      </c>
      <c r="H134" s="18" t="s">
        <v>139</v>
      </c>
      <c r="O134" s="19" t="s">
        <v>888</v>
      </c>
      <c r="P134" s="18" t="s">
        <v>166</v>
      </c>
      <c r="Q134" s="18" t="s">
        <v>858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Hallway Lights</v>
      </c>
      <c r="T134" s="23"/>
      <c r="U134" s="18"/>
      <c r="V134" s="19"/>
      <c r="W134" s="19" t="s">
        <v>549</v>
      </c>
      <c r="X134" s="25">
        <v>120</v>
      </c>
      <c r="Y134" s="26" t="s">
        <v>854</v>
      </c>
      <c r="Z134" s="19" t="s">
        <v>1112</v>
      </c>
      <c r="AB134" s="18"/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1127</v>
      </c>
      <c r="BC134" s="18" t="s">
        <v>965</v>
      </c>
      <c r="BD134" s="18" t="s">
        <v>510</v>
      </c>
      <c r="BE134" s="18" t="s">
        <v>963</v>
      </c>
      <c r="BF134" s="18" t="s">
        <v>417</v>
      </c>
      <c r="BK134" s="18" t="s">
        <v>974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18">
        <v>1616</v>
      </c>
      <c r="B135" s="18" t="s">
        <v>26</v>
      </c>
      <c r="C135" s="18" t="s">
        <v>383</v>
      </c>
      <c r="D135" s="18" t="s">
        <v>137</v>
      </c>
      <c r="E135" s="18" t="s">
        <v>301</v>
      </c>
      <c r="F135" s="22" t="str">
        <f>IF(ISBLANK(Table2[[#This Row],[unique_id]]), "", PROPER(SUBSTITUTE(Table2[[#This Row],[unique_id]], "_", " ")))</f>
        <v>Dining Main</v>
      </c>
      <c r="G135" s="18" t="s">
        <v>138</v>
      </c>
      <c r="H135" s="18" t="s">
        <v>139</v>
      </c>
      <c r="I135" s="18" t="s">
        <v>132</v>
      </c>
      <c r="J135" s="18" t="s">
        <v>820</v>
      </c>
      <c r="K135" s="18" t="s">
        <v>998</v>
      </c>
      <c r="M135" s="18" t="s">
        <v>136</v>
      </c>
      <c r="O135" s="19"/>
      <c r="P135" s="18"/>
      <c r="T135" s="23"/>
      <c r="U135" s="18"/>
      <c r="V135" s="19"/>
      <c r="W135" s="19" t="s">
        <v>550</v>
      </c>
      <c r="X135" s="25">
        <v>104</v>
      </c>
      <c r="Y135" s="26" t="s">
        <v>856</v>
      </c>
      <c r="Z135" s="26" t="s">
        <v>1109</v>
      </c>
      <c r="AA135" s="26"/>
      <c r="AB135" s="18"/>
      <c r="AE135" s="18" t="s">
        <v>296</v>
      </c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Dining</v>
      </c>
      <c r="BA135" s="18" t="str">
        <f>IF(ISBLANK(Table2[[#This Row],[device_model]]), "", Table2[[#This Row],[device_suggested_area]])</f>
        <v>Dining</v>
      </c>
      <c r="BB135" s="18" t="s">
        <v>1139</v>
      </c>
      <c r="BC135" s="18" t="s">
        <v>547</v>
      </c>
      <c r="BD135" s="18" t="s">
        <v>383</v>
      </c>
      <c r="BE135" s="18" t="s">
        <v>548</v>
      </c>
      <c r="BF135" s="18" t="s">
        <v>195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18">
        <v>1617</v>
      </c>
      <c r="B136" s="18" t="s">
        <v>26</v>
      </c>
      <c r="C136" s="18" t="s">
        <v>383</v>
      </c>
      <c r="D136" s="18" t="s">
        <v>137</v>
      </c>
      <c r="E136" s="18" t="s">
        <v>1058</v>
      </c>
      <c r="F136" s="22" t="str">
        <f>IF(ISBLANK(Table2[[#This Row],[unique_id]]), "", PROPER(SUBSTITUTE(Table2[[#This Row],[unique_id]], "_", " ")))</f>
        <v>Dining Main Bulb 1</v>
      </c>
      <c r="H136" s="18" t="s">
        <v>139</v>
      </c>
      <c r="O136" s="19" t="s">
        <v>888</v>
      </c>
      <c r="P136" s="18" t="s">
        <v>166</v>
      </c>
      <c r="Q136" s="18" t="s">
        <v>858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Dining Lights</v>
      </c>
      <c r="T136" s="23"/>
      <c r="U136" s="18"/>
      <c r="V136" s="19"/>
      <c r="W136" s="19" t="s">
        <v>549</v>
      </c>
      <c r="X136" s="25">
        <v>104</v>
      </c>
      <c r="Y136" s="26" t="s">
        <v>854</v>
      </c>
      <c r="Z136" s="26" t="s">
        <v>1109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Dining</v>
      </c>
      <c r="BA136" s="18" t="str">
        <f>IF(ISBLANK(Table2[[#This Row],[device_model]]), "", Table2[[#This Row],[device_suggested_area]])</f>
        <v>Dining</v>
      </c>
      <c r="BB136" s="18" t="s">
        <v>1140</v>
      </c>
      <c r="BC136" s="18" t="s">
        <v>547</v>
      </c>
      <c r="BD136" s="18" t="s">
        <v>383</v>
      </c>
      <c r="BE136" s="18" t="s">
        <v>548</v>
      </c>
      <c r="BF136" s="18" t="s">
        <v>195</v>
      </c>
      <c r="BK136" s="18" t="s">
        <v>562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18">
        <v>1618</v>
      </c>
      <c r="B137" s="18" t="s">
        <v>26</v>
      </c>
      <c r="C137" s="18" t="s">
        <v>383</v>
      </c>
      <c r="D137" s="18" t="s">
        <v>137</v>
      </c>
      <c r="E137" s="18" t="s">
        <v>1059</v>
      </c>
      <c r="F137" s="22" t="str">
        <f>IF(ISBLANK(Table2[[#This Row],[unique_id]]), "", PROPER(SUBSTITUTE(Table2[[#This Row],[unique_id]], "_", " ")))</f>
        <v>Dining Main Bulb 2</v>
      </c>
      <c r="H137" s="18" t="s">
        <v>139</v>
      </c>
      <c r="O137" s="19" t="s">
        <v>888</v>
      </c>
      <c r="P137" s="18" t="s">
        <v>166</v>
      </c>
      <c r="Q137" s="18" t="s">
        <v>858</v>
      </c>
      <c r="R137" s="18" t="str">
        <f>Table2[[#This Row],[entity_domain]]</f>
        <v>Lights</v>
      </c>
      <c r="S137" s="18" t="str">
        <f>_xlfn.CONCAT( Table2[[#This Row],[device_suggested_area]], " ",Table2[[#This Row],[powercalc_group_3]])</f>
        <v>Dining Lights</v>
      </c>
      <c r="T137" s="23"/>
      <c r="U137" s="18"/>
      <c r="V137" s="19"/>
      <c r="W137" s="19" t="s">
        <v>549</v>
      </c>
      <c r="X137" s="25">
        <v>104</v>
      </c>
      <c r="Y137" s="26" t="s">
        <v>854</v>
      </c>
      <c r="Z137" s="26" t="s">
        <v>1109</v>
      </c>
      <c r="AA137" s="26"/>
      <c r="AB137" s="18"/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1141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K137" s="18" t="s">
        <v>563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18">
        <v>1619</v>
      </c>
      <c r="B138" s="18" t="s">
        <v>26</v>
      </c>
      <c r="C138" s="18" t="s">
        <v>383</v>
      </c>
      <c r="D138" s="18" t="s">
        <v>137</v>
      </c>
      <c r="E138" s="18" t="s">
        <v>1060</v>
      </c>
      <c r="F138" s="22" t="str">
        <f>IF(ISBLANK(Table2[[#This Row],[unique_id]]), "", PROPER(SUBSTITUTE(Table2[[#This Row],[unique_id]], "_", " ")))</f>
        <v>Dining Main Bulb 3</v>
      </c>
      <c r="H138" s="18" t="s">
        <v>139</v>
      </c>
      <c r="O138" s="19" t="s">
        <v>888</v>
      </c>
      <c r="P138" s="18" t="s">
        <v>166</v>
      </c>
      <c r="Q138" s="18" t="s">
        <v>858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854</v>
      </c>
      <c r="Z138" s="26" t="s">
        <v>1109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1142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564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18">
        <v>1620</v>
      </c>
      <c r="B139" s="18" t="s">
        <v>26</v>
      </c>
      <c r="C139" s="18" t="s">
        <v>383</v>
      </c>
      <c r="D139" s="18" t="s">
        <v>137</v>
      </c>
      <c r="E139" s="18" t="s">
        <v>1061</v>
      </c>
      <c r="F139" s="22" t="str">
        <f>IF(ISBLANK(Table2[[#This Row],[unique_id]]), "", PROPER(SUBSTITUTE(Table2[[#This Row],[unique_id]], "_", " ")))</f>
        <v>Dining Main Bulb 4</v>
      </c>
      <c r="H139" s="18" t="s">
        <v>139</v>
      </c>
      <c r="O139" s="19" t="s">
        <v>888</v>
      </c>
      <c r="P139" s="18" t="s">
        <v>166</v>
      </c>
      <c r="Q139" s="18" t="s">
        <v>858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854</v>
      </c>
      <c r="Z139" s="26" t="s">
        <v>1109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1143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565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18">
        <v>1621</v>
      </c>
      <c r="B140" s="18" t="s">
        <v>26</v>
      </c>
      <c r="C140" s="18" t="s">
        <v>383</v>
      </c>
      <c r="D140" s="18" t="s">
        <v>137</v>
      </c>
      <c r="E140" s="18" t="s">
        <v>1062</v>
      </c>
      <c r="F140" s="22" t="str">
        <f>IF(ISBLANK(Table2[[#This Row],[unique_id]]), "", PROPER(SUBSTITUTE(Table2[[#This Row],[unique_id]], "_", " ")))</f>
        <v>Dining Main Bulb 5</v>
      </c>
      <c r="H140" s="18" t="s">
        <v>139</v>
      </c>
      <c r="O140" s="19" t="s">
        <v>888</v>
      </c>
      <c r="P140" s="18" t="s">
        <v>166</v>
      </c>
      <c r="Q140" s="18" t="s">
        <v>858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854</v>
      </c>
      <c r="Z140" s="26" t="s">
        <v>1109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1144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566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18">
        <v>1622</v>
      </c>
      <c r="B141" s="18" t="s">
        <v>26</v>
      </c>
      <c r="C141" s="18" t="s">
        <v>383</v>
      </c>
      <c r="D141" s="18" t="s">
        <v>137</v>
      </c>
      <c r="E141" s="18" t="s">
        <v>1063</v>
      </c>
      <c r="F141" s="22" t="str">
        <f>IF(ISBLANK(Table2[[#This Row],[unique_id]]), "", PROPER(SUBSTITUTE(Table2[[#This Row],[unique_id]], "_", " ")))</f>
        <v>Dining Main Bulb 6</v>
      </c>
      <c r="H141" s="18" t="s">
        <v>139</v>
      </c>
      <c r="O141" s="19" t="s">
        <v>888</v>
      </c>
      <c r="P141" s="18" t="s">
        <v>166</v>
      </c>
      <c r="Q141" s="18" t="s">
        <v>858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854</v>
      </c>
      <c r="Z141" s="26" t="s">
        <v>1109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1145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567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18">
        <v>1623</v>
      </c>
      <c r="B142" s="18" t="s">
        <v>26</v>
      </c>
      <c r="C142" s="18" t="s">
        <v>383</v>
      </c>
      <c r="D142" s="18" t="s">
        <v>137</v>
      </c>
      <c r="E142" s="18" t="s">
        <v>302</v>
      </c>
      <c r="F142" s="22" t="str">
        <f>IF(ISBLANK(Table2[[#This Row],[unique_id]]), "", PROPER(SUBSTITUTE(Table2[[#This Row],[unique_id]], "_", " ")))</f>
        <v>Lounge Main</v>
      </c>
      <c r="G142" s="18" t="s">
        <v>209</v>
      </c>
      <c r="H142" s="18" t="s">
        <v>139</v>
      </c>
      <c r="I142" s="18" t="s">
        <v>132</v>
      </c>
      <c r="J142" s="18" t="s">
        <v>820</v>
      </c>
      <c r="K142" s="18" t="s">
        <v>998</v>
      </c>
      <c r="M142" s="18" t="s">
        <v>136</v>
      </c>
      <c r="O142" s="19"/>
      <c r="P142" s="18"/>
      <c r="T142" s="23"/>
      <c r="U142" s="18"/>
      <c r="V142" s="19"/>
      <c r="W142" s="19" t="s">
        <v>550</v>
      </c>
      <c r="X142" s="25">
        <v>105</v>
      </c>
      <c r="Y142" s="26" t="s">
        <v>856</v>
      </c>
      <c r="Z142" s="26" t="s">
        <v>1109</v>
      </c>
      <c r="AA142" s="26"/>
      <c r="AB142" s="18"/>
      <c r="AE142" s="18" t="s">
        <v>296</v>
      </c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Lounge</v>
      </c>
      <c r="BA142" s="18" t="str">
        <f>IF(ISBLANK(Table2[[#This Row],[device_model]]), "", Table2[[#This Row],[device_suggested_area]])</f>
        <v>Lounge</v>
      </c>
      <c r="BB142" s="18" t="s">
        <v>1139</v>
      </c>
      <c r="BC142" s="18" t="s">
        <v>547</v>
      </c>
      <c r="BD142" s="18" t="s">
        <v>383</v>
      </c>
      <c r="BE142" s="18" t="s">
        <v>548</v>
      </c>
      <c r="BF142" s="18" t="s">
        <v>196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18">
        <v>1624</v>
      </c>
      <c r="B143" s="18" t="s">
        <v>26</v>
      </c>
      <c r="C143" s="18" t="s">
        <v>383</v>
      </c>
      <c r="D143" s="18" t="s">
        <v>137</v>
      </c>
      <c r="E143" s="18" t="s">
        <v>1064</v>
      </c>
      <c r="F143" s="22" t="str">
        <f>IF(ISBLANK(Table2[[#This Row],[unique_id]]), "", PROPER(SUBSTITUTE(Table2[[#This Row],[unique_id]], "_", " ")))</f>
        <v>Lounge Main Bulb 1</v>
      </c>
      <c r="H143" s="18" t="s">
        <v>139</v>
      </c>
      <c r="O143" s="19" t="s">
        <v>888</v>
      </c>
      <c r="P143" s="18" t="s">
        <v>166</v>
      </c>
      <c r="Q143" s="18" t="s">
        <v>858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Lounge Lights</v>
      </c>
      <c r="T143" s="23"/>
      <c r="U143" s="18"/>
      <c r="V143" s="19"/>
      <c r="W143" s="19" t="s">
        <v>549</v>
      </c>
      <c r="X143" s="25">
        <v>105</v>
      </c>
      <c r="Y143" s="26" t="s">
        <v>854</v>
      </c>
      <c r="Z143" s="26" t="s">
        <v>1109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Lounge</v>
      </c>
      <c r="BA143" s="18" t="str">
        <f>IF(ISBLANK(Table2[[#This Row],[device_model]]), "", Table2[[#This Row],[device_suggested_area]])</f>
        <v>Lounge</v>
      </c>
      <c r="BB143" s="18" t="s">
        <v>1140</v>
      </c>
      <c r="BC143" s="18" t="s">
        <v>547</v>
      </c>
      <c r="BD143" s="18" t="s">
        <v>383</v>
      </c>
      <c r="BE143" s="18" t="s">
        <v>548</v>
      </c>
      <c r="BF143" s="18" t="s">
        <v>196</v>
      </c>
      <c r="BK143" s="18" t="s">
        <v>568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18">
        <v>1625</v>
      </c>
      <c r="B144" s="18" t="s">
        <v>26</v>
      </c>
      <c r="C144" s="18" t="s">
        <v>383</v>
      </c>
      <c r="D144" s="18" t="s">
        <v>137</v>
      </c>
      <c r="E144" s="18" t="s">
        <v>1065</v>
      </c>
      <c r="F144" s="22" t="str">
        <f>IF(ISBLANK(Table2[[#This Row],[unique_id]]), "", PROPER(SUBSTITUTE(Table2[[#This Row],[unique_id]], "_", " ")))</f>
        <v>Lounge Main Bulb 2</v>
      </c>
      <c r="H144" s="18" t="s">
        <v>139</v>
      </c>
      <c r="O144" s="19" t="s">
        <v>888</v>
      </c>
      <c r="P144" s="18" t="s">
        <v>166</v>
      </c>
      <c r="Q144" s="18" t="s">
        <v>858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Lounge Lights</v>
      </c>
      <c r="T144" s="23"/>
      <c r="U144" s="18"/>
      <c r="V144" s="19"/>
      <c r="W144" s="19" t="s">
        <v>549</v>
      </c>
      <c r="X144" s="25">
        <v>105</v>
      </c>
      <c r="Y144" s="26" t="s">
        <v>854</v>
      </c>
      <c r="Z144" s="26" t="s">
        <v>1109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1141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K144" s="18" t="s">
        <v>569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18">
        <v>1626</v>
      </c>
      <c r="B145" s="18" t="s">
        <v>26</v>
      </c>
      <c r="C145" s="18" t="s">
        <v>383</v>
      </c>
      <c r="D145" s="18" t="s">
        <v>137</v>
      </c>
      <c r="E145" s="18" t="s">
        <v>1066</v>
      </c>
      <c r="F145" s="22" t="str">
        <f>IF(ISBLANK(Table2[[#This Row],[unique_id]]), "", PROPER(SUBSTITUTE(Table2[[#This Row],[unique_id]], "_", " ")))</f>
        <v>Lounge Main Bulb 3</v>
      </c>
      <c r="H145" s="18" t="s">
        <v>139</v>
      </c>
      <c r="O145" s="19" t="s">
        <v>888</v>
      </c>
      <c r="P145" s="18" t="s">
        <v>166</v>
      </c>
      <c r="Q145" s="18" t="s">
        <v>858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854</v>
      </c>
      <c r="Z145" s="26" t="s">
        <v>1109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1142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570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18">
        <v>1627</v>
      </c>
      <c r="B146" s="18" t="s">
        <v>26</v>
      </c>
      <c r="C146" s="18" t="s">
        <v>133</v>
      </c>
      <c r="D146" s="18" t="s">
        <v>137</v>
      </c>
      <c r="E146" s="18" t="s">
        <v>458</v>
      </c>
      <c r="F146" s="22" t="str">
        <f>IF(ISBLANK(Table2[[#This Row],[unique_id]]), "", PROPER(SUBSTITUTE(Table2[[#This Row],[unique_id]], "_", " ")))</f>
        <v>Lounge Fan</v>
      </c>
      <c r="G146" s="18" t="s">
        <v>193</v>
      </c>
      <c r="H146" s="18" t="s">
        <v>139</v>
      </c>
      <c r="I146" s="18" t="s">
        <v>132</v>
      </c>
      <c r="J146" s="18" t="s">
        <v>821</v>
      </c>
      <c r="M146" s="18" t="s">
        <v>136</v>
      </c>
      <c r="O146" s="19" t="s">
        <v>888</v>
      </c>
      <c r="P146" s="18" t="s">
        <v>166</v>
      </c>
      <c r="Q146" s="18" t="s">
        <v>858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 t="s">
        <v>873</v>
      </c>
      <c r="U146" s="18"/>
      <c r="V146" s="19"/>
      <c r="W146" s="19"/>
      <c r="X146" s="19"/>
      <c r="Y146" s="19"/>
      <c r="Z146" s="19"/>
      <c r="AB146" s="18"/>
      <c r="AE146" s="18" t="s">
        <v>296</v>
      </c>
      <c r="AG146" s="19"/>
      <c r="AH146" s="19"/>
      <c r="AT146" s="20"/>
      <c r="AU146" s="19"/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18" t="str">
        <f>IF(ISBLANK(Table2[[#This Row],[device_model]]), "", Table2[[#This Row],[device_suggested_area]])</f>
        <v/>
      </c>
      <c r="BE146" s="19"/>
      <c r="BF146" s="18" t="s">
        <v>196</v>
      </c>
      <c r="BH146" s="18" t="s">
        <v>781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18">
        <v>1628</v>
      </c>
      <c r="B147" s="18" t="s">
        <v>26</v>
      </c>
      <c r="C147" s="18" t="s">
        <v>383</v>
      </c>
      <c r="D147" s="18" t="s">
        <v>137</v>
      </c>
      <c r="E147" s="18" t="s">
        <v>616</v>
      </c>
      <c r="F147" s="22" t="str">
        <f>IF(ISBLANK(Table2[[#This Row],[unique_id]]), "", PROPER(SUBSTITUTE(Table2[[#This Row],[unique_id]], "_", " ")))</f>
        <v>Lounge Lamp</v>
      </c>
      <c r="G147" s="18" t="s">
        <v>617</v>
      </c>
      <c r="H147" s="18" t="s">
        <v>139</v>
      </c>
      <c r="I147" s="18" t="s">
        <v>132</v>
      </c>
      <c r="J147" s="18" t="s">
        <v>583</v>
      </c>
      <c r="K147" s="18" t="s">
        <v>1002</v>
      </c>
      <c r="M147" s="18" t="s">
        <v>136</v>
      </c>
      <c r="O147" s="19"/>
      <c r="P147" s="18"/>
      <c r="T147" s="23"/>
      <c r="U147" s="18"/>
      <c r="V147" s="19"/>
      <c r="W147" s="19" t="s">
        <v>550</v>
      </c>
      <c r="X147" s="25">
        <v>114</v>
      </c>
      <c r="Y147" s="26" t="s">
        <v>856</v>
      </c>
      <c r="Z147" s="26" t="s">
        <v>1109</v>
      </c>
      <c r="AA147" s="26"/>
      <c r="AB147" s="18"/>
      <c r="AE147" s="18" t="s">
        <v>296</v>
      </c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583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H147" s="18" t="s">
        <v>781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18">
        <v>1629</v>
      </c>
      <c r="B148" s="18" t="s">
        <v>26</v>
      </c>
      <c r="C148" s="18" t="s">
        <v>383</v>
      </c>
      <c r="D148" s="18" t="s">
        <v>137</v>
      </c>
      <c r="E148" s="18" t="s">
        <v>1067</v>
      </c>
      <c r="F148" s="22" t="str">
        <f>IF(ISBLANK(Table2[[#This Row],[unique_id]]), "", PROPER(SUBSTITUTE(Table2[[#This Row],[unique_id]], "_", " ")))</f>
        <v>Lounge Lamp Bulb 1</v>
      </c>
      <c r="H148" s="18" t="s">
        <v>139</v>
      </c>
      <c r="O148" s="19" t="s">
        <v>888</v>
      </c>
      <c r="P148" s="18" t="s">
        <v>166</v>
      </c>
      <c r="Q148" s="18" t="s">
        <v>858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/>
      <c r="U148" s="18"/>
      <c r="V148" s="19"/>
      <c r="W148" s="19" t="s">
        <v>549</v>
      </c>
      <c r="X148" s="25">
        <v>114</v>
      </c>
      <c r="Y148" s="26" t="s">
        <v>854</v>
      </c>
      <c r="Z148" s="26" t="s">
        <v>1110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Lounge</v>
      </c>
      <c r="BA148" s="18" t="str">
        <f>IF(ISBLANK(Table2[[#This Row],[device_model]]), "", Table2[[#This Row],[device_suggested_area]])</f>
        <v>Lounge</v>
      </c>
      <c r="BB148" s="18" t="s">
        <v>1137</v>
      </c>
      <c r="BC148" s="18" t="s">
        <v>547</v>
      </c>
      <c r="BD148" s="18" t="s">
        <v>383</v>
      </c>
      <c r="BE148" s="18" t="s">
        <v>548</v>
      </c>
      <c r="BF148" s="18" t="s">
        <v>196</v>
      </c>
      <c r="BH148" s="18" t="s">
        <v>781</v>
      </c>
      <c r="BK148" s="18" t="s">
        <v>618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18">
        <v>1630</v>
      </c>
      <c r="B149" s="18" t="s">
        <v>26</v>
      </c>
      <c r="C149" s="18" t="s">
        <v>383</v>
      </c>
      <c r="D149" s="18" t="s">
        <v>137</v>
      </c>
      <c r="E149" s="18" t="s">
        <v>303</v>
      </c>
      <c r="F149" s="22" t="str">
        <f>IF(ISBLANK(Table2[[#This Row],[unique_id]]), "", PROPER(SUBSTITUTE(Table2[[#This Row],[unique_id]], "_", " ")))</f>
        <v>Parents Main</v>
      </c>
      <c r="G149" s="18" t="s">
        <v>198</v>
      </c>
      <c r="H149" s="18" t="s">
        <v>139</v>
      </c>
      <c r="I149" s="18" t="s">
        <v>132</v>
      </c>
      <c r="J149" s="21" t="s">
        <v>820</v>
      </c>
      <c r="K149" s="18" t="s">
        <v>1001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106</v>
      </c>
      <c r="Y149" s="26" t="s">
        <v>856</v>
      </c>
      <c r="Z149" s="26" t="s">
        <v>1111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Parents</v>
      </c>
      <c r="BA149" s="18" t="str">
        <f>IF(ISBLANK(Table2[[#This Row],[device_model]]), "", Table2[[#This Row],[device_suggested_area]])</f>
        <v>Parents</v>
      </c>
      <c r="BB149" s="18" t="s">
        <v>1139</v>
      </c>
      <c r="BC149" s="18" t="s">
        <v>547</v>
      </c>
      <c r="BD149" s="18" t="s">
        <v>383</v>
      </c>
      <c r="BE149" s="18" t="s">
        <v>548</v>
      </c>
      <c r="BF149" s="18" t="s">
        <v>194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1631</v>
      </c>
      <c r="B150" s="18" t="s">
        <v>26</v>
      </c>
      <c r="C150" s="18" t="s">
        <v>383</v>
      </c>
      <c r="D150" s="18" t="s">
        <v>137</v>
      </c>
      <c r="E150" s="18" t="s">
        <v>1068</v>
      </c>
      <c r="F150" s="22" t="str">
        <f>IF(ISBLANK(Table2[[#This Row],[unique_id]]), "", PROPER(SUBSTITUTE(Table2[[#This Row],[unique_id]], "_", " ")))</f>
        <v>Parents Main Bulb 1</v>
      </c>
      <c r="H150" s="18" t="s">
        <v>139</v>
      </c>
      <c r="O150" s="19" t="s">
        <v>888</v>
      </c>
      <c r="P150" s="18" t="s">
        <v>166</v>
      </c>
      <c r="Q150" s="18" t="s">
        <v>858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Parents Lights</v>
      </c>
      <c r="T150" s="23"/>
      <c r="U150" s="18"/>
      <c r="V150" s="19"/>
      <c r="W150" s="19" t="s">
        <v>549</v>
      </c>
      <c r="X150" s="25">
        <v>106</v>
      </c>
      <c r="Y150" s="26" t="s">
        <v>854</v>
      </c>
      <c r="Z150" s="26" t="s">
        <v>1111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Parents</v>
      </c>
      <c r="BA150" s="18" t="str">
        <f>IF(ISBLANK(Table2[[#This Row],[device_model]]), "", Table2[[#This Row],[device_suggested_area]])</f>
        <v>Parents</v>
      </c>
      <c r="BB150" s="18" t="s">
        <v>1140</v>
      </c>
      <c r="BC150" s="18" t="s">
        <v>547</v>
      </c>
      <c r="BD150" s="18" t="s">
        <v>383</v>
      </c>
      <c r="BE150" s="18" t="s">
        <v>548</v>
      </c>
      <c r="BF150" s="18" t="s">
        <v>194</v>
      </c>
      <c r="BK150" s="18" t="s">
        <v>546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18">
        <v>1632</v>
      </c>
      <c r="B151" s="18" t="s">
        <v>26</v>
      </c>
      <c r="C151" s="18" t="s">
        <v>383</v>
      </c>
      <c r="D151" s="18" t="s">
        <v>137</v>
      </c>
      <c r="E151" s="18" t="s">
        <v>1069</v>
      </c>
      <c r="F151" s="22" t="str">
        <f>IF(ISBLANK(Table2[[#This Row],[unique_id]]), "", PROPER(SUBSTITUTE(Table2[[#This Row],[unique_id]], "_", " ")))</f>
        <v>Parents Main Bulb 2</v>
      </c>
      <c r="H151" s="18" t="s">
        <v>139</v>
      </c>
      <c r="O151" s="19" t="s">
        <v>888</v>
      </c>
      <c r="P151" s="18" t="s">
        <v>166</v>
      </c>
      <c r="Q151" s="18" t="s">
        <v>858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Parents Lights</v>
      </c>
      <c r="T151" s="23"/>
      <c r="U151" s="18"/>
      <c r="V151" s="19"/>
      <c r="W151" s="19" t="s">
        <v>549</v>
      </c>
      <c r="X151" s="25">
        <v>106</v>
      </c>
      <c r="Y151" s="26" t="s">
        <v>854</v>
      </c>
      <c r="Z151" s="26" t="s">
        <v>1111</v>
      </c>
      <c r="AA151" s="26"/>
      <c r="AB151" s="18"/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1141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K151" s="18" t="s">
        <v>553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18">
        <v>1633</v>
      </c>
      <c r="B152" s="18" t="s">
        <v>26</v>
      </c>
      <c r="C152" s="18" t="s">
        <v>383</v>
      </c>
      <c r="D152" s="18" t="s">
        <v>137</v>
      </c>
      <c r="E152" s="18" t="s">
        <v>1070</v>
      </c>
      <c r="F152" s="22" t="str">
        <f>IF(ISBLANK(Table2[[#This Row],[unique_id]]), "", PROPER(SUBSTITUTE(Table2[[#This Row],[unique_id]], "_", " ")))</f>
        <v>Parents Main Bulb 3</v>
      </c>
      <c r="H152" s="18" t="s">
        <v>139</v>
      </c>
      <c r="O152" s="19" t="s">
        <v>888</v>
      </c>
      <c r="P152" s="18" t="s">
        <v>166</v>
      </c>
      <c r="Q152" s="18" t="s">
        <v>858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854</v>
      </c>
      <c r="Z152" s="26" t="s">
        <v>1111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1142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554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18">
        <v>1634</v>
      </c>
      <c r="B153" s="18" t="s">
        <v>26</v>
      </c>
      <c r="C153" s="18" t="s">
        <v>510</v>
      </c>
      <c r="D153" s="18" t="s">
        <v>137</v>
      </c>
      <c r="E153" s="18" t="s">
        <v>983</v>
      </c>
      <c r="F153" s="22" t="str">
        <f>IF(ISBLANK(Table2[[#This Row],[unique_id]]), "", PROPER(SUBSTITUTE(Table2[[#This Row],[unique_id]], "_", " ")))</f>
        <v>Parents Jane Bedside</v>
      </c>
      <c r="G153" s="18" t="s">
        <v>981</v>
      </c>
      <c r="H153" s="18" t="s">
        <v>139</v>
      </c>
      <c r="I153" s="18" t="s">
        <v>132</v>
      </c>
      <c r="J153" s="18" t="s">
        <v>996</v>
      </c>
      <c r="K153" s="18" t="s">
        <v>1000</v>
      </c>
      <c r="M153" s="18" t="s">
        <v>136</v>
      </c>
      <c r="O153" s="19"/>
      <c r="P153" s="18"/>
      <c r="T153" s="23"/>
      <c r="U153" s="18"/>
      <c r="V153" s="19"/>
      <c r="W153" s="19" t="s">
        <v>550</v>
      </c>
      <c r="X153" s="25">
        <v>119</v>
      </c>
      <c r="Y153" s="26" t="s">
        <v>856</v>
      </c>
      <c r="Z153" s="19" t="s">
        <v>1112</v>
      </c>
      <c r="AB153" s="18"/>
      <c r="AE153" s="18" t="s">
        <v>296</v>
      </c>
      <c r="AG153" s="19"/>
      <c r="AH153" s="19"/>
      <c r="AT153" s="20"/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981</v>
      </c>
      <c r="BC153" s="18" t="s">
        <v>965</v>
      </c>
      <c r="BD153" s="18" t="s">
        <v>510</v>
      </c>
      <c r="BE153" s="18" t="s">
        <v>963</v>
      </c>
      <c r="BF153" s="18" t="s">
        <v>194</v>
      </c>
      <c r="BH153" s="18" t="s">
        <v>781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18">
        <v>1635</v>
      </c>
      <c r="B154" s="18" t="s">
        <v>26</v>
      </c>
      <c r="C154" s="18" t="s">
        <v>510</v>
      </c>
      <c r="D154" s="18" t="s">
        <v>137</v>
      </c>
      <c r="E154" s="18" t="s">
        <v>984</v>
      </c>
      <c r="F154" s="22" t="str">
        <f>IF(ISBLANK(Table2[[#This Row],[unique_id]]), "", PROPER(SUBSTITUTE(Table2[[#This Row],[unique_id]], "_", " ")))</f>
        <v>Parents Jane Bedside Bulb 1</v>
      </c>
      <c r="H154" s="18" t="s">
        <v>139</v>
      </c>
      <c r="O154" s="19" t="s">
        <v>888</v>
      </c>
      <c r="P154" s="18" t="s">
        <v>166</v>
      </c>
      <c r="Q154" s="18" t="s">
        <v>858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119</v>
      </c>
      <c r="Y154" s="26" t="s">
        <v>854</v>
      </c>
      <c r="Z154" s="19" t="s">
        <v>1112</v>
      </c>
      <c r="AB154" s="18"/>
      <c r="AG154" s="19"/>
      <c r="AH154" s="19"/>
      <c r="AT154" s="20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1128</v>
      </c>
      <c r="BC154" s="18" t="s">
        <v>965</v>
      </c>
      <c r="BD154" s="18" t="s">
        <v>510</v>
      </c>
      <c r="BE154" s="18" t="s">
        <v>963</v>
      </c>
      <c r="BF154" s="18" t="s">
        <v>194</v>
      </c>
      <c r="BH154" s="18" t="s">
        <v>781</v>
      </c>
      <c r="BK154" s="18" t="s">
        <v>969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18">
        <v>1636</v>
      </c>
      <c r="B155" s="18" t="s">
        <v>26</v>
      </c>
      <c r="C155" s="18" t="s">
        <v>510</v>
      </c>
      <c r="D155" s="18" t="s">
        <v>137</v>
      </c>
      <c r="E155" s="18" t="s">
        <v>985</v>
      </c>
      <c r="F155" s="22" t="str">
        <f>IF(ISBLANK(Table2[[#This Row],[unique_id]]), "", PROPER(SUBSTITUTE(Table2[[#This Row],[unique_id]], "_", " ")))</f>
        <v>Parents Graham Bedside</v>
      </c>
      <c r="G155" s="18" t="s">
        <v>982</v>
      </c>
      <c r="H155" s="18" t="s">
        <v>139</v>
      </c>
      <c r="I155" s="18" t="s">
        <v>132</v>
      </c>
      <c r="J155" s="18" t="s">
        <v>997</v>
      </c>
      <c r="K155" s="18" t="s">
        <v>1000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122</v>
      </c>
      <c r="Y155" s="26" t="s">
        <v>856</v>
      </c>
      <c r="Z155" s="19" t="s">
        <v>1112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982</v>
      </c>
      <c r="BC155" s="18" t="s">
        <v>965</v>
      </c>
      <c r="BD155" s="18" t="s">
        <v>510</v>
      </c>
      <c r="BE155" s="18" t="s">
        <v>963</v>
      </c>
      <c r="BF155" s="18" t="s">
        <v>194</v>
      </c>
      <c r="BH155" s="18" t="s">
        <v>781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1637</v>
      </c>
      <c r="B156" s="18" t="s">
        <v>26</v>
      </c>
      <c r="C156" s="18" t="s">
        <v>510</v>
      </c>
      <c r="D156" s="18" t="s">
        <v>137</v>
      </c>
      <c r="E156" s="18" t="s">
        <v>986</v>
      </c>
      <c r="F156" s="22" t="str">
        <f>IF(ISBLANK(Table2[[#This Row],[unique_id]]), "", PROPER(SUBSTITUTE(Table2[[#This Row],[unique_id]], "_", " ")))</f>
        <v>Parents Graham Bedside Bulb 1</v>
      </c>
      <c r="H156" s="18" t="s">
        <v>139</v>
      </c>
      <c r="O156" s="19" t="s">
        <v>888</v>
      </c>
      <c r="P156" s="18" t="s">
        <v>166</v>
      </c>
      <c r="Q156" s="18" t="s">
        <v>858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122</v>
      </c>
      <c r="Y156" s="26" t="s">
        <v>854</v>
      </c>
      <c r="Z156" s="19" t="s">
        <v>1112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1129</v>
      </c>
      <c r="BC156" s="18" t="s">
        <v>965</v>
      </c>
      <c r="BD156" s="18" t="s">
        <v>510</v>
      </c>
      <c r="BE156" s="18" t="s">
        <v>963</v>
      </c>
      <c r="BF156" s="18" t="s">
        <v>194</v>
      </c>
      <c r="BH156" s="18" t="s">
        <v>781</v>
      </c>
      <c r="BK156" s="18" t="s">
        <v>968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18">
        <v>1638</v>
      </c>
      <c r="B157" s="18" t="s">
        <v>26</v>
      </c>
      <c r="C157" s="18" t="s">
        <v>383</v>
      </c>
      <c r="D157" s="18" t="s">
        <v>137</v>
      </c>
      <c r="E157" s="18" t="s">
        <v>839</v>
      </c>
      <c r="F157" s="22" t="str">
        <f>IF(ISBLANK(Table2[[#This Row],[unique_id]]), "", PROPER(SUBSTITUTE(Table2[[#This Row],[unique_id]], "_", " ")))</f>
        <v>Study Lamp</v>
      </c>
      <c r="G157" s="18" t="s">
        <v>840</v>
      </c>
      <c r="H157" s="18" t="s">
        <v>139</v>
      </c>
      <c r="I157" s="18" t="s">
        <v>132</v>
      </c>
      <c r="J157" s="18" t="s">
        <v>583</v>
      </c>
      <c r="K157" s="18" t="s">
        <v>1002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117</v>
      </c>
      <c r="Y157" s="26" t="s">
        <v>856</v>
      </c>
      <c r="Z157" s="26" t="s">
        <v>1109</v>
      </c>
      <c r="AA157" s="26"/>
      <c r="AB157" s="18"/>
      <c r="AE157" s="18" t="s">
        <v>296</v>
      </c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Study</v>
      </c>
      <c r="BA157" s="18" t="str">
        <f>IF(ISBLANK(Table2[[#This Row],[device_model]]), "", Table2[[#This Row],[device_suggested_area]])</f>
        <v>Study</v>
      </c>
      <c r="BB157" s="18" t="s">
        <v>583</v>
      </c>
      <c r="BC157" s="18" t="s">
        <v>547</v>
      </c>
      <c r="BD157" s="18" t="s">
        <v>383</v>
      </c>
      <c r="BE157" s="18" t="s">
        <v>548</v>
      </c>
      <c r="BF157" s="18" t="s">
        <v>362</v>
      </c>
      <c r="BH157" s="18" t="s">
        <v>781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1639</v>
      </c>
      <c r="B158" s="18" t="s">
        <v>26</v>
      </c>
      <c r="C158" s="18" t="s">
        <v>383</v>
      </c>
      <c r="D158" s="18" t="s">
        <v>137</v>
      </c>
      <c r="E158" s="18" t="s">
        <v>1071</v>
      </c>
      <c r="F158" s="22" t="str">
        <f>IF(ISBLANK(Table2[[#This Row],[unique_id]]), "", PROPER(SUBSTITUTE(Table2[[#This Row],[unique_id]], "_", " ")))</f>
        <v>Study Lamp Bulb 1</v>
      </c>
      <c r="H158" s="18" t="s">
        <v>139</v>
      </c>
      <c r="O158" s="19" t="s">
        <v>888</v>
      </c>
      <c r="P158" s="18" t="s">
        <v>166</v>
      </c>
      <c r="Q158" s="18" t="s">
        <v>858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Study Lights</v>
      </c>
      <c r="T158" s="23"/>
      <c r="U158" s="18"/>
      <c r="V158" s="19"/>
      <c r="W158" s="19" t="s">
        <v>549</v>
      </c>
      <c r="X158" s="25">
        <v>117</v>
      </c>
      <c r="Y158" s="26" t="s">
        <v>854</v>
      </c>
      <c r="Z158" s="26" t="s">
        <v>1109</v>
      </c>
      <c r="AA158" s="26"/>
      <c r="AB158" s="18"/>
      <c r="AG158" s="19"/>
      <c r="AH158" s="19"/>
      <c r="AT15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Study</v>
      </c>
      <c r="BA158" s="18" t="str">
        <f>IF(ISBLANK(Table2[[#This Row],[device_model]]), "", Table2[[#This Row],[device_suggested_area]])</f>
        <v>Study</v>
      </c>
      <c r="BB158" s="18" t="s">
        <v>1137</v>
      </c>
      <c r="BC158" s="18" t="s">
        <v>547</v>
      </c>
      <c r="BD158" s="18" t="s">
        <v>383</v>
      </c>
      <c r="BE158" s="18" t="s">
        <v>548</v>
      </c>
      <c r="BF158" s="18" t="s">
        <v>362</v>
      </c>
      <c r="BH158" s="18" t="s">
        <v>781</v>
      </c>
      <c r="BK158" s="18" t="s">
        <v>841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18">
        <v>1640</v>
      </c>
      <c r="B159" s="18" t="s">
        <v>26</v>
      </c>
      <c r="C159" s="18" t="s">
        <v>383</v>
      </c>
      <c r="D159" s="18" t="s">
        <v>137</v>
      </c>
      <c r="E159" s="18" t="s">
        <v>304</v>
      </c>
      <c r="F159" s="22" t="str">
        <f>IF(ISBLANK(Table2[[#This Row],[unique_id]]), "", PROPER(SUBSTITUTE(Table2[[#This Row],[unique_id]], "_", " ")))</f>
        <v>Kitchen Main</v>
      </c>
      <c r="G159" s="18" t="s">
        <v>204</v>
      </c>
      <c r="H159" s="18" t="s">
        <v>139</v>
      </c>
      <c r="I159" s="18" t="s">
        <v>132</v>
      </c>
      <c r="J159" s="21" t="s">
        <v>820</v>
      </c>
      <c r="K159" s="18" t="s">
        <v>998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107</v>
      </c>
      <c r="Y159" s="26" t="s">
        <v>856</v>
      </c>
      <c r="Z159" s="26" t="s">
        <v>1109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Kitchen</v>
      </c>
      <c r="BA159" s="18" t="str">
        <f>IF(ISBLANK(Table2[[#This Row],[device_model]]), "", Table2[[#This Row],[device_suggested_area]])</f>
        <v>Kitchen</v>
      </c>
      <c r="BB159" s="18" t="s">
        <v>1139</v>
      </c>
      <c r="BC159" s="18" t="s">
        <v>628</v>
      </c>
      <c r="BD159" s="18" t="s">
        <v>383</v>
      </c>
      <c r="BE159" s="18" t="s">
        <v>625</v>
      </c>
      <c r="BF159" s="18" t="s">
        <v>208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1641</v>
      </c>
      <c r="B160" s="18" t="s">
        <v>26</v>
      </c>
      <c r="C160" s="18" t="s">
        <v>383</v>
      </c>
      <c r="D160" s="18" t="s">
        <v>137</v>
      </c>
      <c r="E160" s="18" t="s">
        <v>1072</v>
      </c>
      <c r="F160" s="22" t="str">
        <f>IF(ISBLANK(Table2[[#This Row],[unique_id]]), "", PROPER(SUBSTITUTE(Table2[[#This Row],[unique_id]], "_", " ")))</f>
        <v>Kitchen Main Bulb 1</v>
      </c>
      <c r="H160" s="18" t="s">
        <v>139</v>
      </c>
      <c r="O160" s="19" t="s">
        <v>888</v>
      </c>
      <c r="P160" s="18" t="s">
        <v>166</v>
      </c>
      <c r="Q160" s="18" t="s">
        <v>858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Kitchen Lights</v>
      </c>
      <c r="T160" s="23"/>
      <c r="U160" s="18"/>
      <c r="V160" s="19"/>
      <c r="W160" s="19" t="s">
        <v>549</v>
      </c>
      <c r="X160" s="25">
        <v>107</v>
      </c>
      <c r="Y160" s="26" t="s">
        <v>854</v>
      </c>
      <c r="Z160" s="26" t="s">
        <v>1109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Kitchen</v>
      </c>
      <c r="BA160" s="18" t="str">
        <f>IF(ISBLANK(Table2[[#This Row],[device_model]]), "", Table2[[#This Row],[device_suggested_area]])</f>
        <v>Kitchen</v>
      </c>
      <c r="BB160" s="18" t="s">
        <v>1140</v>
      </c>
      <c r="BC160" s="18" t="s">
        <v>628</v>
      </c>
      <c r="BD160" s="18" t="s">
        <v>383</v>
      </c>
      <c r="BE160" s="18" t="s">
        <v>625</v>
      </c>
      <c r="BF160" s="18" t="s">
        <v>208</v>
      </c>
      <c r="BK160" s="18" t="s">
        <v>571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18">
        <v>1642</v>
      </c>
      <c r="B161" s="18" t="s">
        <v>26</v>
      </c>
      <c r="C161" s="18" t="s">
        <v>383</v>
      </c>
      <c r="D161" s="18" t="s">
        <v>137</v>
      </c>
      <c r="E161" s="18" t="s">
        <v>1073</v>
      </c>
      <c r="F161" s="22" t="str">
        <f>IF(ISBLANK(Table2[[#This Row],[unique_id]]), "", PROPER(SUBSTITUTE(Table2[[#This Row],[unique_id]], "_", " ")))</f>
        <v>Kitchen Main Bulb 2</v>
      </c>
      <c r="H161" s="18" t="s">
        <v>139</v>
      </c>
      <c r="O161" s="19" t="s">
        <v>888</v>
      </c>
      <c r="P161" s="18" t="s">
        <v>166</v>
      </c>
      <c r="Q161" s="18" t="s">
        <v>858</v>
      </c>
      <c r="R161" s="18" t="str">
        <f>Table2[[#This Row],[entity_domain]]</f>
        <v>Lights</v>
      </c>
      <c r="S161" s="18" t="str">
        <f>_xlfn.CONCAT( Table2[[#This Row],[device_suggested_area]], " ",Table2[[#This Row],[powercalc_group_3]])</f>
        <v>Kitchen Lights</v>
      </c>
      <c r="T161" s="23"/>
      <c r="U161" s="18"/>
      <c r="V161" s="19"/>
      <c r="W161" s="19" t="s">
        <v>549</v>
      </c>
      <c r="X161" s="25">
        <v>107</v>
      </c>
      <c r="Y161" s="26" t="s">
        <v>854</v>
      </c>
      <c r="Z161" s="26" t="s">
        <v>1109</v>
      </c>
      <c r="AA161" s="26"/>
      <c r="AB161" s="18"/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1141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K161" s="18" t="s">
        <v>572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18">
        <v>1643</v>
      </c>
      <c r="B162" s="18" t="s">
        <v>26</v>
      </c>
      <c r="C162" s="18" t="s">
        <v>383</v>
      </c>
      <c r="D162" s="18" t="s">
        <v>137</v>
      </c>
      <c r="E162" s="18" t="s">
        <v>1074</v>
      </c>
      <c r="F162" s="22" t="str">
        <f>IF(ISBLANK(Table2[[#This Row],[unique_id]]), "", PROPER(SUBSTITUTE(Table2[[#This Row],[unique_id]], "_", " ")))</f>
        <v>Kitchen Main Bulb 3</v>
      </c>
      <c r="H162" s="18" t="s">
        <v>139</v>
      </c>
      <c r="O162" s="19" t="s">
        <v>888</v>
      </c>
      <c r="P162" s="18" t="s">
        <v>166</v>
      </c>
      <c r="Q162" s="18" t="s">
        <v>858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854</v>
      </c>
      <c r="Z162" s="26" t="s">
        <v>1109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1142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573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18">
        <v>1644</v>
      </c>
      <c r="B163" s="18" t="s">
        <v>26</v>
      </c>
      <c r="C163" s="18" t="s">
        <v>383</v>
      </c>
      <c r="D163" s="18" t="s">
        <v>137</v>
      </c>
      <c r="E163" s="18" t="s">
        <v>1075</v>
      </c>
      <c r="F163" s="22" t="str">
        <f>IF(ISBLANK(Table2[[#This Row],[unique_id]]), "", PROPER(SUBSTITUTE(Table2[[#This Row],[unique_id]], "_", " ")))</f>
        <v>Kitchen Main Bulb 4</v>
      </c>
      <c r="H163" s="18" t="s">
        <v>139</v>
      </c>
      <c r="O163" s="19" t="s">
        <v>888</v>
      </c>
      <c r="P163" s="18" t="s">
        <v>166</v>
      </c>
      <c r="Q163" s="18" t="s">
        <v>858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854</v>
      </c>
      <c r="Z163" s="26" t="s">
        <v>1109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1143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574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ht="16" customHeight="1">
      <c r="A164" s="18">
        <v>1645</v>
      </c>
      <c r="B164" s="28" t="s">
        <v>26</v>
      </c>
      <c r="C164" s="28" t="s">
        <v>911</v>
      </c>
      <c r="D164" s="28" t="s">
        <v>149</v>
      </c>
      <c r="E164" s="29" t="s">
        <v>1076</v>
      </c>
      <c r="F164" s="30" t="str">
        <f>IF(ISBLANK(Table2[[#This Row],[unique_id]]), "", PROPER(SUBSTITUTE(Table2[[#This Row],[unique_id]], "_", " ")))</f>
        <v>Template Old Kitchen Downlights Plug Proxy</v>
      </c>
      <c r="G164" s="28" t="s">
        <v>641</v>
      </c>
      <c r="H164" s="28" t="s">
        <v>139</v>
      </c>
      <c r="I164" s="28" t="s">
        <v>132</v>
      </c>
      <c r="J164" s="28"/>
      <c r="K164" s="28"/>
      <c r="L164" s="28"/>
      <c r="M164" s="28"/>
      <c r="N164" s="28"/>
      <c r="O164" s="31" t="s">
        <v>888</v>
      </c>
      <c r="P164" s="28"/>
      <c r="Q164" s="28"/>
      <c r="R164" s="28"/>
      <c r="S164" s="28"/>
      <c r="T16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64" s="28"/>
      <c r="V164" s="31"/>
      <c r="W164" s="31"/>
      <c r="X164" s="31"/>
      <c r="Y164" s="31"/>
      <c r="Z164" s="31"/>
      <c r="AA164" s="31"/>
      <c r="AB164" s="28"/>
      <c r="AC164" s="28"/>
      <c r="AD164" s="28"/>
      <c r="AE164" s="28"/>
      <c r="AF164" s="28"/>
      <c r="AG164" s="31"/>
      <c r="AH164" s="31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32"/>
      <c r="AU164" s="28" t="s">
        <v>134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28"/>
      <c r="BA164" s="18" t="str">
        <f>IF(ISBLANK(Table2[[#This Row],[device_model]]), "", Table2[[#This Row],[device_suggested_area]])</f>
        <v>Kitchen</v>
      </c>
      <c r="BB164" s="28" t="s">
        <v>1163</v>
      </c>
      <c r="BC164" s="28" t="s">
        <v>365</v>
      </c>
      <c r="BD164" s="28" t="s">
        <v>236</v>
      </c>
      <c r="BE164" s="28" t="s">
        <v>368</v>
      </c>
      <c r="BF164" s="28" t="s">
        <v>208</v>
      </c>
      <c r="BG164" s="28"/>
      <c r="BH164" s="28"/>
      <c r="BI164" s="28"/>
      <c r="BJ164" s="28"/>
      <c r="BK164" s="28"/>
      <c r="BL164" s="2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>
      <c r="A165" s="18">
        <v>1646</v>
      </c>
      <c r="B165" s="28" t="s">
        <v>26</v>
      </c>
      <c r="C165" s="28" t="s">
        <v>236</v>
      </c>
      <c r="D165" s="28" t="s">
        <v>134</v>
      </c>
      <c r="E165" s="28" t="s">
        <v>1043</v>
      </c>
      <c r="F165" s="30" t="str">
        <f>IF(ISBLANK(Table2[[#This Row],[unique_id]]), "", PROPER(SUBSTITUTE(Table2[[#This Row],[unique_id]], "_", " ")))</f>
        <v>Old Kitchen Downlights Plug</v>
      </c>
      <c r="G165" s="28" t="s">
        <v>641</v>
      </c>
      <c r="H165" s="28" t="s">
        <v>139</v>
      </c>
      <c r="I165" s="28" t="s">
        <v>132</v>
      </c>
      <c r="J165" s="28"/>
      <c r="K165" s="28"/>
      <c r="L165" s="28"/>
      <c r="M165" s="28"/>
      <c r="N165" s="28"/>
      <c r="O165" s="31" t="s">
        <v>888</v>
      </c>
      <c r="P165" s="28"/>
      <c r="Q165" s="28"/>
      <c r="R165" s="28"/>
      <c r="S165" s="28"/>
      <c r="T165" s="2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U165" s="28"/>
      <c r="V165" s="31"/>
      <c r="W165" s="31"/>
      <c r="X165" s="31"/>
      <c r="Y165" s="31"/>
      <c r="Z165" s="31"/>
      <c r="AA165" s="31"/>
      <c r="AB165" s="28"/>
      <c r="AC165" s="28"/>
      <c r="AD165" s="28"/>
      <c r="AE165" s="28" t="s">
        <v>296</v>
      </c>
      <c r="AF165" s="28"/>
      <c r="AG165" s="31"/>
      <c r="AH165" s="31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32"/>
      <c r="AU165" s="28"/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28"/>
      <c r="BA165" s="18" t="str">
        <f>IF(ISBLANK(Table2[[#This Row],[device_model]]), "", Table2[[#This Row],[device_suggested_area]])</f>
        <v>Kitchen</v>
      </c>
      <c r="BB165" s="28" t="s">
        <v>1163</v>
      </c>
      <c r="BC165" s="28" t="s">
        <v>365</v>
      </c>
      <c r="BD165" s="28" t="s">
        <v>236</v>
      </c>
      <c r="BE165" s="28" t="s">
        <v>368</v>
      </c>
      <c r="BF165" s="28" t="s">
        <v>208</v>
      </c>
      <c r="BG165" s="28"/>
      <c r="BH165" s="28"/>
      <c r="BI165" s="28" t="s">
        <v>1115</v>
      </c>
      <c r="BJ165" s="28" t="s">
        <v>446</v>
      </c>
      <c r="BK165" s="28" t="s">
        <v>354</v>
      </c>
      <c r="BL165" s="28" t="s">
        <v>437</v>
      </c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ht="16" customHeight="1">
      <c r="A166" s="18">
        <v>1647</v>
      </c>
      <c r="B166" s="33" t="s">
        <v>26</v>
      </c>
      <c r="C166" s="33" t="s">
        <v>789</v>
      </c>
      <c r="D166" s="33" t="s">
        <v>137</v>
      </c>
      <c r="E166" s="33" t="s">
        <v>939</v>
      </c>
      <c r="F166" s="35" t="str">
        <f>IF(ISBLANK(Table2[[#This Row],[unique_id]]), "", PROPER(SUBSTITUTE(Table2[[#This Row],[unique_id]], "_", " ")))</f>
        <v>Kitchen Downlights Plug</v>
      </c>
      <c r="G166" s="33" t="s">
        <v>641</v>
      </c>
      <c r="H166" s="33" t="s">
        <v>139</v>
      </c>
      <c r="I166" s="33" t="s">
        <v>132</v>
      </c>
      <c r="J166" s="33" t="s">
        <v>822</v>
      </c>
      <c r="K166" s="33"/>
      <c r="L166" s="33"/>
      <c r="M166" s="33" t="s">
        <v>136</v>
      </c>
      <c r="N166" s="33"/>
      <c r="O166" s="36" t="s">
        <v>888</v>
      </c>
      <c r="P166" s="33" t="s">
        <v>166</v>
      </c>
      <c r="Q166" s="33" t="s">
        <v>858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1117</v>
      </c>
      <c r="U166" s="33"/>
      <c r="V166" s="36"/>
      <c r="W166" s="36"/>
      <c r="X166" s="36"/>
      <c r="Y166" s="36"/>
      <c r="Z166" s="36"/>
      <c r="AA166" s="36" t="s">
        <v>1281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1016</v>
      </c>
      <c r="AI166" s="33"/>
      <c r="AJ166" s="33" t="str">
        <f>_xlfn.CONCAT("homeassistant/", Table2[[#This Row],[entity_namespace]], "/tasmota/",Table2[[#This Row],[unique_id]], "/config")</f>
        <v>homeassistant/light/tasmota/kitchen_downlights_plug/config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3" t="str">
        <f>_xlfn.CONCAT("tasmota/device/",Table2[[#This Row],[unique_id]], "/cmnd/POWER")</f>
        <v>tasmota/device/kitchen_downlights_plug/cmnd/POWER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3" t="s">
        <v>1036</v>
      </c>
      <c r="AO166" s="33" t="s">
        <v>1037</v>
      </c>
      <c r="AP166" s="33" t="s">
        <v>1025</v>
      </c>
      <c r="AQ166" s="33" t="s">
        <v>1026</v>
      </c>
      <c r="AR166" s="33" t="s">
        <v>1107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Downlights Kitchen Downlights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1163</v>
      </c>
      <c r="BC166" s="33" t="s">
        <v>865</v>
      </c>
      <c r="BD166" s="33" t="s">
        <v>1285</v>
      </c>
      <c r="BE166" s="33" t="s">
        <v>1004</v>
      </c>
      <c r="BF166" s="33" t="s">
        <v>208</v>
      </c>
      <c r="BG166" s="33"/>
      <c r="BH166" s="33"/>
      <c r="BI166" s="33"/>
      <c r="BJ166" s="33" t="s">
        <v>446</v>
      </c>
      <c r="BK166" s="33" t="s">
        <v>1039</v>
      </c>
      <c r="BL166" s="33" t="s">
        <v>1040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18">
        <v>1648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819</v>
      </c>
      <c r="K167" s="18" t="s">
        <v>998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856</v>
      </c>
      <c r="Z167" s="26" t="s">
        <v>1109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1139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1649</v>
      </c>
      <c r="B168" s="18" t="s">
        <v>26</v>
      </c>
      <c r="C168" s="18" t="s">
        <v>383</v>
      </c>
      <c r="D168" s="18" t="s">
        <v>137</v>
      </c>
      <c r="E168" s="18" t="s">
        <v>1077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888</v>
      </c>
      <c r="P168" s="18" t="s">
        <v>166</v>
      </c>
      <c r="Q168" s="18" t="s">
        <v>858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854</v>
      </c>
      <c r="Z168" s="26" t="s">
        <v>1109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1140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1650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819</v>
      </c>
      <c r="K169" s="18" t="s">
        <v>998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856</v>
      </c>
      <c r="Z169" s="26" t="s">
        <v>1109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1139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1651</v>
      </c>
      <c r="B170" s="18" t="s">
        <v>26</v>
      </c>
      <c r="C170" s="18" t="s">
        <v>383</v>
      </c>
      <c r="D170" s="18" t="s">
        <v>137</v>
      </c>
      <c r="E170" s="18" t="s">
        <v>1078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888</v>
      </c>
      <c r="P170" s="18" t="s">
        <v>166</v>
      </c>
      <c r="Q170" s="18" t="s">
        <v>858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854</v>
      </c>
      <c r="Z170" s="26" t="s">
        <v>1109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1140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1652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819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856</v>
      </c>
      <c r="Z171" s="26" t="s">
        <v>1113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1139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1653</v>
      </c>
      <c r="B172" s="18" t="s">
        <v>26</v>
      </c>
      <c r="C172" s="18" t="s">
        <v>383</v>
      </c>
      <c r="D172" s="18" t="s">
        <v>137</v>
      </c>
      <c r="E172" s="18" t="s">
        <v>1079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888</v>
      </c>
      <c r="P172" s="18" t="s">
        <v>166</v>
      </c>
      <c r="Q172" s="18" t="s">
        <v>858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854</v>
      </c>
      <c r="Z172" s="26" t="s">
        <v>1113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1140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1654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819</v>
      </c>
      <c r="K173" s="18" t="s">
        <v>1001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856</v>
      </c>
      <c r="Z173" s="26" t="s">
        <v>1111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1139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1655</v>
      </c>
      <c r="B174" s="18" t="s">
        <v>26</v>
      </c>
      <c r="C174" s="18" t="s">
        <v>383</v>
      </c>
      <c r="D174" s="18" t="s">
        <v>137</v>
      </c>
      <c r="E174" s="18" t="s">
        <v>1080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888</v>
      </c>
      <c r="P174" s="18" t="s">
        <v>166</v>
      </c>
      <c r="Q174" s="18" t="s">
        <v>858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854</v>
      </c>
      <c r="Z174" s="26" t="s">
        <v>1111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1140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1656</v>
      </c>
      <c r="B175" s="18" t="s">
        <v>26</v>
      </c>
      <c r="C175" s="18" t="s">
        <v>510</v>
      </c>
      <c r="D175" s="18" t="s">
        <v>137</v>
      </c>
      <c r="E175" s="18" t="s">
        <v>975</v>
      </c>
      <c r="F175" s="22" t="str">
        <f>IF(ISBLANK(Table2[[#This Row],[unique_id]]), "", PROPER(SUBSTITUTE(Table2[[#This Row],[unique_id]], "_", " ")))</f>
        <v>Bathroom Sconces</v>
      </c>
      <c r="G175" s="18" t="s">
        <v>978</v>
      </c>
      <c r="H175" s="18" t="s">
        <v>139</v>
      </c>
      <c r="I175" s="18" t="s">
        <v>132</v>
      </c>
      <c r="J175" s="18" t="s">
        <v>962</v>
      </c>
      <c r="K175" s="18" t="s">
        <v>1000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856</v>
      </c>
      <c r="Z175" s="19" t="s">
        <v>1112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962</v>
      </c>
      <c r="BC175" s="18" t="s">
        <v>965</v>
      </c>
      <c r="BD175" s="18" t="s">
        <v>510</v>
      </c>
      <c r="BE175" s="18" t="s">
        <v>963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1657</v>
      </c>
      <c r="B176" s="18" t="s">
        <v>26</v>
      </c>
      <c r="C176" s="18" t="s">
        <v>510</v>
      </c>
      <c r="D176" s="18" t="s">
        <v>137</v>
      </c>
      <c r="E176" s="18" t="s">
        <v>976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888</v>
      </c>
      <c r="P176" s="18" t="s">
        <v>166</v>
      </c>
      <c r="Q176" s="18" t="s">
        <v>858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854</v>
      </c>
      <c r="Z176" s="19" t="s">
        <v>1112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1126</v>
      </c>
      <c r="BC176" s="18" t="s">
        <v>965</v>
      </c>
      <c r="BD176" s="18" t="s">
        <v>510</v>
      </c>
      <c r="BE176" s="18" t="s">
        <v>963</v>
      </c>
      <c r="BF176" s="18" t="s">
        <v>364</v>
      </c>
      <c r="BK176" s="18" t="s">
        <v>979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1658</v>
      </c>
      <c r="B177" s="18" t="s">
        <v>26</v>
      </c>
      <c r="C177" s="18" t="s">
        <v>510</v>
      </c>
      <c r="D177" s="18" t="s">
        <v>137</v>
      </c>
      <c r="E177" s="18" t="s">
        <v>977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888</v>
      </c>
      <c r="P177" s="18" t="s">
        <v>166</v>
      </c>
      <c r="Q177" s="18" t="s">
        <v>858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854</v>
      </c>
      <c r="Z177" s="19" t="s">
        <v>1112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1127</v>
      </c>
      <c r="BC177" s="18" t="s">
        <v>965</v>
      </c>
      <c r="BD177" s="18" t="s">
        <v>510</v>
      </c>
      <c r="BE177" s="18" t="s">
        <v>963</v>
      </c>
      <c r="BF177" s="18" t="s">
        <v>364</v>
      </c>
      <c r="BK177" s="18" t="s">
        <v>980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1659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819</v>
      </c>
      <c r="K178" s="18" t="s">
        <v>1001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856</v>
      </c>
      <c r="Z178" s="26" t="s">
        <v>1111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1139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1660</v>
      </c>
      <c r="B179" s="18" t="s">
        <v>26</v>
      </c>
      <c r="C179" s="18" t="s">
        <v>383</v>
      </c>
      <c r="D179" s="18" t="s">
        <v>137</v>
      </c>
      <c r="E179" s="18" t="s">
        <v>1081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888</v>
      </c>
      <c r="P179" s="18" t="s">
        <v>166</v>
      </c>
      <c r="Q179" s="18" t="s">
        <v>858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854</v>
      </c>
      <c r="Z179" s="26" t="s">
        <v>1111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1140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1661</v>
      </c>
      <c r="B180" s="18" t="s">
        <v>26</v>
      </c>
      <c r="C180" s="18" t="s">
        <v>510</v>
      </c>
      <c r="D180" s="18" t="s">
        <v>137</v>
      </c>
      <c r="E180" s="18" t="s">
        <v>957</v>
      </c>
      <c r="F180" s="22" t="str">
        <f>IF(ISBLANK(Table2[[#This Row],[unique_id]]), "", PROPER(SUBSTITUTE(Table2[[#This Row],[unique_id]], "_", " ")))</f>
        <v>Ensuite Sconces</v>
      </c>
      <c r="G180" s="18" t="s">
        <v>961</v>
      </c>
      <c r="H180" s="18" t="s">
        <v>139</v>
      </c>
      <c r="I180" s="18" t="s">
        <v>132</v>
      </c>
      <c r="J180" s="18" t="s">
        <v>962</v>
      </c>
      <c r="K180" s="18" t="s">
        <v>1000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856</v>
      </c>
      <c r="Z180" s="19" t="s">
        <v>1112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962</v>
      </c>
      <c r="BC180" s="18" t="s">
        <v>965</v>
      </c>
      <c r="BD180" s="18" t="s">
        <v>510</v>
      </c>
      <c r="BE180" s="18" t="s">
        <v>963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1662</v>
      </c>
      <c r="B181" s="18" t="s">
        <v>26</v>
      </c>
      <c r="C181" s="18" t="s">
        <v>510</v>
      </c>
      <c r="D181" s="18" t="s">
        <v>137</v>
      </c>
      <c r="E181" s="18" t="s">
        <v>958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888</v>
      </c>
      <c r="P181" s="18" t="s">
        <v>166</v>
      </c>
      <c r="Q181" s="18" t="s">
        <v>858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854</v>
      </c>
      <c r="Z181" s="19" t="s">
        <v>1112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1126</v>
      </c>
      <c r="BC181" s="18" t="s">
        <v>965</v>
      </c>
      <c r="BD181" s="18" t="s">
        <v>510</v>
      </c>
      <c r="BE181" s="18" t="s">
        <v>963</v>
      </c>
      <c r="BF181" s="18" t="s">
        <v>402</v>
      </c>
      <c r="BK181" s="18" t="s">
        <v>964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1663</v>
      </c>
      <c r="B182" s="18" t="s">
        <v>26</v>
      </c>
      <c r="C182" s="18" t="s">
        <v>510</v>
      </c>
      <c r="D182" s="18" t="s">
        <v>137</v>
      </c>
      <c r="E182" s="18" t="s">
        <v>959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888</v>
      </c>
      <c r="P182" s="18" t="s">
        <v>166</v>
      </c>
      <c r="Q182" s="18" t="s">
        <v>858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854</v>
      </c>
      <c r="Z182" s="19" t="s">
        <v>1112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1127</v>
      </c>
      <c r="BC182" s="18" t="s">
        <v>965</v>
      </c>
      <c r="BD182" s="18" t="s">
        <v>510</v>
      </c>
      <c r="BE182" s="18" t="s">
        <v>963</v>
      </c>
      <c r="BF182" s="18" t="s">
        <v>402</v>
      </c>
      <c r="BK182" s="18" t="s">
        <v>966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1664</v>
      </c>
      <c r="B183" s="18" t="s">
        <v>26</v>
      </c>
      <c r="C183" s="18" t="s">
        <v>510</v>
      </c>
      <c r="D183" s="18" t="s">
        <v>137</v>
      </c>
      <c r="E183" s="18" t="s">
        <v>960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888</v>
      </c>
      <c r="P183" s="18" t="s">
        <v>166</v>
      </c>
      <c r="Q183" s="18" t="s">
        <v>858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854</v>
      </c>
      <c r="Z183" s="19" t="s">
        <v>1112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1130</v>
      </c>
      <c r="BC183" s="18" t="s">
        <v>965</v>
      </c>
      <c r="BD183" s="18" t="s">
        <v>510</v>
      </c>
      <c r="BE183" s="18" t="s">
        <v>963</v>
      </c>
      <c r="BF183" s="18" t="s">
        <v>402</v>
      </c>
      <c r="BK183" s="18" t="s">
        <v>967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1665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819</v>
      </c>
      <c r="K184" s="21" t="s">
        <v>998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856</v>
      </c>
      <c r="Z184" s="26" t="s">
        <v>1109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1139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1666</v>
      </c>
      <c r="B185" s="18" t="s">
        <v>26</v>
      </c>
      <c r="C185" s="18" t="s">
        <v>383</v>
      </c>
      <c r="D185" s="18" t="s">
        <v>137</v>
      </c>
      <c r="E185" s="18" t="s">
        <v>1082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888</v>
      </c>
      <c r="P185" s="18" t="s">
        <v>166</v>
      </c>
      <c r="Q185" s="18" t="s">
        <v>858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854</v>
      </c>
      <c r="Z185" s="26" t="s">
        <v>1109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1140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1667</v>
      </c>
      <c r="B186" s="28" t="s">
        <v>26</v>
      </c>
      <c r="C186" s="28" t="s">
        <v>911</v>
      </c>
      <c r="D186" s="28" t="s">
        <v>149</v>
      </c>
      <c r="E186" s="29" t="s">
        <v>1205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888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824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1668</v>
      </c>
      <c r="B187" s="28" t="s">
        <v>26</v>
      </c>
      <c r="C187" s="28" t="s">
        <v>236</v>
      </c>
      <c r="D187" s="28" t="s">
        <v>134</v>
      </c>
      <c r="E187" s="28" t="s">
        <v>1204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888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824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1115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customHeight="1">
      <c r="A188" s="18">
        <v>1669</v>
      </c>
      <c r="B188" s="33" t="s">
        <v>26</v>
      </c>
      <c r="C188" s="33" t="s">
        <v>911</v>
      </c>
      <c r="D188" s="33" t="s">
        <v>149</v>
      </c>
      <c r="E188" s="34" t="s">
        <v>1083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888</v>
      </c>
      <c r="P188" s="33" t="s">
        <v>166</v>
      </c>
      <c r="Q188" s="33" t="s">
        <v>858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1238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824</v>
      </c>
      <c r="BC188" s="33" t="s">
        <v>1286</v>
      </c>
      <c r="BD188" s="33" t="s">
        <v>1285</v>
      </c>
      <c r="BE188" s="33" t="s">
        <v>1004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1670</v>
      </c>
      <c r="B189" s="33" t="s">
        <v>26</v>
      </c>
      <c r="C189" s="33" t="s">
        <v>789</v>
      </c>
      <c r="D189" s="33" t="s">
        <v>137</v>
      </c>
      <c r="E189" s="33" t="s">
        <v>940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824</v>
      </c>
      <c r="K189" s="33"/>
      <c r="L189" s="33"/>
      <c r="M189" s="33" t="s">
        <v>136</v>
      </c>
      <c r="N189" s="33"/>
      <c r="O189" s="36" t="s">
        <v>888</v>
      </c>
      <c r="P189" s="33" t="s">
        <v>166</v>
      </c>
      <c r="Q189" s="33" t="s">
        <v>858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1212</v>
      </c>
      <c r="U189" s="33"/>
      <c r="V189" s="36"/>
      <c r="W189" s="36"/>
      <c r="X189" s="36"/>
      <c r="Y189" s="36"/>
      <c r="Z189" s="36"/>
      <c r="AA189" s="52" t="s">
        <v>1278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1016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1036</v>
      </c>
      <c r="AO189" s="33" t="s">
        <v>1037</v>
      </c>
      <c r="AP189" s="33" t="s">
        <v>1025</v>
      </c>
      <c r="AQ189" s="33" t="s">
        <v>1026</v>
      </c>
      <c r="AR189" s="33" t="s">
        <v>1107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824</v>
      </c>
      <c r="BC189" s="33" t="s">
        <v>1286</v>
      </c>
      <c r="BD189" s="33" t="s">
        <v>1285</v>
      </c>
      <c r="BE189" s="33" t="s">
        <v>1004</v>
      </c>
      <c r="BF189" s="33" t="s">
        <v>363</v>
      </c>
      <c r="BG189" s="33"/>
      <c r="BH189" s="33"/>
      <c r="BI189" s="33"/>
      <c r="BJ189" s="33" t="s">
        <v>446</v>
      </c>
      <c r="BK189" s="33" t="s">
        <v>1216</v>
      </c>
      <c r="BL189" s="33" t="s">
        <v>1213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customHeight="1">
      <c r="A190" s="18">
        <v>1671</v>
      </c>
      <c r="B190" s="33" t="s">
        <v>26</v>
      </c>
      <c r="C190" s="33" t="s">
        <v>789</v>
      </c>
      <c r="D190" s="33" t="s">
        <v>27</v>
      </c>
      <c r="E190" s="33" t="s">
        <v>1209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1016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1036</v>
      </c>
      <c r="AO190" s="33" t="s">
        <v>1037</v>
      </c>
      <c r="AP190" s="33" t="s">
        <v>1025</v>
      </c>
      <c r="AQ190" s="33" t="s">
        <v>1026</v>
      </c>
      <c r="AR190" s="33" t="s">
        <v>1436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824</v>
      </c>
      <c r="BC190" s="33" t="s">
        <v>1286</v>
      </c>
      <c r="BD190" s="33" t="s">
        <v>1285</v>
      </c>
      <c r="BE190" s="33" t="s">
        <v>1004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1672</v>
      </c>
      <c r="B191" s="28" t="s">
        <v>26</v>
      </c>
      <c r="C191" s="28" t="s">
        <v>911</v>
      </c>
      <c r="D191" s="28" t="s">
        <v>149</v>
      </c>
      <c r="E191" s="29" t="s">
        <v>1206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888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824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1673</v>
      </c>
      <c r="B192" s="28" t="s">
        <v>26</v>
      </c>
      <c r="C192" s="28" t="s">
        <v>236</v>
      </c>
      <c r="D192" s="28" t="s">
        <v>134</v>
      </c>
      <c r="E192" s="28" t="s">
        <v>1207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888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824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1115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customHeight="1">
      <c r="A193" s="18">
        <v>1674</v>
      </c>
      <c r="B193" s="33" t="s">
        <v>26</v>
      </c>
      <c r="C193" s="33" t="s">
        <v>911</v>
      </c>
      <c r="D193" s="33" t="s">
        <v>149</v>
      </c>
      <c r="E193" s="34" t="s">
        <v>1084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888</v>
      </c>
      <c r="P193" s="33" t="s">
        <v>166</v>
      </c>
      <c r="Q193" s="33" t="s">
        <v>858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1238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824</v>
      </c>
      <c r="BC193" s="33" t="s">
        <v>1287</v>
      </c>
      <c r="BD193" s="33" t="s">
        <v>1285</v>
      </c>
      <c r="BE193" s="33" t="s">
        <v>1004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1675</v>
      </c>
      <c r="B194" s="33" t="s">
        <v>26</v>
      </c>
      <c r="C194" s="33" t="s">
        <v>789</v>
      </c>
      <c r="D194" s="33" t="s">
        <v>137</v>
      </c>
      <c r="E194" s="33" t="s">
        <v>941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824</v>
      </c>
      <c r="K194" s="33"/>
      <c r="L194" s="33"/>
      <c r="M194" s="33" t="s">
        <v>136</v>
      </c>
      <c r="N194" s="33"/>
      <c r="O194" s="36" t="s">
        <v>888</v>
      </c>
      <c r="P194" s="33" t="s">
        <v>166</v>
      </c>
      <c r="Q194" s="33" t="s">
        <v>858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1211</v>
      </c>
      <c r="U194" s="33"/>
      <c r="V194" s="36"/>
      <c r="W194" s="36"/>
      <c r="X194" s="36"/>
      <c r="Y194" s="36"/>
      <c r="Z194" s="36"/>
      <c r="AA194" s="52" t="s">
        <v>1278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1016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1036</v>
      </c>
      <c r="AO194" s="33" t="s">
        <v>1037</v>
      </c>
      <c r="AP194" s="33" t="s">
        <v>1025</v>
      </c>
      <c r="AQ194" s="33" t="s">
        <v>1026</v>
      </c>
      <c r="AR194" s="33" t="s">
        <v>1107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824</v>
      </c>
      <c r="BC194" s="33" t="s">
        <v>1287</v>
      </c>
      <c r="BD194" s="33" t="s">
        <v>1285</v>
      </c>
      <c r="BE194" s="33" t="s">
        <v>1004</v>
      </c>
      <c r="BF194" s="33" t="s">
        <v>620</v>
      </c>
      <c r="BG194" s="33"/>
      <c r="BH194" s="33"/>
      <c r="BI194" s="33"/>
      <c r="BJ194" s="33" t="s">
        <v>446</v>
      </c>
      <c r="BK194" s="33" t="s">
        <v>1215</v>
      </c>
      <c r="BL194" s="33" t="s">
        <v>1214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18">
        <v>1676</v>
      </c>
      <c r="B195" s="18" t="s">
        <v>643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823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857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823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1677</v>
      </c>
      <c r="B196" s="18" t="s">
        <v>643</v>
      </c>
      <c r="C196" s="18" t="s">
        <v>383</v>
      </c>
      <c r="D196" s="18" t="s">
        <v>137</v>
      </c>
      <c r="E196" s="18" t="s">
        <v>1085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858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854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1146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1678</v>
      </c>
      <c r="B197" s="18" t="s">
        <v>643</v>
      </c>
      <c r="C197" s="18" t="s">
        <v>383</v>
      </c>
      <c r="D197" s="18" t="s">
        <v>137</v>
      </c>
      <c r="E197" s="18" t="s">
        <v>1086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858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854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1147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1679</v>
      </c>
      <c r="B198" s="18" t="s">
        <v>643</v>
      </c>
      <c r="C198" s="18" t="s">
        <v>383</v>
      </c>
      <c r="D198" s="18" t="s">
        <v>137</v>
      </c>
      <c r="E198" s="18" t="s">
        <v>1087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858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854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1148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1680</v>
      </c>
      <c r="B199" s="18" t="s">
        <v>643</v>
      </c>
      <c r="C199" s="18" t="s">
        <v>383</v>
      </c>
      <c r="D199" s="18" t="s">
        <v>137</v>
      </c>
      <c r="E199" s="18" t="s">
        <v>1088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858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854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1149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1681</v>
      </c>
      <c r="B200" s="18" t="s">
        <v>643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854</v>
      </c>
      <c r="Z200" s="26" t="s">
        <v>1114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1150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1217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1682</v>
      </c>
      <c r="B201" s="18" t="s">
        <v>643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854</v>
      </c>
      <c r="Z201" s="26" t="s">
        <v>1114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1151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1217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1683</v>
      </c>
      <c r="B202" s="18" t="s">
        <v>643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854</v>
      </c>
      <c r="Z202" s="26" t="s">
        <v>1114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1152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1217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1684</v>
      </c>
      <c r="B203" s="18" t="s">
        <v>643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854</v>
      </c>
      <c r="Z203" s="26" t="s">
        <v>1114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1153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1217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1685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825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857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825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1686</v>
      </c>
      <c r="B205" s="18" t="s">
        <v>26</v>
      </c>
      <c r="C205" s="18" t="s">
        <v>383</v>
      </c>
      <c r="D205" s="18" t="s">
        <v>137</v>
      </c>
      <c r="E205" s="18" t="s">
        <v>1089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888</v>
      </c>
      <c r="P205" s="18" t="s">
        <v>166</v>
      </c>
      <c r="Q205" s="18" t="s">
        <v>858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854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1154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1687</v>
      </c>
      <c r="B206" s="18" t="s">
        <v>26</v>
      </c>
      <c r="C206" s="18" t="s">
        <v>383</v>
      </c>
      <c r="D206" s="18" t="s">
        <v>137</v>
      </c>
      <c r="E206" s="18" t="s">
        <v>1090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888</v>
      </c>
      <c r="P206" s="18" t="s">
        <v>166</v>
      </c>
      <c r="Q206" s="18" t="s">
        <v>858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854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1155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642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1688</v>
      </c>
      <c r="B207" s="18" t="s">
        <v>643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854</v>
      </c>
      <c r="Z207" s="26" t="s">
        <v>1114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1156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1217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744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911</v>
      </c>
      <c r="D209" s="18" t="s">
        <v>149</v>
      </c>
      <c r="E209" s="23" t="s">
        <v>1091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744</v>
      </c>
      <c r="I209" s="18" t="s">
        <v>132</v>
      </c>
      <c r="O209" s="19" t="s">
        <v>888</v>
      </c>
      <c r="P209" s="18" t="s">
        <v>166</v>
      </c>
      <c r="Q209" s="21" t="s">
        <v>859</v>
      </c>
      <c r="R209" s="18" t="str">
        <f>Table2[[#This Row],[entity_domain]]</f>
        <v>Heating &amp; Cooling</v>
      </c>
      <c r="S209" s="18" t="s">
        <v>508</v>
      </c>
      <c r="T209" s="23" t="s">
        <v>1237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942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744</v>
      </c>
      <c r="I210" s="18" t="s">
        <v>132</v>
      </c>
      <c r="J210" s="18" t="s">
        <v>508</v>
      </c>
      <c r="M210" s="18" t="s">
        <v>261</v>
      </c>
      <c r="O210" s="19" t="s">
        <v>888</v>
      </c>
      <c r="P210" s="18" t="s">
        <v>166</v>
      </c>
      <c r="Q210" s="21" t="s">
        <v>859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1115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customHeight="1">
      <c r="A211" s="18">
        <v>1803</v>
      </c>
      <c r="B211" s="33" t="s">
        <v>26</v>
      </c>
      <c r="C211" s="33" t="s">
        <v>911</v>
      </c>
      <c r="D211" s="33" t="s">
        <v>149</v>
      </c>
      <c r="E211" s="34" t="s">
        <v>1265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1362</v>
      </c>
      <c r="H211" s="33" t="s">
        <v>744</v>
      </c>
      <c r="I211" s="33" t="s">
        <v>132</v>
      </c>
      <c r="J211" s="33"/>
      <c r="K211" s="33"/>
      <c r="L211" s="33"/>
      <c r="M211" s="33"/>
      <c r="N211" s="33"/>
      <c r="O211" s="36" t="s">
        <v>888</v>
      </c>
      <c r="P211" s="33" t="s">
        <v>166</v>
      </c>
      <c r="Q211" s="39" t="s">
        <v>859</v>
      </c>
      <c r="R211" s="33" t="str">
        <f>Table2[[#This Row],[entity_domain]]</f>
        <v>Heating &amp; Cooling</v>
      </c>
      <c r="S211" s="33" t="s">
        <v>505</v>
      </c>
      <c r="T211" s="34" t="s">
        <v>1237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1285</v>
      </c>
      <c r="BE211" s="33" t="s">
        <v>1004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789</v>
      </c>
      <c r="D212" s="33" t="s">
        <v>134</v>
      </c>
      <c r="E212" s="33" t="s">
        <v>1266</v>
      </c>
      <c r="F212" s="35" t="str">
        <f>IF(ISBLANK(Table2[[#This Row],[unique_id]]), "", PROPER(SUBSTITUTE(Table2[[#This Row],[unique_id]], "_", " ")))</f>
        <v>Ceiling Water Booster Plug</v>
      </c>
      <c r="G212" s="33" t="s">
        <v>1362</v>
      </c>
      <c r="H212" s="33" t="s">
        <v>744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888</v>
      </c>
      <c r="P212" s="33" t="s">
        <v>166</v>
      </c>
      <c r="Q212" s="33" t="s">
        <v>859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1282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1016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1036</v>
      </c>
      <c r="AO212" s="33" t="s">
        <v>1037</v>
      </c>
      <c r="AP212" s="33" t="s">
        <v>1025</v>
      </c>
      <c r="AQ212" s="33" t="s">
        <v>1026</v>
      </c>
      <c r="AR212" s="33" t="s">
        <v>1107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1285</v>
      </c>
      <c r="BE212" s="33" t="s">
        <v>1004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1005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customHeight="1">
      <c r="A213" s="18">
        <v>1805</v>
      </c>
      <c r="B213" s="33" t="s">
        <v>26</v>
      </c>
      <c r="C213" s="33" t="s">
        <v>789</v>
      </c>
      <c r="D213" s="33" t="s">
        <v>27</v>
      </c>
      <c r="E213" s="33" t="s">
        <v>1267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1019</v>
      </c>
      <c r="H213" s="33" t="s">
        <v>744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1017</v>
      </c>
      <c r="AE213" s="33"/>
      <c r="AF213" s="33">
        <v>10</v>
      </c>
      <c r="AG213" s="36" t="s">
        <v>34</v>
      </c>
      <c r="AH213" s="36" t="s">
        <v>1016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1036</v>
      </c>
      <c r="AO213" s="33" t="s">
        <v>1037</v>
      </c>
      <c r="AP213" s="33" t="s">
        <v>1025</v>
      </c>
      <c r="AQ213" s="33" t="s">
        <v>1026</v>
      </c>
      <c r="AR213" s="33" t="s">
        <v>1279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1285</v>
      </c>
      <c r="BE213" s="33" t="s">
        <v>1004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789</v>
      </c>
      <c r="D214" s="33" t="s">
        <v>27</v>
      </c>
      <c r="E214" s="33" t="s">
        <v>1268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1020</v>
      </c>
      <c r="H214" s="33" t="s">
        <v>744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1018</v>
      </c>
      <c r="AE214" s="33"/>
      <c r="AF214" s="33">
        <v>10</v>
      </c>
      <c r="AG214" s="36" t="s">
        <v>34</v>
      </c>
      <c r="AH214" s="36" t="s">
        <v>1016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1036</v>
      </c>
      <c r="AO214" s="33" t="s">
        <v>1037</v>
      </c>
      <c r="AP214" s="33" t="s">
        <v>1025</v>
      </c>
      <c r="AQ214" s="33" t="s">
        <v>1026</v>
      </c>
      <c r="AR214" s="33" t="s">
        <v>1280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1285</v>
      </c>
      <c r="BE214" s="33" t="s">
        <v>1004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911</v>
      </c>
      <c r="D215" s="33" t="s">
        <v>149</v>
      </c>
      <c r="E215" s="34" t="s">
        <v>1273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744</v>
      </c>
      <c r="I215" s="33" t="s">
        <v>132</v>
      </c>
      <c r="J215" s="33"/>
      <c r="K215" s="33"/>
      <c r="L215" s="33"/>
      <c r="M215" s="33"/>
      <c r="N215" s="33"/>
      <c r="O215" s="36" t="s">
        <v>888</v>
      </c>
      <c r="P215" s="33" t="s">
        <v>166</v>
      </c>
      <c r="Q215" s="39" t="s">
        <v>859</v>
      </c>
      <c r="R215" s="33" t="str">
        <f>Table2[[#This Row],[entity_domain]]</f>
        <v>Heating &amp; Cooling</v>
      </c>
      <c r="S215" s="33" t="s">
        <v>324</v>
      </c>
      <c r="T215" s="34" t="s">
        <v>1237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1285</v>
      </c>
      <c r="BE215" s="33" t="s">
        <v>1004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789</v>
      </c>
      <c r="D216" s="33" t="s">
        <v>134</v>
      </c>
      <c r="E216" s="33" t="s">
        <v>1274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744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888</v>
      </c>
      <c r="P216" s="33" t="s">
        <v>166</v>
      </c>
      <c r="Q216" s="33" t="s">
        <v>859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1282</v>
      </c>
      <c r="AB216" s="33"/>
      <c r="AC216" s="33"/>
      <c r="AD216" s="33"/>
      <c r="AE216" s="33" t="s">
        <v>1277</v>
      </c>
      <c r="AF216" s="33">
        <v>10</v>
      </c>
      <c r="AG216" s="36" t="s">
        <v>34</v>
      </c>
      <c r="AH216" s="36" t="s">
        <v>1016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1036</v>
      </c>
      <c r="AO216" s="33" t="s">
        <v>1037</v>
      </c>
      <c r="AP216" s="33" t="s">
        <v>1025</v>
      </c>
      <c r="AQ216" s="33" t="s">
        <v>1026</v>
      </c>
      <c r="AR216" s="33" t="s">
        <v>1107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1285</v>
      </c>
      <c r="BE216" s="33" t="s">
        <v>1004</v>
      </c>
      <c r="BF216" s="33" t="s">
        <v>639</v>
      </c>
      <c r="BG216" s="33"/>
      <c r="BH216" s="33"/>
      <c r="BI216" s="33"/>
      <c r="BJ216" s="33" t="s">
        <v>446</v>
      </c>
      <c r="BK216" s="33" t="s">
        <v>1203</v>
      </c>
      <c r="BL216" s="33" t="s">
        <v>1202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customHeight="1">
      <c r="A217" s="18">
        <v>1809</v>
      </c>
      <c r="B217" s="33" t="s">
        <v>26</v>
      </c>
      <c r="C217" s="33" t="s">
        <v>789</v>
      </c>
      <c r="D217" s="33" t="s">
        <v>27</v>
      </c>
      <c r="E217" s="33" t="s">
        <v>1275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1019</v>
      </c>
      <c r="H217" s="33" t="s">
        <v>744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1017</v>
      </c>
      <c r="AE217" s="33"/>
      <c r="AF217" s="33">
        <v>10</v>
      </c>
      <c r="AG217" s="36" t="s">
        <v>34</v>
      </c>
      <c r="AH217" s="36" t="s">
        <v>1016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1036</v>
      </c>
      <c r="AO217" s="33" t="s">
        <v>1037</v>
      </c>
      <c r="AP217" s="33" t="s">
        <v>1025</v>
      </c>
      <c r="AQ217" s="33" t="s">
        <v>1026</v>
      </c>
      <c r="AR217" s="33" t="s">
        <v>1279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1285</v>
      </c>
      <c r="BE217" s="33" t="s">
        <v>1004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789</v>
      </c>
      <c r="D218" s="33" t="s">
        <v>27</v>
      </c>
      <c r="E218" s="33" t="s">
        <v>1276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1020</v>
      </c>
      <c r="H218" s="33" t="s">
        <v>744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1018</v>
      </c>
      <c r="AE218" s="33"/>
      <c r="AF218" s="33">
        <v>10</v>
      </c>
      <c r="AG218" s="36" t="s">
        <v>34</v>
      </c>
      <c r="AH218" s="36" t="s">
        <v>1016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1036</v>
      </c>
      <c r="AO218" s="33" t="s">
        <v>1037</v>
      </c>
      <c r="AP218" s="33" t="s">
        <v>1025</v>
      </c>
      <c r="AQ218" s="33" t="s">
        <v>1026</v>
      </c>
      <c r="AR218" s="33" t="s">
        <v>1280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1285</v>
      </c>
      <c r="BE218" s="33" t="s">
        <v>1004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911</v>
      </c>
      <c r="D219" s="18" t="s">
        <v>149</v>
      </c>
      <c r="E219" s="40" t="s">
        <v>909</v>
      </c>
      <c r="F219" s="22" t="str">
        <f>IF(ISBLANK(Table2[[#This Row],[unique_id]]), "", PROPER(SUBSTITUTE(Table2[[#This Row],[unique_id]], "_", " ")))</f>
        <v>Template Lounge Air Purifier Proxy</v>
      </c>
      <c r="G219" s="18" t="s">
        <v>196</v>
      </c>
      <c r="H219" s="18" t="s">
        <v>511</v>
      </c>
      <c r="I219" s="18" t="s">
        <v>132</v>
      </c>
      <c r="O219" s="19" t="s">
        <v>888</v>
      </c>
      <c r="P219" s="18" t="s">
        <v>166</v>
      </c>
      <c r="Q219" s="18" t="s">
        <v>858</v>
      </c>
      <c r="R219" s="18" t="s">
        <v>131</v>
      </c>
      <c r="S219" s="18" t="str">
        <f>_xlfn.CONCAT( Table2[[#This Row],[device_suggested_area]], " ",Table2[[#This Row],[powercalc_group_3]])</f>
        <v>Lounge Fans</v>
      </c>
      <c r="T219" s="23" t="s">
        <v>912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Lounge</v>
      </c>
      <c r="BA219" s="18" t="str">
        <f>IF(ISBLANK(Table2[[#This Row],[device_model]]), "", Table2[[#This Row],[device_suggested_area]])</f>
        <v>Lounge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196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515</v>
      </c>
      <c r="F220" s="22" t="str">
        <f>IF(ISBLANK(Table2[[#This Row],[unique_id]]), "", PROPER(SUBSTITUTE(Table2[[#This Row],[unique_id]], "_", " ")))</f>
        <v>Lounge Air Purifier</v>
      </c>
      <c r="G220" s="18" t="s">
        <v>196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854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Lounge</v>
      </c>
      <c r="BA220" s="18" t="str">
        <f>IF(ISBLANK(Table2[[#This Row],[device_model]]), "", Table2[[#This Row],[device_suggested_area]])</f>
        <v>Lounge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196</v>
      </c>
      <c r="BK220" s="18" t="s">
        <v>539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customHeight="1">
      <c r="A221" s="18">
        <v>2002</v>
      </c>
      <c r="B221" s="18" t="s">
        <v>26</v>
      </c>
      <c r="C221" s="18" t="s">
        <v>911</v>
      </c>
      <c r="D221" s="18" t="s">
        <v>149</v>
      </c>
      <c r="E221" s="40" t="s">
        <v>910</v>
      </c>
      <c r="F221" s="22" t="str">
        <f>IF(ISBLANK(Table2[[#This Row],[unique_id]]), "", PROPER(SUBSTITUTE(Table2[[#This Row],[unique_id]], "_", " ")))</f>
        <v>Template Dining Air Purifier Proxy</v>
      </c>
      <c r="G221" s="18" t="s">
        <v>195</v>
      </c>
      <c r="H221" s="18" t="s">
        <v>511</v>
      </c>
      <c r="I221" s="18" t="s">
        <v>132</v>
      </c>
      <c r="O221" s="19" t="s">
        <v>888</v>
      </c>
      <c r="P221" s="18" t="s">
        <v>166</v>
      </c>
      <c r="Q221" s="18" t="s">
        <v>858</v>
      </c>
      <c r="R221" s="18" t="s">
        <v>131</v>
      </c>
      <c r="S221" s="18" t="str">
        <f>_xlfn.CONCAT( Table2[[#This Row],[device_suggested_area]], " ",Table2[[#This Row],[powercalc_group_3]])</f>
        <v>Dining Fans</v>
      </c>
      <c r="T221" s="23" t="s">
        <v>912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Dining</v>
      </c>
      <c r="BA221" s="18" t="str">
        <f>IF(ISBLANK(Table2[[#This Row],[device_model]]), "", Table2[[#This Row],[device_suggested_area]])</f>
        <v>Dining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195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587</v>
      </c>
      <c r="F222" s="22" t="str">
        <f>IF(ISBLANK(Table2[[#This Row],[unique_id]]), "", PROPER(SUBSTITUTE(Table2[[#This Row],[unique_id]], "_", " ")))</f>
        <v>Dining Air Purifier</v>
      </c>
      <c r="G222" s="18" t="s">
        <v>195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854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Dining</v>
      </c>
      <c r="BA222" s="18" t="str">
        <f>IF(ISBLANK(Table2[[#This Row],[device_model]]), "", Table2[[#This Row],[device_suggested_area]])</f>
        <v>Dining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195</v>
      </c>
      <c r="BK222" s="18" t="s">
        <v>588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customHeight="1">
      <c r="A223" s="18">
        <v>2100</v>
      </c>
      <c r="B223" s="18" t="s">
        <v>26</v>
      </c>
      <c r="C223" s="18" t="s">
        <v>877</v>
      </c>
      <c r="D223" s="18" t="s">
        <v>27</v>
      </c>
      <c r="E223" s="18" t="s">
        <v>235</v>
      </c>
      <c r="F223" s="22" t="str">
        <f>IF(ISBLANK(Table2[[#This Row],[unique_id]]), "", PROPER(SUBSTITUTE(Table2[[#This Row],[unique_id]], "_", " ")))</f>
        <v>Home Power</v>
      </c>
      <c r="G223" s="18" t="s">
        <v>329</v>
      </c>
      <c r="H223" s="18" t="s">
        <v>243</v>
      </c>
      <c r="I223" s="18" t="s">
        <v>141</v>
      </c>
      <c r="M223" s="18" t="s">
        <v>90</v>
      </c>
      <c r="O223" s="19"/>
      <c r="P223" s="18"/>
      <c r="T223" s="23"/>
      <c r="U223" s="18" t="s">
        <v>497</v>
      </c>
      <c r="V223" s="19"/>
      <c r="W223" s="19"/>
      <c r="X223" s="19"/>
      <c r="Y223" s="19"/>
      <c r="Z223" s="19"/>
      <c r="AB223" s="18"/>
      <c r="AC223" s="18" t="s">
        <v>332</v>
      </c>
      <c r="AE223" s="18" t="s">
        <v>244</v>
      </c>
      <c r="AG223" s="19"/>
      <c r="AH223" s="19"/>
      <c r="AT223" s="20"/>
      <c r="AU223" s="19"/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18" t="str">
        <f>IF(ISBLANK(Table2[[#This Row],[device_model]]), "", Table2[[#This Row],[device_suggested_area]])</f>
        <v/>
      </c>
      <c r="BE223" s="19"/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2101</v>
      </c>
      <c r="B224" s="18" t="s">
        <v>26</v>
      </c>
      <c r="C224" s="18" t="s">
        <v>877</v>
      </c>
      <c r="D224" s="18" t="s">
        <v>27</v>
      </c>
      <c r="E224" s="18" t="s">
        <v>326</v>
      </c>
      <c r="F224" s="22" t="str">
        <f>IF(ISBLANK(Table2[[#This Row],[unique_id]]), "", PROPER(SUBSTITUTE(Table2[[#This Row],[unique_id]], "_", " ")))</f>
        <v>Home Base Power</v>
      </c>
      <c r="G224" s="18" t="s">
        <v>327</v>
      </c>
      <c r="H224" s="18" t="s">
        <v>243</v>
      </c>
      <c r="I224" s="18" t="s">
        <v>141</v>
      </c>
      <c r="M224" s="18" t="s">
        <v>90</v>
      </c>
      <c r="O224" s="19"/>
      <c r="P224" s="18"/>
      <c r="T224" s="23"/>
      <c r="U224" s="18" t="s">
        <v>497</v>
      </c>
      <c r="V224" s="19"/>
      <c r="W224" s="19"/>
      <c r="X224" s="19"/>
      <c r="Y224" s="19"/>
      <c r="Z224" s="19"/>
      <c r="AB224" s="18"/>
      <c r="AC224" s="18" t="s">
        <v>332</v>
      </c>
      <c r="AE224" s="18" t="s">
        <v>244</v>
      </c>
      <c r="AG224" s="19"/>
      <c r="AH224" s="19"/>
      <c r="AT224" s="20"/>
      <c r="AU224" s="19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18" t="str">
        <f>IF(ISBLANK(Table2[[#This Row],[device_model]]), "", Table2[[#This Row],[device_suggested_area]])</f>
        <v/>
      </c>
      <c r="BE224" s="19"/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18">
        <v>2102</v>
      </c>
      <c r="B225" s="18" t="s">
        <v>26</v>
      </c>
      <c r="C225" s="18" t="s">
        <v>877</v>
      </c>
      <c r="D225" s="18" t="s">
        <v>27</v>
      </c>
      <c r="E225" s="18" t="s">
        <v>325</v>
      </c>
      <c r="F225" s="22" t="str">
        <f>IF(ISBLANK(Table2[[#This Row],[unique_id]]), "", PROPER(SUBSTITUTE(Table2[[#This Row],[unique_id]], "_", " ")))</f>
        <v>Home Peak Power</v>
      </c>
      <c r="G225" s="18" t="s">
        <v>328</v>
      </c>
      <c r="H225" s="18" t="s">
        <v>243</v>
      </c>
      <c r="I225" s="18" t="s">
        <v>141</v>
      </c>
      <c r="M225" s="18" t="s">
        <v>90</v>
      </c>
      <c r="O225" s="19"/>
      <c r="P225" s="18"/>
      <c r="T225" s="23"/>
      <c r="U225" s="18" t="s">
        <v>497</v>
      </c>
      <c r="V225" s="19"/>
      <c r="W225" s="19"/>
      <c r="X225" s="19"/>
      <c r="Y225" s="19"/>
      <c r="Z225" s="19"/>
      <c r="AB225" s="18"/>
      <c r="AC225" s="18" t="s">
        <v>332</v>
      </c>
      <c r="AE225" s="18" t="s">
        <v>244</v>
      </c>
      <c r="AG225" s="19"/>
      <c r="AH225" s="19"/>
      <c r="AT225" s="20"/>
      <c r="AU225" s="19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18" t="str">
        <f>IF(ISBLANK(Table2[[#This Row],[device_model]]), "", Table2[[#This Row],[device_suggested_area]])</f>
        <v/>
      </c>
      <c r="BE225" s="19"/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2103</v>
      </c>
      <c r="B226" s="18" t="s">
        <v>26</v>
      </c>
      <c r="C226" s="18" t="s">
        <v>500</v>
      </c>
      <c r="D226" s="18" t="s">
        <v>338</v>
      </c>
      <c r="E226" s="18" t="s">
        <v>498</v>
      </c>
      <c r="F226" s="22" t="str">
        <f>IF(ISBLANK(Table2[[#This Row],[unique_id]]), "", PROPER(SUBSTITUTE(Table2[[#This Row],[unique_id]], "_", " ")))</f>
        <v>Graph Break</v>
      </c>
      <c r="G226" s="18" t="s">
        <v>499</v>
      </c>
      <c r="H226" s="18" t="s">
        <v>243</v>
      </c>
      <c r="I226" s="18" t="s">
        <v>141</v>
      </c>
      <c r="O226" s="19"/>
      <c r="P226" s="18"/>
      <c r="T226" s="23"/>
      <c r="U226" s="18" t="s">
        <v>497</v>
      </c>
      <c r="V226" s="19"/>
      <c r="W226" s="19"/>
      <c r="X226" s="19"/>
      <c r="Y226" s="19"/>
      <c r="Z226" s="19"/>
      <c r="AB226" s="18"/>
      <c r="AG226" s="19"/>
      <c r="AH226" s="19"/>
      <c r="AT226" s="20"/>
      <c r="AU226" s="19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18" t="str">
        <f>IF(ISBLANK(Table2[[#This Row],[device_model]]), "", Table2[[#This Row],[device_suggested_area]])</f>
        <v/>
      </c>
      <c r="BE226" s="19"/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18">
        <v>2104</v>
      </c>
      <c r="B227" s="18" t="s">
        <v>26</v>
      </c>
      <c r="C227" s="18" t="s">
        <v>877</v>
      </c>
      <c r="D227" s="18" t="s">
        <v>27</v>
      </c>
      <c r="E227" s="18" t="s">
        <v>861</v>
      </c>
      <c r="F227" s="22" t="str">
        <f>IF(ISBLANK(Table2[[#This Row],[unique_id]]), "", PROPER(SUBSTITUTE(Table2[[#This Row],[unique_id]], "_", " ")))</f>
        <v>Lights Power</v>
      </c>
      <c r="G227" s="18" t="s">
        <v>890</v>
      </c>
      <c r="H227" s="18" t="s">
        <v>243</v>
      </c>
      <c r="I227" s="18" t="s">
        <v>141</v>
      </c>
      <c r="M227" s="18" t="s">
        <v>136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2105</v>
      </c>
      <c r="B228" s="18" t="s">
        <v>26</v>
      </c>
      <c r="C228" s="18" t="s">
        <v>877</v>
      </c>
      <c r="D228" s="18" t="s">
        <v>27</v>
      </c>
      <c r="E228" s="18" t="s">
        <v>862</v>
      </c>
      <c r="F228" s="22" t="str">
        <f>IF(ISBLANK(Table2[[#This Row],[unique_id]]), "", PROPER(SUBSTITUTE(Table2[[#This Row],[unique_id]], "_", " ")))</f>
        <v>Fans Power</v>
      </c>
      <c r="G228" s="18" t="s">
        <v>889</v>
      </c>
      <c r="H228" s="18" t="s">
        <v>243</v>
      </c>
      <c r="I228" s="18" t="s">
        <v>141</v>
      </c>
      <c r="M228" s="18" t="s">
        <v>136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2106</v>
      </c>
      <c r="B229" s="18" t="s">
        <v>26</v>
      </c>
      <c r="C229" s="18" t="s">
        <v>877</v>
      </c>
      <c r="D229" s="18" t="s">
        <v>27</v>
      </c>
      <c r="E229" s="18" t="s">
        <v>932</v>
      </c>
      <c r="F229" s="22" t="str">
        <f>IF(ISBLANK(Table2[[#This Row],[unique_id]]), "", PROPER(SUBSTITUTE(Table2[[#This Row],[unique_id]], "_", " ")))</f>
        <v>All Standby Power</v>
      </c>
      <c r="G229" s="18" t="s">
        <v>956</v>
      </c>
      <c r="H229" s="18" t="s">
        <v>243</v>
      </c>
      <c r="I229" s="18" t="s">
        <v>141</v>
      </c>
      <c r="M229" s="18" t="s">
        <v>136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2107</v>
      </c>
      <c r="B230" s="18" t="s">
        <v>26</v>
      </c>
      <c r="C230" s="18" t="s">
        <v>877</v>
      </c>
      <c r="D230" s="18" t="s">
        <v>27</v>
      </c>
      <c r="E230" s="18" t="s">
        <v>1247</v>
      </c>
      <c r="F230" s="22" t="str">
        <f>IF(ISBLANK(Table2[[#This Row],[unique_id]]), "", PROPER(SUBSTITUTE(Table2[[#This Row],[unique_id]], "_", " ")))</f>
        <v>Coffee Machine Power</v>
      </c>
      <c r="G230" s="18" t="s">
        <v>135</v>
      </c>
      <c r="H230" s="18" t="s">
        <v>243</v>
      </c>
      <c r="I230" s="18" t="s">
        <v>141</v>
      </c>
      <c r="M230" s="18" t="s">
        <v>136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2108</v>
      </c>
      <c r="B231" s="18" t="s">
        <v>26</v>
      </c>
      <c r="C231" s="18" t="s">
        <v>877</v>
      </c>
      <c r="D231" s="18" t="s">
        <v>27</v>
      </c>
      <c r="E231" s="18" t="s">
        <v>1248</v>
      </c>
      <c r="F231" s="22" t="str">
        <f>IF(ISBLANK(Table2[[#This Row],[unique_id]]), "", PROPER(SUBSTITUTE(Table2[[#This Row],[unique_id]], "_", " ")))</f>
        <v>Battery Charger Power</v>
      </c>
      <c r="G231" s="18" t="s">
        <v>234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2109</v>
      </c>
      <c r="B232" s="18" t="s">
        <v>26</v>
      </c>
      <c r="C232" s="18" t="s">
        <v>877</v>
      </c>
      <c r="D232" s="18" t="s">
        <v>27</v>
      </c>
      <c r="E232" s="18" t="s">
        <v>1249</v>
      </c>
      <c r="F232" s="22" t="str">
        <f>IF(ISBLANK(Table2[[#This Row],[unique_id]]), "", PROPER(SUBSTITUTE(Table2[[#This Row],[unique_id]], "_", " ")))</f>
        <v>Vacuum Charger Power</v>
      </c>
      <c r="G232" s="18" t="s">
        <v>233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2110</v>
      </c>
      <c r="B233" s="18" t="s">
        <v>26</v>
      </c>
      <c r="C233" s="18" t="s">
        <v>877</v>
      </c>
      <c r="D233" s="18" t="s">
        <v>27</v>
      </c>
      <c r="E233" s="18" t="s">
        <v>1250</v>
      </c>
      <c r="F233" s="22" t="str">
        <f>IF(ISBLANK(Table2[[#This Row],[unique_id]]), "", PROPER(SUBSTITUTE(Table2[[#This Row],[unique_id]], "_", " ")))</f>
        <v>Pool Filter Power</v>
      </c>
      <c r="G233" s="18" t="s">
        <v>324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2111</v>
      </c>
      <c r="B234" s="18" t="s">
        <v>26</v>
      </c>
      <c r="C234" s="18" t="s">
        <v>877</v>
      </c>
      <c r="D234" s="18" t="s">
        <v>27</v>
      </c>
      <c r="E234" s="18" t="s">
        <v>1251</v>
      </c>
      <c r="F234" s="22" t="str">
        <f>IF(ISBLANK(Table2[[#This Row],[unique_id]]), "", PROPER(SUBSTITUTE(Table2[[#This Row],[unique_id]], "_", " ")))</f>
        <v>Water Booster Power</v>
      </c>
      <c r="G234" s="18" t="s">
        <v>1362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2112</v>
      </c>
      <c r="B235" s="18" t="s">
        <v>26</v>
      </c>
      <c r="C235" s="18" t="s">
        <v>877</v>
      </c>
      <c r="D235" s="18" t="s">
        <v>27</v>
      </c>
      <c r="E235" s="18" t="s">
        <v>1252</v>
      </c>
      <c r="F235" s="22" t="str">
        <f>IF(ISBLANK(Table2[[#This Row],[unique_id]]), "", PROPER(SUBSTITUTE(Table2[[#This Row],[unique_id]], "_", " ")))</f>
        <v>Dish Washer Power</v>
      </c>
      <c r="G235" s="18" t="s">
        <v>231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2113</v>
      </c>
      <c r="B236" s="18" t="s">
        <v>26</v>
      </c>
      <c r="C236" s="18" t="s">
        <v>877</v>
      </c>
      <c r="D236" s="18" t="s">
        <v>27</v>
      </c>
      <c r="E236" s="18" t="s">
        <v>1253</v>
      </c>
      <c r="F236" s="22" t="str">
        <f>IF(ISBLANK(Table2[[#This Row],[unique_id]]), "", PROPER(SUBSTITUTE(Table2[[#This Row],[unique_id]], "_", " ")))</f>
        <v>Clothes Dryer Power</v>
      </c>
      <c r="G236" s="18" t="s">
        <v>232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2114</v>
      </c>
      <c r="B237" s="18" t="s">
        <v>26</v>
      </c>
      <c r="C237" s="18" t="s">
        <v>877</v>
      </c>
      <c r="D237" s="18" t="s">
        <v>27</v>
      </c>
      <c r="E237" s="18" t="s">
        <v>1254</v>
      </c>
      <c r="F237" s="22" t="str">
        <f>IF(ISBLANK(Table2[[#This Row],[unique_id]]), "", PROPER(SUBSTITUTE(Table2[[#This Row],[unique_id]], "_", " ")))</f>
        <v>Washing Machine Power</v>
      </c>
      <c r="G237" s="18" t="s">
        <v>230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2115</v>
      </c>
      <c r="B238" s="18" t="s">
        <v>26</v>
      </c>
      <c r="C238" s="18" t="s">
        <v>877</v>
      </c>
      <c r="D238" s="18" t="s">
        <v>27</v>
      </c>
      <c r="E238" s="18" t="s">
        <v>878</v>
      </c>
      <c r="F238" s="22" t="str">
        <f>IF(ISBLANK(Table2[[#This Row],[unique_id]]), "", PROPER(SUBSTITUTE(Table2[[#This Row],[unique_id]], "_", " ")))</f>
        <v>Kitchen Fridge Power</v>
      </c>
      <c r="G238" s="18" t="s">
        <v>226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2116</v>
      </c>
      <c r="B239" s="18" t="s">
        <v>26</v>
      </c>
      <c r="C239" s="18" t="s">
        <v>877</v>
      </c>
      <c r="D239" s="18" t="s">
        <v>27</v>
      </c>
      <c r="E239" s="18" t="s">
        <v>879</v>
      </c>
      <c r="F239" s="22" t="str">
        <f>IF(ISBLANK(Table2[[#This Row],[unique_id]]), "", PROPER(SUBSTITUTE(Table2[[#This Row],[unique_id]], "_", " ")))</f>
        <v>Deck Freezer Power</v>
      </c>
      <c r="G239" s="18" t="s">
        <v>227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2117</v>
      </c>
      <c r="B240" s="18" t="s">
        <v>26</v>
      </c>
      <c r="C240" s="18" t="s">
        <v>877</v>
      </c>
      <c r="D240" s="18" t="s">
        <v>27</v>
      </c>
      <c r="E240" s="18" t="s">
        <v>1255</v>
      </c>
      <c r="F240" s="22" t="str">
        <f>IF(ISBLANK(Table2[[#This Row],[unique_id]]), "", PROPER(SUBSTITUTE(Table2[[#This Row],[unique_id]], "_", " ")))</f>
        <v>Towel Rails Power</v>
      </c>
      <c r="G240" s="18" t="s">
        <v>508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2118</v>
      </c>
      <c r="B241" s="18" t="s">
        <v>26</v>
      </c>
      <c r="C241" s="18" t="s">
        <v>877</v>
      </c>
      <c r="D241" s="18" t="s">
        <v>27</v>
      </c>
      <c r="E241" s="18" t="s">
        <v>880</v>
      </c>
      <c r="F241" s="22" t="str">
        <f>IF(ISBLANK(Table2[[#This Row],[unique_id]]), "", PROPER(SUBSTITUTE(Table2[[#This Row],[unique_id]], "_", " ")))</f>
        <v>Study Outlet Power</v>
      </c>
      <c r="G241" s="18" t="s">
        <v>229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2119</v>
      </c>
      <c r="B242" s="18" t="s">
        <v>26</v>
      </c>
      <c r="C242" s="18" t="s">
        <v>877</v>
      </c>
      <c r="D242" s="18" t="s">
        <v>27</v>
      </c>
      <c r="E242" s="18" t="s">
        <v>881</v>
      </c>
      <c r="F242" s="22" t="str">
        <f>IF(ISBLANK(Table2[[#This Row],[unique_id]]), "", PROPER(SUBSTITUTE(Table2[[#This Row],[unique_id]], "_", " ")))</f>
        <v>Office Outlet Power</v>
      </c>
      <c r="G242" s="18" t="s">
        <v>228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2120</v>
      </c>
      <c r="B243" s="18" t="s">
        <v>26</v>
      </c>
      <c r="C243" s="18" t="s">
        <v>877</v>
      </c>
      <c r="D243" s="18" t="s">
        <v>27</v>
      </c>
      <c r="E243" s="18" t="s">
        <v>894</v>
      </c>
      <c r="F243" s="22" t="str">
        <f>IF(ISBLANK(Table2[[#This Row],[unique_id]]), "", PROPER(SUBSTITUTE(Table2[[#This Row],[unique_id]], "_", " ")))</f>
        <v>Audio Visual Devices Power</v>
      </c>
      <c r="G243" s="18" t="s">
        <v>895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2121</v>
      </c>
      <c r="B244" s="18" t="s">
        <v>26</v>
      </c>
      <c r="C244" s="18" t="s">
        <v>877</v>
      </c>
      <c r="D244" s="18" t="s">
        <v>27</v>
      </c>
      <c r="E244" s="18" t="s">
        <v>866</v>
      </c>
      <c r="F244" s="22" t="str">
        <f>IF(ISBLANK(Table2[[#This Row],[unique_id]]), "", PROPER(SUBSTITUTE(Table2[[#This Row],[unique_id]], "_", " ")))</f>
        <v>Servers Network Power</v>
      </c>
      <c r="G244" s="18" t="s">
        <v>860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2122</v>
      </c>
      <c r="B245" s="18" t="s">
        <v>26</v>
      </c>
      <c r="C245" s="18" t="s">
        <v>500</v>
      </c>
      <c r="D245" s="18" t="s">
        <v>338</v>
      </c>
      <c r="E245" s="18" t="s">
        <v>337</v>
      </c>
      <c r="F245" s="22" t="str">
        <f>IF(ISBLANK(Table2[[#This Row],[unique_id]]), "", PROPER(SUBSTITUTE(Table2[[#This Row],[unique_id]], "_", " ")))</f>
        <v>Column Break</v>
      </c>
      <c r="G245" s="18" t="s">
        <v>334</v>
      </c>
      <c r="H245" s="18" t="s">
        <v>243</v>
      </c>
      <c r="I245" s="18" t="s">
        <v>141</v>
      </c>
      <c r="M245" s="18" t="s">
        <v>335</v>
      </c>
      <c r="N245" s="18" t="s">
        <v>336</v>
      </c>
      <c r="O245" s="19"/>
      <c r="P245" s="18"/>
      <c r="T245" s="23"/>
      <c r="U245" s="18"/>
      <c r="V245" s="19"/>
      <c r="W245" s="19"/>
      <c r="X245" s="19"/>
      <c r="Y245" s="19"/>
      <c r="Z245" s="19"/>
      <c r="AB245" s="18"/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2123</v>
      </c>
      <c r="B246" s="18" t="s">
        <v>26</v>
      </c>
      <c r="C246" s="18" t="s">
        <v>877</v>
      </c>
      <c r="D246" s="18" t="s">
        <v>27</v>
      </c>
      <c r="E246" s="18" t="s">
        <v>242</v>
      </c>
      <c r="F246" s="22" t="str">
        <f>IF(ISBLANK(Table2[[#This Row],[unique_id]]), "", PROPER(SUBSTITUTE(Table2[[#This Row],[unique_id]], "_", " ")))</f>
        <v>Home Energy Daily</v>
      </c>
      <c r="G246" s="18" t="s">
        <v>329</v>
      </c>
      <c r="H246" s="18" t="s">
        <v>222</v>
      </c>
      <c r="I246" s="18" t="s">
        <v>141</v>
      </c>
      <c r="M246" s="18" t="s">
        <v>90</v>
      </c>
      <c r="O246" s="19"/>
      <c r="P246" s="18"/>
      <c r="T246" s="23"/>
      <c r="U246" s="18" t="s">
        <v>496</v>
      </c>
      <c r="V246" s="19"/>
      <c r="W246" s="19"/>
      <c r="X246" s="19"/>
      <c r="Y246" s="19"/>
      <c r="Z246" s="19"/>
      <c r="AB246" s="18"/>
      <c r="AC246" s="18" t="s">
        <v>333</v>
      </c>
      <c r="AE246" s="18" t="s">
        <v>245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2124</v>
      </c>
      <c r="B247" s="18" t="s">
        <v>26</v>
      </c>
      <c r="C247" s="18" t="s">
        <v>877</v>
      </c>
      <c r="D247" s="18" t="s">
        <v>27</v>
      </c>
      <c r="E247" s="18" t="s">
        <v>331</v>
      </c>
      <c r="F247" s="22" t="str">
        <f>IF(ISBLANK(Table2[[#This Row],[unique_id]]), "", PROPER(SUBSTITUTE(Table2[[#This Row],[unique_id]], "_", " ")))</f>
        <v>Home Base Energy Daily</v>
      </c>
      <c r="G247" s="18" t="s">
        <v>327</v>
      </c>
      <c r="H247" s="18" t="s">
        <v>222</v>
      </c>
      <c r="I247" s="18" t="s">
        <v>141</v>
      </c>
      <c r="M247" s="18" t="s">
        <v>90</v>
      </c>
      <c r="O247" s="19"/>
      <c r="P247" s="18"/>
      <c r="T247" s="23"/>
      <c r="U247" s="18" t="s">
        <v>496</v>
      </c>
      <c r="V247" s="19"/>
      <c r="W247" s="19"/>
      <c r="X247" s="19"/>
      <c r="Y247" s="19"/>
      <c r="Z247" s="19"/>
      <c r="AB247" s="18"/>
      <c r="AC247" s="18" t="s">
        <v>333</v>
      </c>
      <c r="AE247" s="18" t="s">
        <v>245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2125</v>
      </c>
      <c r="B248" s="18" t="s">
        <v>26</v>
      </c>
      <c r="C248" s="18" t="s">
        <v>877</v>
      </c>
      <c r="D248" s="18" t="s">
        <v>27</v>
      </c>
      <c r="E248" s="18" t="s">
        <v>330</v>
      </c>
      <c r="F248" s="22" t="str">
        <f>IF(ISBLANK(Table2[[#This Row],[unique_id]]), "", PROPER(SUBSTITUTE(Table2[[#This Row],[unique_id]], "_", " ")))</f>
        <v>Home Peak Energy Daily</v>
      </c>
      <c r="G248" s="18" t="s">
        <v>328</v>
      </c>
      <c r="H248" s="18" t="s">
        <v>222</v>
      </c>
      <c r="I248" s="18" t="s">
        <v>141</v>
      </c>
      <c r="M248" s="18" t="s">
        <v>90</v>
      </c>
      <c r="O248" s="19"/>
      <c r="P248" s="18"/>
      <c r="T248" s="23"/>
      <c r="U248" s="18" t="s">
        <v>496</v>
      </c>
      <c r="V248" s="19"/>
      <c r="W248" s="19"/>
      <c r="X248" s="19"/>
      <c r="Y248" s="19"/>
      <c r="Z248" s="19"/>
      <c r="AB248" s="18"/>
      <c r="AC248" s="18" t="s">
        <v>333</v>
      </c>
      <c r="AE248" s="18" t="s">
        <v>245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2126</v>
      </c>
      <c r="B249" s="18" t="s">
        <v>26</v>
      </c>
      <c r="C249" s="18" t="s">
        <v>500</v>
      </c>
      <c r="D249" s="18" t="s">
        <v>338</v>
      </c>
      <c r="E249" s="18" t="s">
        <v>498</v>
      </c>
      <c r="F249" s="22" t="str">
        <f>IF(ISBLANK(Table2[[#This Row],[unique_id]]), "", PROPER(SUBSTITUTE(Table2[[#This Row],[unique_id]], "_", " ")))</f>
        <v>Graph Break</v>
      </c>
      <c r="G249" s="18" t="s">
        <v>499</v>
      </c>
      <c r="H249" s="18" t="s">
        <v>222</v>
      </c>
      <c r="I249" s="18" t="s">
        <v>141</v>
      </c>
      <c r="O249" s="19"/>
      <c r="P249" s="18"/>
      <c r="T249" s="23"/>
      <c r="U249" s="18" t="s">
        <v>496</v>
      </c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2127</v>
      </c>
      <c r="B250" s="18" t="s">
        <v>26</v>
      </c>
      <c r="C250" s="18" t="s">
        <v>877</v>
      </c>
      <c r="D250" s="18" t="s">
        <v>27</v>
      </c>
      <c r="E250" s="18" t="s">
        <v>863</v>
      </c>
      <c r="F250" s="22" t="str">
        <f>IF(ISBLANK(Table2[[#This Row],[unique_id]]), "", PROPER(SUBSTITUTE(Table2[[#This Row],[unique_id]], "_", " ")))</f>
        <v>Lights Energy Daily</v>
      </c>
      <c r="G250" s="18" t="s">
        <v>890</v>
      </c>
      <c r="H250" s="18" t="s">
        <v>222</v>
      </c>
      <c r="I250" s="18" t="s">
        <v>141</v>
      </c>
      <c r="M250" s="18" t="s">
        <v>136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2128</v>
      </c>
      <c r="B251" s="18" t="s">
        <v>26</v>
      </c>
      <c r="C251" s="18" t="s">
        <v>877</v>
      </c>
      <c r="D251" s="18" t="s">
        <v>27</v>
      </c>
      <c r="E251" s="18" t="s">
        <v>864</v>
      </c>
      <c r="F251" s="22" t="str">
        <f>IF(ISBLANK(Table2[[#This Row],[unique_id]]), "", PROPER(SUBSTITUTE(Table2[[#This Row],[unique_id]], "_", " ")))</f>
        <v>Fans Energy Daily</v>
      </c>
      <c r="G251" s="18" t="s">
        <v>889</v>
      </c>
      <c r="H251" s="18" t="s">
        <v>222</v>
      </c>
      <c r="I251" s="18" t="s">
        <v>141</v>
      </c>
      <c r="M251" s="18" t="s">
        <v>136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2129</v>
      </c>
      <c r="B252" s="18" t="s">
        <v>26</v>
      </c>
      <c r="C252" s="18" t="s">
        <v>877</v>
      </c>
      <c r="D252" s="18" t="s">
        <v>27</v>
      </c>
      <c r="E252" s="18" t="s">
        <v>936</v>
      </c>
      <c r="F252" s="22" t="str">
        <f>IF(ISBLANK(Table2[[#This Row],[unique_id]]), "", PROPER(SUBSTITUTE(Table2[[#This Row],[unique_id]], "_", " ")))</f>
        <v>All Standby Energy Daily</v>
      </c>
      <c r="G252" s="18" t="s">
        <v>956</v>
      </c>
      <c r="H252" s="18" t="s">
        <v>222</v>
      </c>
      <c r="I252" s="18" t="s">
        <v>141</v>
      </c>
      <c r="M252" s="18" t="s">
        <v>136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2130</v>
      </c>
      <c r="B253" s="18" t="s">
        <v>26</v>
      </c>
      <c r="C253" s="18" t="s">
        <v>877</v>
      </c>
      <c r="D253" s="18" t="s">
        <v>27</v>
      </c>
      <c r="E253" s="18" t="s">
        <v>1256</v>
      </c>
      <c r="F253" s="22" t="str">
        <f>IF(ISBLANK(Table2[[#This Row],[unique_id]]), "", PROPER(SUBSTITUTE(Table2[[#This Row],[unique_id]], "_", " ")))</f>
        <v>Coffee Machine Energy Daily</v>
      </c>
      <c r="G253" s="18" t="s">
        <v>135</v>
      </c>
      <c r="H253" s="18" t="s">
        <v>222</v>
      </c>
      <c r="I253" s="18" t="s">
        <v>141</v>
      </c>
      <c r="M253" s="18" t="s">
        <v>136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2131</v>
      </c>
      <c r="B254" s="18" t="s">
        <v>26</v>
      </c>
      <c r="C254" s="18" t="s">
        <v>877</v>
      </c>
      <c r="D254" s="18" t="s">
        <v>27</v>
      </c>
      <c r="E254" s="18" t="s">
        <v>1257</v>
      </c>
      <c r="F254" s="22" t="str">
        <f>IF(ISBLANK(Table2[[#This Row],[unique_id]]), "", PROPER(SUBSTITUTE(Table2[[#This Row],[unique_id]], "_", " ")))</f>
        <v>Battery Charger Energy Daily</v>
      </c>
      <c r="G254" s="18" t="s">
        <v>234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2132</v>
      </c>
      <c r="B255" s="18" t="s">
        <v>26</v>
      </c>
      <c r="C255" s="18" t="s">
        <v>877</v>
      </c>
      <c r="D255" s="18" t="s">
        <v>27</v>
      </c>
      <c r="E255" s="18" t="s">
        <v>1258</v>
      </c>
      <c r="F255" s="22" t="str">
        <f>IF(ISBLANK(Table2[[#This Row],[unique_id]]), "", PROPER(SUBSTITUTE(Table2[[#This Row],[unique_id]], "_", " ")))</f>
        <v>Vacuum Charger Energy Daily</v>
      </c>
      <c r="G255" s="18" t="s">
        <v>233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2133</v>
      </c>
      <c r="B256" s="18" t="s">
        <v>26</v>
      </c>
      <c r="C256" s="18" t="s">
        <v>877</v>
      </c>
      <c r="D256" s="18" t="s">
        <v>27</v>
      </c>
      <c r="E256" s="18" t="s">
        <v>1259</v>
      </c>
      <c r="F256" s="22" t="str">
        <f>IF(ISBLANK(Table2[[#This Row],[unique_id]]), "", PROPER(SUBSTITUTE(Table2[[#This Row],[unique_id]], "_", " ")))</f>
        <v>Pool Filter Energy Daily</v>
      </c>
      <c r="G256" s="18" t="s">
        <v>324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2134</v>
      </c>
      <c r="B257" s="18" t="s">
        <v>26</v>
      </c>
      <c r="C257" s="18" t="s">
        <v>877</v>
      </c>
      <c r="D257" s="18" t="s">
        <v>27</v>
      </c>
      <c r="E257" s="18" t="s">
        <v>1260</v>
      </c>
      <c r="F257" s="22" t="str">
        <f>IF(ISBLANK(Table2[[#This Row],[unique_id]]), "", PROPER(SUBSTITUTE(Table2[[#This Row],[unique_id]], "_", " ")))</f>
        <v>Water Booster Energy Daily</v>
      </c>
      <c r="G257" s="18" t="s">
        <v>1362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2135</v>
      </c>
      <c r="B258" s="18" t="s">
        <v>26</v>
      </c>
      <c r="C258" s="18" t="s">
        <v>877</v>
      </c>
      <c r="D258" s="18" t="s">
        <v>27</v>
      </c>
      <c r="E258" s="18" t="s">
        <v>1261</v>
      </c>
      <c r="F258" s="22" t="str">
        <f>IF(ISBLANK(Table2[[#This Row],[unique_id]]), "", PROPER(SUBSTITUTE(Table2[[#This Row],[unique_id]], "_", " ")))</f>
        <v>Dish Washer Energy Daily</v>
      </c>
      <c r="G258" s="18" t="s">
        <v>231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2136</v>
      </c>
      <c r="B259" s="18" t="s">
        <v>26</v>
      </c>
      <c r="C259" s="18" t="s">
        <v>877</v>
      </c>
      <c r="D259" s="18" t="s">
        <v>27</v>
      </c>
      <c r="E259" s="18" t="s">
        <v>1262</v>
      </c>
      <c r="F259" s="22" t="str">
        <f>IF(ISBLANK(Table2[[#This Row],[unique_id]]), "", PROPER(SUBSTITUTE(Table2[[#This Row],[unique_id]], "_", " ")))</f>
        <v>Clothes Dryer Energy Daily</v>
      </c>
      <c r="G259" s="18" t="s">
        <v>232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2137</v>
      </c>
      <c r="B260" s="18" t="s">
        <v>26</v>
      </c>
      <c r="C260" s="18" t="s">
        <v>877</v>
      </c>
      <c r="D260" s="18" t="s">
        <v>27</v>
      </c>
      <c r="E260" s="18" t="s">
        <v>1263</v>
      </c>
      <c r="F260" s="22" t="str">
        <f>IF(ISBLANK(Table2[[#This Row],[unique_id]]), "", PROPER(SUBSTITUTE(Table2[[#This Row],[unique_id]], "_", " ")))</f>
        <v>Washing Machine Energy Daily</v>
      </c>
      <c r="G260" s="18" t="s">
        <v>230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2138</v>
      </c>
      <c r="B261" s="18" t="s">
        <v>26</v>
      </c>
      <c r="C261" s="18" t="s">
        <v>877</v>
      </c>
      <c r="D261" s="18" t="s">
        <v>27</v>
      </c>
      <c r="E261" s="18" t="s">
        <v>882</v>
      </c>
      <c r="F261" s="22" t="str">
        <f>IF(ISBLANK(Table2[[#This Row],[unique_id]]), "", PROPER(SUBSTITUTE(Table2[[#This Row],[unique_id]], "_", " ")))</f>
        <v>Kitchen Fridge Energy Daily</v>
      </c>
      <c r="G261" s="18" t="s">
        <v>226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2139</v>
      </c>
      <c r="B262" s="18" t="s">
        <v>26</v>
      </c>
      <c r="C262" s="18" t="s">
        <v>877</v>
      </c>
      <c r="D262" s="18" t="s">
        <v>27</v>
      </c>
      <c r="E262" s="18" t="s">
        <v>883</v>
      </c>
      <c r="F262" s="22" t="str">
        <f>IF(ISBLANK(Table2[[#This Row],[unique_id]]), "", PROPER(SUBSTITUTE(Table2[[#This Row],[unique_id]], "_", " ")))</f>
        <v>Deck Freezer Energy Daily</v>
      </c>
      <c r="G262" s="18" t="s">
        <v>227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2140</v>
      </c>
      <c r="B263" s="18" t="s">
        <v>26</v>
      </c>
      <c r="C263" s="18" t="s">
        <v>877</v>
      </c>
      <c r="D263" s="18" t="s">
        <v>27</v>
      </c>
      <c r="E263" s="18" t="s">
        <v>1264</v>
      </c>
      <c r="F263" s="22" t="str">
        <f>IF(ISBLANK(Table2[[#This Row],[unique_id]]), "", PROPER(SUBSTITUTE(Table2[[#This Row],[unique_id]], "_", " ")))</f>
        <v>Towel Rails Energy Daily</v>
      </c>
      <c r="G263" s="18" t="s">
        <v>508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2141</v>
      </c>
      <c r="B264" s="18" t="s">
        <v>26</v>
      </c>
      <c r="C264" s="18" t="s">
        <v>877</v>
      </c>
      <c r="D264" s="18" t="s">
        <v>27</v>
      </c>
      <c r="E264" s="18" t="s">
        <v>884</v>
      </c>
      <c r="F264" s="22" t="str">
        <f>IF(ISBLANK(Table2[[#This Row],[unique_id]]), "", PROPER(SUBSTITUTE(Table2[[#This Row],[unique_id]], "_", " ")))</f>
        <v>Study Outlet Energy Daily</v>
      </c>
      <c r="G264" s="18" t="s">
        <v>229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2142</v>
      </c>
      <c r="B265" s="18" t="s">
        <v>26</v>
      </c>
      <c r="C265" s="18" t="s">
        <v>877</v>
      </c>
      <c r="D265" s="18" t="s">
        <v>27</v>
      </c>
      <c r="E265" s="18" t="s">
        <v>885</v>
      </c>
      <c r="F265" s="22" t="str">
        <f>IF(ISBLANK(Table2[[#This Row],[unique_id]]), "", PROPER(SUBSTITUTE(Table2[[#This Row],[unique_id]], "_", " ")))</f>
        <v>Office Outlet Energy Daily</v>
      </c>
      <c r="G265" s="18" t="s">
        <v>228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2143</v>
      </c>
      <c r="B266" s="18" t="s">
        <v>26</v>
      </c>
      <c r="C266" s="18" t="s">
        <v>877</v>
      </c>
      <c r="D266" s="18" t="s">
        <v>27</v>
      </c>
      <c r="E266" s="18" t="s">
        <v>896</v>
      </c>
      <c r="F266" s="22" t="str">
        <f>IF(ISBLANK(Table2[[#This Row],[unique_id]]), "", PROPER(SUBSTITUTE(Table2[[#This Row],[unique_id]], "_", " ")))</f>
        <v>Audio Visual Devices Energy Daily</v>
      </c>
      <c r="G266" s="18" t="s">
        <v>895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2144</v>
      </c>
      <c r="B267" s="18" t="s">
        <v>26</v>
      </c>
      <c r="C267" s="18" t="s">
        <v>877</v>
      </c>
      <c r="D267" s="18" t="s">
        <v>27</v>
      </c>
      <c r="E267" s="18" t="s">
        <v>867</v>
      </c>
      <c r="F267" s="22" t="str">
        <f>IF(ISBLANK(Table2[[#This Row],[unique_id]]), "", PROPER(SUBSTITUTE(Table2[[#This Row],[unique_id]], "_", " ")))</f>
        <v>Servers Network Energy Daily</v>
      </c>
      <c r="G267" s="18" t="s">
        <v>860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2145</v>
      </c>
      <c r="B268" s="18" t="s">
        <v>26</v>
      </c>
      <c r="C268" s="18" t="s">
        <v>500</v>
      </c>
      <c r="D268" s="18" t="s">
        <v>338</v>
      </c>
      <c r="E268" s="18" t="s">
        <v>337</v>
      </c>
      <c r="F268" s="22" t="str">
        <f>IF(ISBLANK(Table2[[#This Row],[unique_id]]), "", PROPER(SUBSTITUTE(Table2[[#This Row],[unique_id]], "_", " ")))</f>
        <v>Column Break</v>
      </c>
      <c r="G268" s="18" t="s">
        <v>334</v>
      </c>
      <c r="H268" s="18" t="s">
        <v>222</v>
      </c>
      <c r="I268" s="18" t="s">
        <v>141</v>
      </c>
      <c r="M268" s="18" t="s">
        <v>335</v>
      </c>
      <c r="N268" s="18" t="s">
        <v>336</v>
      </c>
      <c r="O268" s="19"/>
      <c r="P268" s="18"/>
      <c r="T268" s="23"/>
      <c r="U268" s="18"/>
      <c r="V268" s="19"/>
      <c r="W268" s="19"/>
      <c r="X268" s="19"/>
      <c r="Y268" s="19"/>
      <c r="Z268" s="19"/>
      <c r="AB268" s="18"/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2400</v>
      </c>
      <c r="B269" s="18" t="s">
        <v>26</v>
      </c>
      <c r="C269" s="18" t="s">
        <v>182</v>
      </c>
      <c r="D269" s="18" t="s">
        <v>27</v>
      </c>
      <c r="E269" s="18" t="s">
        <v>142</v>
      </c>
      <c r="F269" s="22" t="str">
        <f>IF(ISBLANK(Table2[[#This Row],[unique_id]]), "", PROPER(SUBSTITUTE(Table2[[#This Row],[unique_id]], "_", " ")))</f>
        <v>Withings Weight Kg Graham</v>
      </c>
      <c r="G269" s="18" t="s">
        <v>297</v>
      </c>
      <c r="H269" s="18" t="s">
        <v>298</v>
      </c>
      <c r="I269" s="18" t="s">
        <v>143</v>
      </c>
      <c r="O269" s="19"/>
      <c r="P269" s="18"/>
      <c r="T269" s="23"/>
      <c r="U269" s="18"/>
      <c r="V269" s="19"/>
      <c r="W269" s="19"/>
      <c r="X269" s="19"/>
      <c r="Y269" s="19"/>
      <c r="Z269" s="19"/>
      <c r="AB269" s="18"/>
      <c r="AG269" s="19"/>
      <c r="AH269" s="19"/>
      <c r="AT269" s="20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>Ensuite</v>
      </c>
      <c r="BB269" s="18" t="s">
        <v>1177</v>
      </c>
      <c r="BC269" s="18" t="s">
        <v>403</v>
      </c>
      <c r="BD269" s="18" t="s">
        <v>182</v>
      </c>
      <c r="BE269" s="18" t="s">
        <v>404</v>
      </c>
      <c r="BF269" s="18" t="s">
        <v>402</v>
      </c>
      <c r="BJ269" s="18" t="s">
        <v>414</v>
      </c>
      <c r="BK269" s="24" t="s">
        <v>483</v>
      </c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18">
        <v>2500</v>
      </c>
      <c r="B270" s="18" t="s">
        <v>643</v>
      </c>
      <c r="C270" s="18" t="s">
        <v>287</v>
      </c>
      <c r="D270" s="18" t="s">
        <v>27</v>
      </c>
      <c r="E270" s="18" t="s">
        <v>283</v>
      </c>
      <c r="F270" s="22" t="str">
        <f>IF(ISBLANK(Table2[[#This Row],[unique_id]]), "", PROPER(SUBSTITUTE(Table2[[#This Row],[unique_id]], "_", " ")))</f>
        <v>Network Internet Uptime</v>
      </c>
      <c r="G270" s="18" t="s">
        <v>290</v>
      </c>
      <c r="H270" s="18" t="s">
        <v>815</v>
      </c>
      <c r="I270" s="18" t="s">
        <v>295</v>
      </c>
      <c r="M270" s="18" t="s">
        <v>136</v>
      </c>
      <c r="O270" s="19"/>
      <c r="P270" s="18"/>
      <c r="T270" s="23"/>
      <c r="U270" s="18"/>
      <c r="V270" s="19"/>
      <c r="W270" s="19"/>
      <c r="X270" s="19"/>
      <c r="Y270" s="19"/>
      <c r="Z270" s="19"/>
      <c r="AB270" s="18" t="s">
        <v>31</v>
      </c>
      <c r="AC270" s="18" t="s">
        <v>284</v>
      </c>
      <c r="AE270" s="18" t="s">
        <v>292</v>
      </c>
      <c r="AF270" s="18">
        <v>200</v>
      </c>
      <c r="AG270" s="19" t="s">
        <v>34</v>
      </c>
      <c r="AH270" s="19"/>
      <c r="AI270" s="18" t="s">
        <v>1318</v>
      </c>
      <c r="AJ27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0" s="18" t="str">
        <f>IF(ISBLANK(Table2[[#This Row],[index]]),  "", _xlfn.CONCAT("telegraf/macmini-meg/", LOWER(Table2[[#This Row],[device_via_device]])))</f>
        <v>telegraf/macmini-meg/internet</v>
      </c>
      <c r="AS270" s="18">
        <v>1</v>
      </c>
      <c r="AT270" s="14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>Rack</v>
      </c>
      <c r="BB270" s="18" t="s">
        <v>1297</v>
      </c>
      <c r="BC270" s="18" t="s">
        <v>1299</v>
      </c>
      <c r="BD270" s="18" t="s">
        <v>1298</v>
      </c>
      <c r="BE270" s="18" t="s">
        <v>1132</v>
      </c>
      <c r="BF270" s="18" t="s">
        <v>28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2501</v>
      </c>
      <c r="B271" s="18" t="s">
        <v>26</v>
      </c>
      <c r="C271" s="18" t="s">
        <v>287</v>
      </c>
      <c r="D271" s="18" t="s">
        <v>27</v>
      </c>
      <c r="E271" s="18" t="s">
        <v>279</v>
      </c>
      <c r="F271" s="22" t="str">
        <f>IF(ISBLANK(Table2[[#This Row],[unique_id]]), "", PROPER(SUBSTITUTE(Table2[[#This Row],[unique_id]], "_", " ")))</f>
        <v>Network Internet Ping</v>
      </c>
      <c r="G271" s="18" t="s">
        <v>280</v>
      </c>
      <c r="H271" s="18" t="s">
        <v>815</v>
      </c>
      <c r="I271" s="18" t="s">
        <v>295</v>
      </c>
      <c r="M271" s="18" t="s">
        <v>136</v>
      </c>
      <c r="O271" s="19"/>
      <c r="P271" s="18"/>
      <c r="T271" s="23"/>
      <c r="U271" s="18"/>
      <c r="V271" s="19"/>
      <c r="W271" s="19"/>
      <c r="X271" s="19"/>
      <c r="Y271" s="19"/>
      <c r="Z271" s="19"/>
      <c r="AB271" s="18" t="s">
        <v>31</v>
      </c>
      <c r="AC271" s="18" t="s">
        <v>285</v>
      </c>
      <c r="AE271" s="18" t="s">
        <v>291</v>
      </c>
      <c r="AF271" s="18">
        <v>200</v>
      </c>
      <c r="AG271" s="19" t="s">
        <v>34</v>
      </c>
      <c r="AH271" s="19"/>
      <c r="AI271" s="18" t="s">
        <v>1318</v>
      </c>
      <c r="AJ27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1" s="18" t="str">
        <f>IF(ISBLANK(Table2[[#This Row],[index]]),  "", _xlfn.CONCAT("telegraf/macmini-meg/", LOWER(Table2[[#This Row],[device_via_device]])))</f>
        <v>telegraf/macmini-meg/internet</v>
      </c>
      <c r="AR271" s="41" t="s">
        <v>1465</v>
      </c>
      <c r="AS271" s="18">
        <v>1</v>
      </c>
      <c r="AT271" s="14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>Rack</v>
      </c>
      <c r="BB271" s="18" t="s">
        <v>1297</v>
      </c>
      <c r="BC271" s="18" t="s">
        <v>1299</v>
      </c>
      <c r="BD271" s="18" t="s">
        <v>1298</v>
      </c>
      <c r="BE271" s="18" t="s">
        <v>1132</v>
      </c>
      <c r="BF271" s="18" t="s">
        <v>28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2502</v>
      </c>
      <c r="B272" s="18" t="s">
        <v>26</v>
      </c>
      <c r="C272" s="18" t="s">
        <v>287</v>
      </c>
      <c r="D272" s="18" t="s">
        <v>27</v>
      </c>
      <c r="E272" s="18" t="s">
        <v>277</v>
      </c>
      <c r="F272" s="22" t="str">
        <f>IF(ISBLANK(Table2[[#This Row],[unique_id]]), "", PROPER(SUBSTITUTE(Table2[[#This Row],[unique_id]], "_", " ")))</f>
        <v>Network Internet Upload</v>
      </c>
      <c r="G272" s="18" t="s">
        <v>281</v>
      </c>
      <c r="H272" s="18" t="s">
        <v>815</v>
      </c>
      <c r="I272" s="18" t="s">
        <v>295</v>
      </c>
      <c r="M272" s="18" t="s">
        <v>136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 t="s">
        <v>31</v>
      </c>
      <c r="AC272" s="18" t="s">
        <v>286</v>
      </c>
      <c r="AD272" s="18" t="s">
        <v>814</v>
      </c>
      <c r="AE272" s="18" t="s">
        <v>293</v>
      </c>
      <c r="AF272" s="18">
        <v>200</v>
      </c>
      <c r="AG272" s="19" t="s">
        <v>34</v>
      </c>
      <c r="AH272" s="19"/>
      <c r="AI272" s="18" t="s">
        <v>1318</v>
      </c>
      <c r="AJ272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2" s="18" t="str">
        <f>IF(ISBLANK(Table2[[#This Row],[index]]),  "", _xlfn.CONCAT("telegraf/macmini-meg/", LOWER(Table2[[#This Row],[device_via_device]])))</f>
        <v>telegraf/macmini-meg/internet</v>
      </c>
      <c r="AR272" s="41" t="s">
        <v>1466</v>
      </c>
      <c r="AS272" s="18">
        <v>1</v>
      </c>
      <c r="AT272" s="14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>Rack</v>
      </c>
      <c r="BB272" s="18" t="s">
        <v>1297</v>
      </c>
      <c r="BC272" s="18" t="s">
        <v>1299</v>
      </c>
      <c r="BD272" s="18" t="s">
        <v>1298</v>
      </c>
      <c r="BE272" s="18" t="s">
        <v>1132</v>
      </c>
      <c r="BF272" s="18" t="s">
        <v>28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2503</v>
      </c>
      <c r="B273" s="18" t="s">
        <v>26</v>
      </c>
      <c r="C273" s="18" t="s">
        <v>287</v>
      </c>
      <c r="D273" s="18" t="s">
        <v>27</v>
      </c>
      <c r="E273" s="18" t="s">
        <v>278</v>
      </c>
      <c r="F273" s="22" t="str">
        <f>IF(ISBLANK(Table2[[#This Row],[unique_id]]), "", PROPER(SUBSTITUTE(Table2[[#This Row],[unique_id]], "_", " ")))</f>
        <v>Network Internet Download</v>
      </c>
      <c r="G273" s="18" t="s">
        <v>282</v>
      </c>
      <c r="H273" s="18" t="s">
        <v>815</v>
      </c>
      <c r="I273" s="18" t="s">
        <v>295</v>
      </c>
      <c r="M273" s="18" t="s">
        <v>136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 t="s">
        <v>31</v>
      </c>
      <c r="AC273" s="18" t="s">
        <v>286</v>
      </c>
      <c r="AD273" s="18" t="s">
        <v>814</v>
      </c>
      <c r="AE273" s="18" t="s">
        <v>294</v>
      </c>
      <c r="AF273" s="18">
        <v>200</v>
      </c>
      <c r="AG273" s="19" t="s">
        <v>34</v>
      </c>
      <c r="AH273" s="19"/>
      <c r="AI273" s="18" t="s">
        <v>1318</v>
      </c>
      <c r="AJ273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3" s="18" t="str">
        <f>IF(ISBLANK(Table2[[#This Row],[index]]),  "", _xlfn.CONCAT("telegraf/macmini-meg/", LOWER(Table2[[#This Row],[device_via_device]])))</f>
        <v>telegraf/macmini-meg/internet</v>
      </c>
      <c r="AR273" s="41" t="s">
        <v>1467</v>
      </c>
      <c r="AS273" s="18">
        <v>1</v>
      </c>
      <c r="AT273" s="14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Rack</v>
      </c>
      <c r="BB273" s="18" t="s">
        <v>1297</v>
      </c>
      <c r="BC273" s="18" t="s">
        <v>1299</v>
      </c>
      <c r="BD273" s="18" t="s">
        <v>1298</v>
      </c>
      <c r="BE273" s="18" t="s">
        <v>1132</v>
      </c>
      <c r="BF273" s="18" t="s">
        <v>28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2504</v>
      </c>
      <c r="B274" s="18" t="s">
        <v>26</v>
      </c>
      <c r="C274" s="18" t="s">
        <v>287</v>
      </c>
      <c r="D274" s="18" t="s">
        <v>27</v>
      </c>
      <c r="E274" s="18" t="s">
        <v>1463</v>
      </c>
      <c r="F274" s="22" t="str">
        <f>IF(ISBLANK(Table2[[#This Row],[unique_id]]), "", PROPER(SUBSTITUTE(Table2[[#This Row],[unique_id]], "_", " ")))</f>
        <v>Network Certificate Expiry</v>
      </c>
      <c r="G274" s="18" t="s">
        <v>812</v>
      </c>
      <c r="H274" s="18" t="s">
        <v>815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813</v>
      </c>
      <c r="AF274" s="18">
        <v>200</v>
      </c>
      <c r="AG274" s="19" t="s">
        <v>34</v>
      </c>
      <c r="AH274" s="19"/>
      <c r="AI274" s="18" t="s">
        <v>1318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4" s="18" t="str">
        <f>IF(ISBLANK(Table2[[#This Row],[index]]),  "", _xlfn.CONCAT("telegraf/macmini-meg/", LOWER(Table2[[#This Row],[device_via_device]])))</f>
        <v>telegraf/macmini-meg/internet</v>
      </c>
      <c r="AR274" s="41" t="s">
        <v>1468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1297</v>
      </c>
      <c r="BC274" s="18" t="s">
        <v>1299</v>
      </c>
      <c r="BD274" s="18" t="s">
        <v>1298</v>
      </c>
      <c r="BE274" s="18" t="s">
        <v>1132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2505</v>
      </c>
      <c r="B275" s="18" t="s">
        <v>26</v>
      </c>
      <c r="C275" s="18" t="s">
        <v>287</v>
      </c>
      <c r="D275" s="18" t="s">
        <v>27</v>
      </c>
      <c r="E275" s="18" t="s">
        <v>1425</v>
      </c>
      <c r="F275" s="18" t="str">
        <f>IF(ISBLANK(Table2[[#This Row],[unique_id]]), "", PROPER(SUBSTITUTE(Table2[[#This Row],[unique_id]], "_", " ")))</f>
        <v>Deck Wifi Access Point Experience</v>
      </c>
      <c r="G275" s="18" t="s">
        <v>1428</v>
      </c>
      <c r="H275" s="18" t="s">
        <v>1424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32</v>
      </c>
      <c r="AD275" s="18" t="s">
        <v>1427</v>
      </c>
      <c r="AF275" s="18">
        <v>200</v>
      </c>
      <c r="AG275" s="19" t="s">
        <v>34</v>
      </c>
      <c r="AH275" s="19"/>
      <c r="AI275" s="18" t="s">
        <v>1318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1381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1297</v>
      </c>
      <c r="BC275" s="18" t="s">
        <v>1299</v>
      </c>
      <c r="BD275" s="18" t="s">
        <v>1298</v>
      </c>
      <c r="BE275" s="18" t="s">
        <v>1132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2506</v>
      </c>
      <c r="B276" s="18" t="s">
        <v>26</v>
      </c>
      <c r="C276" s="18" t="s">
        <v>287</v>
      </c>
      <c r="D276" s="18" t="s">
        <v>27</v>
      </c>
      <c r="E276" s="18" t="s">
        <v>1426</v>
      </c>
      <c r="F276" s="18" t="str">
        <f>IF(ISBLANK(Table2[[#This Row],[unique_id]]), "", PROPER(SUBSTITUTE(Table2[[#This Row],[unique_id]], "_", " ")))</f>
        <v>Hallway Wifi Access Point Experience</v>
      </c>
      <c r="G276" s="18" t="s">
        <v>1429</v>
      </c>
      <c r="H276" s="18" t="s">
        <v>1424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32</v>
      </c>
      <c r="AD276" s="18" t="s">
        <v>1427</v>
      </c>
      <c r="AF276" s="18">
        <v>200</v>
      </c>
      <c r="AG276" s="19" t="s">
        <v>34</v>
      </c>
      <c r="AH276" s="19"/>
      <c r="AI276" s="18" t="s">
        <v>1318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1381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1297</v>
      </c>
      <c r="BC276" s="18" t="s">
        <v>1299</v>
      </c>
      <c r="BD276" s="18" t="s">
        <v>1298</v>
      </c>
      <c r="BE276" s="18" t="s">
        <v>1132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2507</v>
      </c>
      <c r="B277" s="18" t="s">
        <v>643</v>
      </c>
      <c r="C277" s="18" t="s">
        <v>151</v>
      </c>
      <c r="D277" s="18" t="s">
        <v>314</v>
      </c>
      <c r="E277" s="18" t="s">
        <v>809</v>
      </c>
      <c r="F277" s="22" t="str">
        <f>IF(ISBLANK(Table2[[#This Row],[unique_id]]), "", PROPER(SUBSTITUTE(Table2[[#This Row],[unique_id]], "_", " ")))</f>
        <v>Network Refresh Zigbee Router Lqi</v>
      </c>
      <c r="G277" s="18" t="s">
        <v>810</v>
      </c>
      <c r="H277" s="18" t="s">
        <v>807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/>
      <c r="AE277" s="18" t="s">
        <v>811</v>
      </c>
      <c r="AG277" s="19"/>
      <c r="AH277" s="19"/>
      <c r="AR277" s="21"/>
      <c r="AT277" s="15"/>
      <c r="AU277" s="19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/>
      </c>
      <c r="BE277" s="19"/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2508</v>
      </c>
      <c r="B278" s="18" t="s">
        <v>26</v>
      </c>
      <c r="C278" s="18" t="s">
        <v>510</v>
      </c>
      <c r="D278" s="18" t="s">
        <v>27</v>
      </c>
      <c r="E278" s="18" t="s">
        <v>801</v>
      </c>
      <c r="F278" s="22" t="str">
        <f>IF(ISBLANK(Table2[[#This Row],[unique_id]]), "", PROPER(SUBSTITUTE(Table2[[#This Row],[unique_id]], "_", " ")))</f>
        <v>Template Driveway Repeater Linkquality Percentage</v>
      </c>
      <c r="G278" s="18" t="s">
        <v>794</v>
      </c>
      <c r="H278" s="18" t="s">
        <v>807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/>
      <c r="AG278" s="19"/>
      <c r="AH278" s="19"/>
      <c r="AR278" s="21"/>
      <c r="AT278" s="15"/>
      <c r="AU278" s="19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/>
      </c>
      <c r="BE278" s="19"/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2509</v>
      </c>
      <c r="B279" s="18" t="s">
        <v>26</v>
      </c>
      <c r="C279" s="18" t="s">
        <v>510</v>
      </c>
      <c r="D279" s="18" t="s">
        <v>27</v>
      </c>
      <c r="E279" s="18" t="s">
        <v>802</v>
      </c>
      <c r="F279" s="22" t="str">
        <f>IF(ISBLANK(Table2[[#This Row],[unique_id]]), "", PROPER(SUBSTITUTE(Table2[[#This Row],[unique_id]], "_", " ")))</f>
        <v>Template Landing Repeater Linkquality Percentage</v>
      </c>
      <c r="G279" s="18" t="s">
        <v>795</v>
      </c>
      <c r="H279" s="18" t="s">
        <v>807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/>
      <c r="AG279" s="19"/>
      <c r="AH279" s="19"/>
      <c r="AR279" s="21"/>
      <c r="AT279" s="15"/>
      <c r="AU279" s="19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/>
      </c>
      <c r="BE279" s="19"/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2510</v>
      </c>
      <c r="B280" s="18" t="s">
        <v>26</v>
      </c>
      <c r="C280" s="18" t="s">
        <v>510</v>
      </c>
      <c r="D280" s="18" t="s">
        <v>27</v>
      </c>
      <c r="E280" s="18" t="s">
        <v>803</v>
      </c>
      <c r="F280" s="22" t="str">
        <f>IF(ISBLANK(Table2[[#This Row],[unique_id]]), "", PROPER(SUBSTITUTE(Table2[[#This Row],[unique_id]], "_", " ")))</f>
        <v>Template Garden Repeater Linkquality Percentage</v>
      </c>
      <c r="G280" s="18" t="s">
        <v>793</v>
      </c>
      <c r="H280" s="18" t="s">
        <v>807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/>
      <c r="AG280" s="19"/>
      <c r="AH280" s="19"/>
      <c r="AR280" s="21"/>
      <c r="AT280" s="15"/>
      <c r="AU280" s="19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/>
      </c>
      <c r="BE280" s="19"/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2511</v>
      </c>
      <c r="B281" s="18" t="s">
        <v>26</v>
      </c>
      <c r="C281" s="18" t="s">
        <v>383</v>
      </c>
      <c r="D281" s="18" t="s">
        <v>27</v>
      </c>
      <c r="E281" s="18" t="s">
        <v>805</v>
      </c>
      <c r="F281" s="22" t="str">
        <f>IF(ISBLANK(Table2[[#This Row],[unique_id]]), "", PROPER(SUBSTITUTE(Table2[[#This Row],[unique_id]], "_", " ")))</f>
        <v>Template Kitchen Fan Outlet Linkquality Percentage</v>
      </c>
      <c r="G281" s="18" t="s">
        <v>702</v>
      </c>
      <c r="H281" s="18" t="s">
        <v>807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2512</v>
      </c>
      <c r="B282" s="18" t="s">
        <v>26</v>
      </c>
      <c r="C282" s="18" t="s">
        <v>383</v>
      </c>
      <c r="D282" s="18" t="s">
        <v>27</v>
      </c>
      <c r="E282" s="18" t="s">
        <v>804</v>
      </c>
      <c r="F282" s="22" t="str">
        <f>IF(ISBLANK(Table2[[#This Row],[unique_id]]), "", PROPER(SUBSTITUTE(Table2[[#This Row],[unique_id]], "_", " ")))</f>
        <v>Template Deck Fans Outlet Linkquality Percentage</v>
      </c>
      <c r="G282" s="18" t="s">
        <v>703</v>
      </c>
      <c r="H282" s="18" t="s">
        <v>807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2513</v>
      </c>
      <c r="B283" s="18" t="s">
        <v>26</v>
      </c>
      <c r="C283" s="18" t="s">
        <v>383</v>
      </c>
      <c r="D283" s="18" t="s">
        <v>27</v>
      </c>
      <c r="E283" s="18" t="s">
        <v>806</v>
      </c>
      <c r="F283" s="22" t="str">
        <f>IF(ISBLANK(Table2[[#This Row],[unique_id]]), "", PROPER(SUBSTITUTE(Table2[[#This Row],[unique_id]], "_", " ")))</f>
        <v>Template Edwin Wardrobe Outlet Linkquality Percentage</v>
      </c>
      <c r="G283" s="18" t="s">
        <v>799</v>
      </c>
      <c r="H283" s="18" t="s">
        <v>807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2514</v>
      </c>
      <c r="B284" s="18" t="s">
        <v>26</v>
      </c>
      <c r="C284" s="18" t="s">
        <v>39</v>
      </c>
      <c r="D284" s="18" t="s">
        <v>27</v>
      </c>
      <c r="E284" s="18" t="s">
        <v>172</v>
      </c>
      <c r="F284" s="22" t="str">
        <f>IF(ISBLANK(Table2[[#This Row],[unique_id]]), "", PROPER(SUBSTITUTE(Table2[[#This Row],[unique_id]], "_", " ")))</f>
        <v>Weatherstation Coms Signal Quality</v>
      </c>
      <c r="G284" s="18" t="s">
        <v>747</v>
      </c>
      <c r="H284" s="18" t="s">
        <v>808</v>
      </c>
      <c r="I284" s="18" t="s">
        <v>295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F284" s="18">
        <v>300</v>
      </c>
      <c r="AG284" s="19" t="s">
        <v>34</v>
      </c>
      <c r="AH284" s="19"/>
      <c r="AI284" s="18" t="s">
        <v>86</v>
      </c>
      <c r="AJ284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4" s="18" t="str">
        <f>IF(ISBLANK(Table2[[#This Row],[index]]),  "", _xlfn.CONCAT(LOWER(Table2[[#This Row],[device_via_device]]), "/", Table2[[#This Row],[unique_id]]))</f>
        <v>weewx/weatherstation_coms_signal_quality</v>
      </c>
      <c r="AR28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18">
        <v>1</v>
      </c>
      <c r="AT284" s="14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>Wardrobe</v>
      </c>
      <c r="BB284" s="18" t="s">
        <v>1462</v>
      </c>
      <c r="BC284" s="18" t="s">
        <v>36</v>
      </c>
      <c r="BD284" s="18" t="s">
        <v>37</v>
      </c>
      <c r="BE284" s="18" t="s">
        <v>1233</v>
      </c>
      <c r="BF284" s="18" t="s">
        <v>555</v>
      </c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2515</v>
      </c>
      <c r="B285" s="18" t="s">
        <v>26</v>
      </c>
      <c r="C285" s="18" t="s">
        <v>39</v>
      </c>
      <c r="D285" s="18" t="s">
        <v>27</v>
      </c>
      <c r="E285" s="18" t="s">
        <v>800</v>
      </c>
      <c r="F285" s="22" t="str">
        <f>IF(ISBLANK(Table2[[#This Row],[unique_id]]), "", PROPER(SUBSTITUTE(Table2[[#This Row],[unique_id]], "_", " ")))</f>
        <v>Template Weatherstation Coms Signal Quality Percentage</v>
      </c>
      <c r="G285" s="18" t="s">
        <v>747</v>
      </c>
      <c r="H285" s="18" t="s">
        <v>808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4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2516</v>
      </c>
      <c r="B286" s="18" t="s">
        <v>26</v>
      </c>
      <c r="C286" s="18" t="s">
        <v>500</v>
      </c>
      <c r="D286" s="18" t="s">
        <v>338</v>
      </c>
      <c r="E286" s="18" t="s">
        <v>337</v>
      </c>
      <c r="F286" s="22" t="str">
        <f>IF(ISBLANK(Table2[[#This Row],[unique_id]]), "", PROPER(SUBSTITUTE(Table2[[#This Row],[unique_id]], "_", " ")))</f>
        <v>Column Break</v>
      </c>
      <c r="G286" s="18" t="s">
        <v>334</v>
      </c>
      <c r="H286" s="18" t="s">
        <v>808</v>
      </c>
      <c r="I286" s="18" t="s">
        <v>295</v>
      </c>
      <c r="M286" s="18" t="s">
        <v>335</v>
      </c>
      <c r="N286" s="18" t="s">
        <v>336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2517</v>
      </c>
      <c r="B287" s="61" t="s">
        <v>26</v>
      </c>
      <c r="C287" s="61" t="s">
        <v>1388</v>
      </c>
      <c r="D287" s="61" t="s">
        <v>149</v>
      </c>
      <c r="E287" s="61" t="s">
        <v>1390</v>
      </c>
      <c r="F287" s="61" t="str">
        <f>IF(ISBLANK(Table2[[#This Row],[unique_id]]), "", PROPER(SUBSTITUTE(Table2[[#This Row],[unique_id]], "_", " ")))</f>
        <v>Service Homeassistant Availability</v>
      </c>
      <c r="G287" s="61" t="s">
        <v>1418</v>
      </c>
      <c r="H287" s="61" t="s">
        <v>1385</v>
      </c>
      <c r="I287" s="61" t="s">
        <v>295</v>
      </c>
      <c r="J287" s="61"/>
      <c r="K287" s="61"/>
      <c r="L287" s="61"/>
      <c r="M287" s="61" t="s">
        <v>136</v>
      </c>
      <c r="N287" s="61"/>
      <c r="O287" s="63"/>
      <c r="P287" s="61"/>
      <c r="Q287" s="61"/>
      <c r="R287" s="61"/>
      <c r="S287" s="61"/>
      <c r="T287" s="64"/>
      <c r="U287" s="61"/>
      <c r="V287" s="63"/>
      <c r="W287" s="63"/>
      <c r="X287" s="63"/>
      <c r="Y287" s="63"/>
      <c r="Z287" s="63"/>
      <c r="AA287" s="63"/>
      <c r="AB287" s="61"/>
      <c r="AC287" s="61"/>
      <c r="AD287" s="61" t="s">
        <v>1386</v>
      </c>
      <c r="AE287" s="61"/>
      <c r="AF287" s="61">
        <v>120</v>
      </c>
      <c r="AG287" s="63" t="s">
        <v>34</v>
      </c>
      <c r="AH287" s="63"/>
      <c r="AI287" s="61"/>
      <c r="AJ28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1" t="str">
        <f>IF(ISBLANK(Table2[[#This Row],[index]]),  "", _xlfn.CONCAT("asystem/supervisor/", SUBSTITUTE(LOWER(Table2[[#This Row],[unique_id]]), "_", "/")))</f>
        <v>asystem/supervisor/service/homeassistant/availability</v>
      </c>
      <c r="AL287" s="61"/>
      <c r="AM287" s="61" t="s">
        <v>1420</v>
      </c>
      <c r="AN287" s="61"/>
      <c r="AO287" s="61"/>
      <c r="AP287" s="61"/>
      <c r="AQ287" s="61"/>
      <c r="AR287" s="61" t="s">
        <v>1107</v>
      </c>
      <c r="AS287" s="61">
        <v>1</v>
      </c>
      <c r="AT287" s="68"/>
      <c r="AU287" s="61"/>
      <c r="AV28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61"/>
      <c r="BA287" s="61" t="str">
        <f>IF(ISBLANK(Table2[[#This Row],[device_model]]), "", Table2[[#This Row],[device_suggested_area]])</f>
        <v>Rack</v>
      </c>
      <c r="BB287" s="61" t="s">
        <v>1389</v>
      </c>
      <c r="BC287" s="61" t="s">
        <v>1299</v>
      </c>
      <c r="BD287" s="61" t="s">
        <v>1298</v>
      </c>
      <c r="BE287" s="61" t="s">
        <v>1132</v>
      </c>
      <c r="BF287" s="61" t="s">
        <v>28</v>
      </c>
      <c r="BG287" s="61"/>
      <c r="BH287" s="61"/>
      <c r="BI287" s="61"/>
      <c r="BJ287" s="61"/>
      <c r="BK287" s="70"/>
      <c r="BL287" s="61"/>
      <c r="BM28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2518</v>
      </c>
      <c r="B288" s="61" t="s">
        <v>26</v>
      </c>
      <c r="C288" s="61" t="s">
        <v>1388</v>
      </c>
      <c r="D288" s="61" t="s">
        <v>149</v>
      </c>
      <c r="E288" s="61" t="s">
        <v>1391</v>
      </c>
      <c r="F288" s="61" t="str">
        <f>IF(ISBLANK(Table2[[#This Row],[unique_id]]), "", PROPER(SUBSTITUTE(Table2[[#This Row],[unique_id]], "_", " ")))</f>
        <v>Service Plex Availability</v>
      </c>
      <c r="G288" s="61" t="s">
        <v>1405</v>
      </c>
      <c r="H288" s="61" t="s">
        <v>1385</v>
      </c>
      <c r="I288" s="61" t="s">
        <v>295</v>
      </c>
      <c r="J288" s="61"/>
      <c r="K288" s="61"/>
      <c r="L288" s="61"/>
      <c r="M288" s="61" t="s">
        <v>136</v>
      </c>
      <c r="N288" s="61"/>
      <c r="O288" s="63"/>
      <c r="P288" s="61"/>
      <c r="Q288" s="61"/>
      <c r="R288" s="61"/>
      <c r="S288" s="61"/>
      <c r="T288" s="64"/>
      <c r="U288" s="61"/>
      <c r="V288" s="63"/>
      <c r="W288" s="63"/>
      <c r="X288" s="63"/>
      <c r="Y288" s="63"/>
      <c r="Z288" s="63"/>
      <c r="AA288" s="63"/>
      <c r="AB288" s="61"/>
      <c r="AC288" s="61"/>
      <c r="AD288" s="61" t="s">
        <v>1386</v>
      </c>
      <c r="AE288" s="61"/>
      <c r="AF288" s="61">
        <v>120</v>
      </c>
      <c r="AG288" s="63" t="s">
        <v>34</v>
      </c>
      <c r="AH288" s="63"/>
      <c r="AI288" s="61"/>
      <c r="AJ28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1" t="str">
        <f>IF(ISBLANK(Table2[[#This Row],[index]]),  "", _xlfn.CONCAT("asystem/supervisor/", SUBSTITUTE(LOWER(Table2[[#This Row],[unique_id]]), "_", "/")))</f>
        <v>asystem/supervisor/service/plex/availability</v>
      </c>
      <c r="AL288" s="61"/>
      <c r="AM288" s="61" t="s">
        <v>1420</v>
      </c>
      <c r="AN288" s="61"/>
      <c r="AO288" s="61"/>
      <c r="AP288" s="61"/>
      <c r="AQ288" s="61"/>
      <c r="AR288" s="61" t="s">
        <v>1107</v>
      </c>
      <c r="AS288" s="61">
        <v>1</v>
      </c>
      <c r="AT288" s="68"/>
      <c r="AU288" s="61"/>
      <c r="AV28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61"/>
      <c r="BA288" s="61" t="str">
        <f>IF(ISBLANK(Table2[[#This Row],[device_model]]), "", Table2[[#This Row],[device_suggested_area]])</f>
        <v>Rack</v>
      </c>
      <c r="BB288" s="61" t="s">
        <v>1389</v>
      </c>
      <c r="BC288" s="61" t="s">
        <v>1299</v>
      </c>
      <c r="BD288" s="61" t="s">
        <v>1298</v>
      </c>
      <c r="BE288" s="61" t="s">
        <v>1132</v>
      </c>
      <c r="BF288" s="61" t="s">
        <v>28</v>
      </c>
      <c r="BG288" s="61"/>
      <c r="BH288" s="61"/>
      <c r="BI288" s="61"/>
      <c r="BJ288" s="61"/>
      <c r="BK288" s="70"/>
      <c r="BL288" s="61"/>
      <c r="BM28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2519</v>
      </c>
      <c r="B289" s="61" t="s">
        <v>26</v>
      </c>
      <c r="C289" s="61" t="s">
        <v>1388</v>
      </c>
      <c r="D289" s="61" t="s">
        <v>149</v>
      </c>
      <c r="E289" s="61" t="s">
        <v>1392</v>
      </c>
      <c r="F289" s="61" t="str">
        <f>IF(ISBLANK(Table2[[#This Row],[unique_id]]), "", PROPER(SUBSTITUTE(Table2[[#This Row],[unique_id]], "_", " ")))</f>
        <v>Service Grafana Availability</v>
      </c>
      <c r="G289" s="61" t="s">
        <v>1406</v>
      </c>
      <c r="H289" s="61" t="s">
        <v>1385</v>
      </c>
      <c r="I289" s="61" t="s">
        <v>295</v>
      </c>
      <c r="J289" s="61"/>
      <c r="K289" s="61"/>
      <c r="L289" s="61"/>
      <c r="M289" s="61" t="s">
        <v>136</v>
      </c>
      <c r="N289" s="61"/>
      <c r="O289" s="63"/>
      <c r="P289" s="61"/>
      <c r="Q289" s="61"/>
      <c r="R289" s="61"/>
      <c r="S289" s="61"/>
      <c r="T289" s="64"/>
      <c r="U289" s="61"/>
      <c r="V289" s="63"/>
      <c r="W289" s="63"/>
      <c r="X289" s="63"/>
      <c r="Y289" s="63"/>
      <c r="Z289" s="63"/>
      <c r="AA289" s="63"/>
      <c r="AB289" s="61"/>
      <c r="AC289" s="61"/>
      <c r="AD289" s="61" t="s">
        <v>1386</v>
      </c>
      <c r="AE289" s="61"/>
      <c r="AF289" s="61">
        <v>120</v>
      </c>
      <c r="AG289" s="63" t="s">
        <v>34</v>
      </c>
      <c r="AH289" s="63"/>
      <c r="AI289" s="61"/>
      <c r="AJ28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1" t="str">
        <f>IF(ISBLANK(Table2[[#This Row],[index]]),  "", _xlfn.CONCAT("asystem/supervisor/", SUBSTITUTE(LOWER(Table2[[#This Row],[unique_id]]), "_", "/")))</f>
        <v>asystem/supervisor/service/grafana/availability</v>
      </c>
      <c r="AL289" s="61"/>
      <c r="AM289" s="61" t="s">
        <v>1420</v>
      </c>
      <c r="AN289" s="61"/>
      <c r="AO289" s="61"/>
      <c r="AP289" s="61"/>
      <c r="AQ289" s="61"/>
      <c r="AR289" s="61" t="s">
        <v>1107</v>
      </c>
      <c r="AS289" s="61">
        <v>1</v>
      </c>
      <c r="AT289" s="68"/>
      <c r="AU289" s="61"/>
      <c r="AV28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61"/>
      <c r="BA289" s="61" t="str">
        <f>IF(ISBLANK(Table2[[#This Row],[device_model]]), "", Table2[[#This Row],[device_suggested_area]])</f>
        <v>Rack</v>
      </c>
      <c r="BB289" s="61" t="s">
        <v>1389</v>
      </c>
      <c r="BC289" s="61" t="s">
        <v>1299</v>
      </c>
      <c r="BD289" s="61" t="s">
        <v>1298</v>
      </c>
      <c r="BE289" s="61" t="s">
        <v>1132</v>
      </c>
      <c r="BF289" s="61" t="s">
        <v>28</v>
      </c>
      <c r="BG289" s="61"/>
      <c r="BH289" s="61"/>
      <c r="BI289" s="61"/>
      <c r="BJ289" s="61"/>
      <c r="BK289" s="70"/>
      <c r="BL289" s="61"/>
      <c r="BM28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2520</v>
      </c>
      <c r="B290" s="61" t="s">
        <v>26</v>
      </c>
      <c r="C290" s="61" t="s">
        <v>1388</v>
      </c>
      <c r="D290" s="61" t="s">
        <v>149</v>
      </c>
      <c r="E290" s="61" t="s">
        <v>1393</v>
      </c>
      <c r="F290" s="61" t="str">
        <f>IF(ISBLANK(Table2[[#This Row],[unique_id]]), "", PROPER(SUBSTITUTE(Table2[[#This Row],[unique_id]], "_", " ")))</f>
        <v>Service Wrangle Availability</v>
      </c>
      <c r="G290" s="61" t="s">
        <v>1407</v>
      </c>
      <c r="H290" s="61" t="s">
        <v>1385</v>
      </c>
      <c r="I290" s="61" t="s">
        <v>295</v>
      </c>
      <c r="J290" s="61"/>
      <c r="K290" s="61"/>
      <c r="L290" s="61"/>
      <c r="M290" s="61" t="s">
        <v>136</v>
      </c>
      <c r="N290" s="61"/>
      <c r="O290" s="63"/>
      <c r="P290" s="61"/>
      <c r="Q290" s="61"/>
      <c r="R290" s="61"/>
      <c r="S290" s="61"/>
      <c r="T290" s="64"/>
      <c r="U290" s="61"/>
      <c r="V290" s="63"/>
      <c r="W290" s="63"/>
      <c r="X290" s="63"/>
      <c r="Y290" s="63"/>
      <c r="Z290" s="63"/>
      <c r="AA290" s="63"/>
      <c r="AB290" s="61"/>
      <c r="AC290" s="61"/>
      <c r="AD290" s="61" t="s">
        <v>1386</v>
      </c>
      <c r="AE290" s="61"/>
      <c r="AF290" s="61">
        <v>120</v>
      </c>
      <c r="AG290" s="63" t="s">
        <v>34</v>
      </c>
      <c r="AH290" s="63"/>
      <c r="AI290" s="61"/>
      <c r="AJ29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1" t="str">
        <f>IF(ISBLANK(Table2[[#This Row],[index]]),  "", _xlfn.CONCAT("asystem/supervisor/", SUBSTITUTE(LOWER(Table2[[#This Row],[unique_id]]), "_", "/")))</f>
        <v>asystem/supervisor/service/wrangle/availability</v>
      </c>
      <c r="AL290" s="61"/>
      <c r="AM290" s="61" t="s">
        <v>1420</v>
      </c>
      <c r="AN290" s="61"/>
      <c r="AO290" s="61"/>
      <c r="AP290" s="61"/>
      <c r="AQ290" s="61"/>
      <c r="AR290" s="61" t="s">
        <v>1107</v>
      </c>
      <c r="AS290" s="61">
        <v>1</v>
      </c>
      <c r="AT290" s="68"/>
      <c r="AU290" s="61"/>
      <c r="AV29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61"/>
      <c r="BA290" s="61" t="str">
        <f>IF(ISBLANK(Table2[[#This Row],[device_model]]), "", Table2[[#This Row],[device_suggested_area]])</f>
        <v>Rack</v>
      </c>
      <c r="BB290" s="61" t="s">
        <v>1389</v>
      </c>
      <c r="BC290" s="61" t="s">
        <v>1299</v>
      </c>
      <c r="BD290" s="61" t="s">
        <v>1298</v>
      </c>
      <c r="BE290" s="61" t="s">
        <v>1132</v>
      </c>
      <c r="BF290" s="61" t="s">
        <v>28</v>
      </c>
      <c r="BG290" s="61"/>
      <c r="BH290" s="61"/>
      <c r="BI290" s="61"/>
      <c r="BJ290" s="61"/>
      <c r="BK290" s="70"/>
      <c r="BL290" s="61"/>
      <c r="BM29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2521</v>
      </c>
      <c r="B291" s="61" t="s">
        <v>26</v>
      </c>
      <c r="C291" s="61" t="s">
        <v>1388</v>
      </c>
      <c r="D291" s="61" t="s">
        <v>149</v>
      </c>
      <c r="E291" s="61" t="s">
        <v>1394</v>
      </c>
      <c r="F291" s="61" t="str">
        <f>IF(ISBLANK(Table2[[#This Row],[unique_id]]), "", PROPER(SUBSTITUTE(Table2[[#This Row],[unique_id]], "_", " ")))</f>
        <v>Service Internet Availability</v>
      </c>
      <c r="G291" s="61" t="s">
        <v>287</v>
      </c>
      <c r="H291" s="61" t="s">
        <v>1385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1386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1" t="str">
        <f>IF(ISBLANK(Table2[[#This Row],[index]]),  "", _xlfn.CONCAT("asystem/supervisor/", SUBSTITUTE(LOWER(Table2[[#This Row],[unique_id]]), "_", "/")))</f>
        <v>asystem/supervisor/service/internet/availability</v>
      </c>
      <c r="AL291" s="61"/>
      <c r="AM291" s="61" t="s">
        <v>1420</v>
      </c>
      <c r="AN291" s="61"/>
      <c r="AO291" s="61"/>
      <c r="AP291" s="61"/>
      <c r="AQ291" s="61"/>
      <c r="AR291" s="61" t="s">
        <v>1107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1389</v>
      </c>
      <c r="BC291" s="61" t="s">
        <v>1299</v>
      </c>
      <c r="BD291" s="61" t="s">
        <v>1298</v>
      </c>
      <c r="BE291" s="61" t="s">
        <v>1132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2522</v>
      </c>
      <c r="B292" s="61" t="s">
        <v>26</v>
      </c>
      <c r="C292" s="61" t="s">
        <v>1388</v>
      </c>
      <c r="D292" s="61" t="s">
        <v>149</v>
      </c>
      <c r="E292" s="61" t="s">
        <v>1395</v>
      </c>
      <c r="F292" s="61" t="str">
        <f>IF(ISBLANK(Table2[[#This Row],[unique_id]]), "", PROPER(SUBSTITUTE(Table2[[#This Row],[unique_id]], "_", " ")))</f>
        <v>Service Unifi Availability</v>
      </c>
      <c r="G292" s="61" t="s">
        <v>237</v>
      </c>
      <c r="H292" s="61" t="s">
        <v>1385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1386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1" t="str">
        <f>IF(ISBLANK(Table2[[#This Row],[index]]),  "", _xlfn.CONCAT("asystem/supervisor/", SUBSTITUTE(LOWER(Table2[[#This Row],[unique_id]]), "_", "/")))</f>
        <v>asystem/supervisor/service/unifi/availability</v>
      </c>
      <c r="AL292" s="61"/>
      <c r="AM292" s="61" t="s">
        <v>1420</v>
      </c>
      <c r="AN292" s="61"/>
      <c r="AO292" s="61"/>
      <c r="AP292" s="61"/>
      <c r="AQ292" s="61"/>
      <c r="AR292" s="61" t="s">
        <v>1107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1389</v>
      </c>
      <c r="BC292" s="61" t="s">
        <v>1299</v>
      </c>
      <c r="BD292" s="61" t="s">
        <v>1298</v>
      </c>
      <c r="BE292" s="61" t="s">
        <v>1132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2523</v>
      </c>
      <c r="B293" s="61" t="s">
        <v>26</v>
      </c>
      <c r="C293" s="61" t="s">
        <v>1388</v>
      </c>
      <c r="D293" s="61" t="s">
        <v>149</v>
      </c>
      <c r="E293" s="61" t="s">
        <v>1387</v>
      </c>
      <c r="F293" s="61" t="str">
        <f>IF(ISBLANK(Table2[[#This Row],[unique_id]]), "", PROPER(SUBSTITUTE(Table2[[#This Row],[unique_id]], "_", " ")))</f>
        <v>Service Zigbee2Mqtt Availability</v>
      </c>
      <c r="G293" s="61" t="s">
        <v>1408</v>
      </c>
      <c r="H293" s="61" t="s">
        <v>1385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1386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1" t="str">
        <f>IF(ISBLANK(Table2[[#This Row],[index]]),  "", _xlfn.CONCAT("asystem/supervisor/", SUBSTITUTE(LOWER(Table2[[#This Row],[unique_id]]), "_", "/")))</f>
        <v>asystem/supervisor/service/zigbee2mqtt/availability</v>
      </c>
      <c r="AL293" s="61"/>
      <c r="AM293" s="61" t="s">
        <v>1420</v>
      </c>
      <c r="AN293" s="61"/>
      <c r="AO293" s="61"/>
      <c r="AP293" s="61"/>
      <c r="AQ293" s="61"/>
      <c r="AR293" s="61" t="s">
        <v>1107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1389</v>
      </c>
      <c r="BC293" s="61" t="s">
        <v>1299</v>
      </c>
      <c r="BD293" s="61" t="s">
        <v>1298</v>
      </c>
      <c r="BE293" s="61" t="s">
        <v>1132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2524</v>
      </c>
      <c r="B294" s="61" t="s">
        <v>26</v>
      </c>
      <c r="C294" s="61" t="s">
        <v>1388</v>
      </c>
      <c r="D294" s="61" t="s">
        <v>149</v>
      </c>
      <c r="E294" s="61" t="s">
        <v>1396</v>
      </c>
      <c r="F294" s="61" t="str">
        <f>IF(ISBLANK(Table2[[#This Row],[unique_id]]), "", PROPER(SUBSTITUTE(Table2[[#This Row],[unique_id]], "_", " ")))</f>
        <v>Service Weewx Availability</v>
      </c>
      <c r="G294" s="61" t="s">
        <v>1409</v>
      </c>
      <c r="H294" s="61" t="s">
        <v>1385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1386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1" t="str">
        <f>IF(ISBLANK(Table2[[#This Row],[index]]),  "", _xlfn.CONCAT("asystem/supervisor/", SUBSTITUTE(LOWER(Table2[[#This Row],[unique_id]]), "_", "/")))</f>
        <v>asystem/supervisor/service/weewx/availability</v>
      </c>
      <c r="AL294" s="61"/>
      <c r="AM294" s="61" t="s">
        <v>1420</v>
      </c>
      <c r="AN294" s="61"/>
      <c r="AO294" s="61"/>
      <c r="AP294" s="61"/>
      <c r="AQ294" s="61"/>
      <c r="AR294" s="61" t="s">
        <v>1107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1389</v>
      </c>
      <c r="BC294" s="61" t="s">
        <v>1299</v>
      </c>
      <c r="BD294" s="61" t="s">
        <v>1298</v>
      </c>
      <c r="BE294" s="61" t="s">
        <v>1132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2525</v>
      </c>
      <c r="B295" s="61" t="s">
        <v>26</v>
      </c>
      <c r="C295" s="61" t="s">
        <v>1388</v>
      </c>
      <c r="D295" s="61" t="s">
        <v>149</v>
      </c>
      <c r="E295" s="61" t="s">
        <v>1397</v>
      </c>
      <c r="F295" s="61" t="str">
        <f>IF(ISBLANK(Table2[[#This Row],[unique_id]]), "", PROPER(SUBSTITUTE(Table2[[#This Row],[unique_id]], "_", " ")))</f>
        <v>Service Digitemp Availability</v>
      </c>
      <c r="G295" s="61" t="s">
        <v>1410</v>
      </c>
      <c r="H295" s="61" t="s">
        <v>1385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1386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1" t="str">
        <f>IF(ISBLANK(Table2[[#This Row],[index]]),  "", _xlfn.CONCAT("asystem/supervisor/", SUBSTITUTE(LOWER(Table2[[#This Row],[unique_id]]), "_", "/")))</f>
        <v>asystem/supervisor/service/digitemp/availability</v>
      </c>
      <c r="AL295" s="61"/>
      <c r="AM295" s="61" t="s">
        <v>1420</v>
      </c>
      <c r="AN295" s="61"/>
      <c r="AO295" s="61"/>
      <c r="AP295" s="61"/>
      <c r="AQ295" s="61"/>
      <c r="AR295" s="61" t="s">
        <v>1107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1389</v>
      </c>
      <c r="BC295" s="61" t="s">
        <v>1299</v>
      </c>
      <c r="BD295" s="61" t="s">
        <v>1298</v>
      </c>
      <c r="BE295" s="61" t="s">
        <v>1132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2526</v>
      </c>
      <c r="B296" s="61" t="s">
        <v>26</v>
      </c>
      <c r="C296" s="61" t="s">
        <v>1388</v>
      </c>
      <c r="D296" s="61" t="s">
        <v>149</v>
      </c>
      <c r="E296" s="61" t="s">
        <v>1398</v>
      </c>
      <c r="F296" s="61" t="str">
        <f>IF(ISBLANK(Table2[[#This Row],[unique_id]]), "", PROPER(SUBSTITUTE(Table2[[#This Row],[unique_id]], "_", " ")))</f>
        <v>Service Nginx Availability</v>
      </c>
      <c r="G296" s="61" t="s">
        <v>1411</v>
      </c>
      <c r="H296" s="61" t="s">
        <v>1385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1386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1" t="str">
        <f>IF(ISBLANK(Table2[[#This Row],[index]]),  "", _xlfn.CONCAT("asystem/supervisor/", SUBSTITUTE(LOWER(Table2[[#This Row],[unique_id]]), "_", "/")))</f>
        <v>asystem/supervisor/service/nginx/availability</v>
      </c>
      <c r="AL296" s="61"/>
      <c r="AM296" s="61" t="s">
        <v>1420</v>
      </c>
      <c r="AN296" s="61"/>
      <c r="AO296" s="61"/>
      <c r="AP296" s="61"/>
      <c r="AQ296" s="61"/>
      <c r="AR296" s="61" t="s">
        <v>1107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1389</v>
      </c>
      <c r="BC296" s="61" t="s">
        <v>1299</v>
      </c>
      <c r="BD296" s="61" t="s">
        <v>1298</v>
      </c>
      <c r="BE296" s="61" t="s">
        <v>1132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2527</v>
      </c>
      <c r="B297" s="61" t="s">
        <v>26</v>
      </c>
      <c r="C297" s="61" t="s">
        <v>1388</v>
      </c>
      <c r="D297" s="61" t="s">
        <v>149</v>
      </c>
      <c r="E297" s="61" t="s">
        <v>1399</v>
      </c>
      <c r="F297" s="61" t="str">
        <f>IF(ISBLANK(Table2[[#This Row],[unique_id]]), "", PROPER(SUBSTITUTE(Table2[[#This Row],[unique_id]], "_", " ")))</f>
        <v>Service Influxdb Availability</v>
      </c>
      <c r="G297" s="61" t="s">
        <v>1412</v>
      </c>
      <c r="H297" s="61" t="s">
        <v>1385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1386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1" t="str">
        <f>IF(ISBLANK(Table2[[#This Row],[index]]),  "", _xlfn.CONCAT("asystem/supervisor/", SUBSTITUTE(LOWER(Table2[[#This Row],[unique_id]]), "_", "/")))</f>
        <v>asystem/supervisor/service/influxdb/availability</v>
      </c>
      <c r="AL297" s="61"/>
      <c r="AM297" s="61" t="s">
        <v>1420</v>
      </c>
      <c r="AN297" s="61"/>
      <c r="AO297" s="61"/>
      <c r="AP297" s="61"/>
      <c r="AQ297" s="61"/>
      <c r="AR297" s="61" t="s">
        <v>1107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1389</v>
      </c>
      <c r="BC297" s="61" t="s">
        <v>1299</v>
      </c>
      <c r="BD297" s="61" t="s">
        <v>1298</v>
      </c>
      <c r="BE297" s="61" t="s">
        <v>1132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2528</v>
      </c>
      <c r="B298" s="61" t="s">
        <v>26</v>
      </c>
      <c r="C298" s="61" t="s">
        <v>1388</v>
      </c>
      <c r="D298" s="61" t="s">
        <v>149</v>
      </c>
      <c r="E298" s="61" t="s">
        <v>1400</v>
      </c>
      <c r="F298" s="61" t="str">
        <f>IF(ISBLANK(Table2[[#This Row],[unique_id]]), "", PROPER(SUBSTITUTE(Table2[[#This Row],[unique_id]], "_", " ")))</f>
        <v>Service Mariadb Availability</v>
      </c>
      <c r="G298" s="61" t="s">
        <v>1413</v>
      </c>
      <c r="H298" s="61" t="s">
        <v>1385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1386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1" t="str">
        <f>IF(ISBLANK(Table2[[#This Row],[index]]),  "", _xlfn.CONCAT("asystem/supervisor/", SUBSTITUTE(LOWER(Table2[[#This Row],[unique_id]]), "_", "/")))</f>
        <v>asystem/supervisor/service/mariadb/availability</v>
      </c>
      <c r="AL298" s="61"/>
      <c r="AM298" s="61" t="s">
        <v>1420</v>
      </c>
      <c r="AN298" s="61"/>
      <c r="AO298" s="61"/>
      <c r="AP298" s="61"/>
      <c r="AQ298" s="61"/>
      <c r="AR298" s="61" t="s">
        <v>1107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1389</v>
      </c>
      <c r="BC298" s="61" t="s">
        <v>1299</v>
      </c>
      <c r="BD298" s="61" t="s">
        <v>1298</v>
      </c>
      <c r="BE298" s="61" t="s">
        <v>1132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2529</v>
      </c>
      <c r="B299" s="61" t="s">
        <v>26</v>
      </c>
      <c r="C299" s="61" t="s">
        <v>1388</v>
      </c>
      <c r="D299" s="61" t="s">
        <v>149</v>
      </c>
      <c r="E299" s="61" t="s">
        <v>1401</v>
      </c>
      <c r="F299" s="61" t="str">
        <f>IF(ISBLANK(Table2[[#This Row],[unique_id]]), "", PROPER(SUBSTITUTE(Table2[[#This Row],[unique_id]], "_", " ")))</f>
        <v>Service Postgres Availability</v>
      </c>
      <c r="G299" s="61" t="s">
        <v>1414</v>
      </c>
      <c r="H299" s="61" t="s">
        <v>1385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1386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1" t="str">
        <f>IF(ISBLANK(Table2[[#This Row],[index]]),  "", _xlfn.CONCAT("asystem/supervisor/", SUBSTITUTE(LOWER(Table2[[#This Row],[unique_id]]), "_", "/")))</f>
        <v>asystem/supervisor/service/postgres/availability</v>
      </c>
      <c r="AL299" s="61"/>
      <c r="AM299" s="61" t="s">
        <v>1420</v>
      </c>
      <c r="AN299" s="61"/>
      <c r="AO299" s="61"/>
      <c r="AP299" s="61"/>
      <c r="AQ299" s="61"/>
      <c r="AR299" s="61" t="s">
        <v>1107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1389</v>
      </c>
      <c r="BC299" s="61" t="s">
        <v>1299</v>
      </c>
      <c r="BD299" s="61" t="s">
        <v>1298</v>
      </c>
      <c r="BE299" s="61" t="s">
        <v>1132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2530</v>
      </c>
      <c r="B300" s="61" t="s">
        <v>26</v>
      </c>
      <c r="C300" s="61" t="s">
        <v>1388</v>
      </c>
      <c r="D300" s="61" t="s">
        <v>149</v>
      </c>
      <c r="E300" s="61" t="s">
        <v>1402</v>
      </c>
      <c r="F300" s="61" t="str">
        <f>IF(ISBLANK(Table2[[#This Row],[unique_id]]), "", PROPER(SUBSTITUTE(Table2[[#This Row],[unique_id]], "_", " ")))</f>
        <v>Service Letsencrypt Availability</v>
      </c>
      <c r="G300" s="61" t="s">
        <v>1415</v>
      </c>
      <c r="H300" s="61" t="s">
        <v>1385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1386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1" t="str">
        <f>IF(ISBLANK(Table2[[#This Row],[index]]),  "", _xlfn.CONCAT("asystem/supervisor/", SUBSTITUTE(LOWER(Table2[[#This Row],[unique_id]]), "_", "/")))</f>
        <v>asystem/supervisor/service/letsencrypt/availability</v>
      </c>
      <c r="AL300" s="61"/>
      <c r="AM300" s="61" t="s">
        <v>1420</v>
      </c>
      <c r="AN300" s="61"/>
      <c r="AO300" s="61"/>
      <c r="AP300" s="61"/>
      <c r="AQ300" s="61"/>
      <c r="AR300" s="61" t="s">
        <v>1107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1389</v>
      </c>
      <c r="BC300" s="61" t="s">
        <v>1299</v>
      </c>
      <c r="BD300" s="61" t="s">
        <v>1298</v>
      </c>
      <c r="BE300" s="61" t="s">
        <v>1132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2531</v>
      </c>
      <c r="B301" s="61" t="s">
        <v>26</v>
      </c>
      <c r="C301" s="61" t="s">
        <v>1388</v>
      </c>
      <c r="D301" s="61" t="s">
        <v>149</v>
      </c>
      <c r="E301" s="61" t="s">
        <v>1403</v>
      </c>
      <c r="F301" s="61" t="str">
        <f>IF(ISBLANK(Table2[[#This Row],[unique_id]]), "", PROPER(SUBSTITUTE(Table2[[#This Row],[unique_id]], "_", " ")))</f>
        <v>Service Unifipoller Availability</v>
      </c>
      <c r="G301" s="61" t="s">
        <v>1416</v>
      </c>
      <c r="H301" s="61" t="s">
        <v>1385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1386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1" t="str">
        <f>IF(ISBLANK(Table2[[#This Row],[index]]),  "", _xlfn.CONCAT("asystem/supervisor/", SUBSTITUTE(LOWER(Table2[[#This Row],[unique_id]]), "_", "/")))</f>
        <v>asystem/supervisor/service/unifipoller/availability</v>
      </c>
      <c r="AL301" s="61"/>
      <c r="AM301" s="61" t="s">
        <v>1420</v>
      </c>
      <c r="AN301" s="61"/>
      <c r="AO301" s="61"/>
      <c r="AP301" s="61"/>
      <c r="AQ301" s="61"/>
      <c r="AR301" s="61" t="s">
        <v>1107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1389</v>
      </c>
      <c r="BC301" s="61" t="s">
        <v>1299</v>
      </c>
      <c r="BD301" s="61" t="s">
        <v>1298</v>
      </c>
      <c r="BE301" s="61" t="s">
        <v>1132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2532</v>
      </c>
      <c r="B302" s="61" t="s">
        <v>26</v>
      </c>
      <c r="C302" s="61" t="s">
        <v>1388</v>
      </c>
      <c r="D302" s="61" t="s">
        <v>149</v>
      </c>
      <c r="E302" s="61" t="s">
        <v>1404</v>
      </c>
      <c r="F302" s="61" t="str">
        <f>IF(ISBLANK(Table2[[#This Row],[unique_id]]), "", PROPER(SUBSTITUTE(Table2[[#This Row],[unique_id]], "_", " ")))</f>
        <v>Service Monitor Availability</v>
      </c>
      <c r="G302" s="61" t="s">
        <v>1417</v>
      </c>
      <c r="H302" s="61" t="s">
        <v>1385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1386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1" t="str">
        <f>IF(ISBLANK(Table2[[#This Row],[index]]),  "", _xlfn.CONCAT("asystem/supervisor/", SUBSTITUTE(LOWER(Table2[[#This Row],[unique_id]]), "_", "/")))</f>
        <v>asystem/supervisor/service/monitor/availability</v>
      </c>
      <c r="AL302" s="61"/>
      <c r="AM302" s="61" t="s">
        <v>1420</v>
      </c>
      <c r="AN302" s="61"/>
      <c r="AO302" s="61"/>
      <c r="AP302" s="61"/>
      <c r="AQ302" s="61"/>
      <c r="AR302" s="61" t="s">
        <v>1107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1389</v>
      </c>
      <c r="BC302" s="61" t="s">
        <v>1299</v>
      </c>
      <c r="BD302" s="61" t="s">
        <v>1298</v>
      </c>
      <c r="BE302" s="61" t="s">
        <v>1132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2533</v>
      </c>
      <c r="B303" s="61" t="s">
        <v>26</v>
      </c>
      <c r="C303" s="61" t="s">
        <v>1388</v>
      </c>
      <c r="D303" s="61" t="s">
        <v>149</v>
      </c>
      <c r="E303" s="61" t="s">
        <v>1421</v>
      </c>
      <c r="F303" s="61" t="str">
        <f>IF(ISBLANK(Table2[[#This Row],[unique_id]]), "", PROPER(SUBSTITUTE(Table2[[#This Row],[unique_id]], "_", " ")))</f>
        <v>Host Flo Availability</v>
      </c>
      <c r="G303" s="61" t="s">
        <v>1224</v>
      </c>
      <c r="H303" s="61" t="s">
        <v>1419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1386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1" t="str">
        <f>IF(ISBLANK(Table2[[#This Row],[index]]),  "", _xlfn.CONCAT("asystem/supervisor/", SUBSTITUTE(LOWER(Table2[[#This Row],[unique_id]]), "_", "/")))</f>
        <v>asystem/supervisor/host/flo/availability</v>
      </c>
      <c r="AL303" s="61"/>
      <c r="AM303" s="61" t="s">
        <v>1420</v>
      </c>
      <c r="AN303" s="61"/>
      <c r="AO303" s="61"/>
      <c r="AP303" s="61"/>
      <c r="AQ303" s="61"/>
      <c r="AR303" s="61" t="s">
        <v>1107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1389</v>
      </c>
      <c r="BC303" s="61" t="s">
        <v>1299</v>
      </c>
      <c r="BD303" s="61" t="s">
        <v>1298</v>
      </c>
      <c r="BE303" s="61" t="s">
        <v>1132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2534</v>
      </c>
      <c r="B304" s="61" t="s">
        <v>26</v>
      </c>
      <c r="C304" s="61" t="s">
        <v>1388</v>
      </c>
      <c r="D304" s="61" t="s">
        <v>149</v>
      </c>
      <c r="E304" s="61" t="s">
        <v>1423</v>
      </c>
      <c r="F304" s="61" t="str">
        <f>IF(ISBLANK(Table2[[#This Row],[unique_id]]), "", PROPER(SUBSTITUTE(Table2[[#This Row],[unique_id]], "_", " ")))</f>
        <v>Host Meg Availability</v>
      </c>
      <c r="G304" s="61" t="s">
        <v>1445</v>
      </c>
      <c r="H304" s="61" t="s">
        <v>1419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1386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4" s="61" t="str">
        <f>IF(ISBLANK(Table2[[#This Row],[index]]),  "", _xlfn.CONCAT("asystem/supervisor/", SUBSTITUTE(LOWER(Table2[[#This Row],[unique_id]]), "_", "/")))</f>
        <v>asystem/supervisor/host/meg/availability</v>
      </c>
      <c r="AL304" s="61"/>
      <c r="AM304" s="61" t="s">
        <v>1420</v>
      </c>
      <c r="AN304" s="61"/>
      <c r="AO304" s="61"/>
      <c r="AP304" s="61"/>
      <c r="AQ304" s="61"/>
      <c r="AR304" s="61" t="s">
        <v>1107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1389</v>
      </c>
      <c r="BC304" s="61" t="s">
        <v>1299</v>
      </c>
      <c r="BD304" s="61" t="s">
        <v>1298</v>
      </c>
      <c r="BE304" s="61" t="s">
        <v>1132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2535</v>
      </c>
      <c r="B305" s="61" t="s">
        <v>26</v>
      </c>
      <c r="C305" s="61" t="s">
        <v>1388</v>
      </c>
      <c r="D305" s="61" t="s">
        <v>149</v>
      </c>
      <c r="E305" s="61" t="s">
        <v>1422</v>
      </c>
      <c r="F305" s="61" t="str">
        <f>IF(ISBLANK(Table2[[#This Row],[unique_id]]), "", PROPER(SUBSTITUTE(Table2[[#This Row],[unique_id]], "_", " ")))</f>
        <v>Host Lia Availability</v>
      </c>
      <c r="G305" s="61" t="s">
        <v>1444</v>
      </c>
      <c r="H305" s="61" t="s">
        <v>1419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1386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5" s="61" t="str">
        <f>IF(ISBLANK(Table2[[#This Row],[index]]),  "", _xlfn.CONCAT("asystem/supervisor/", SUBSTITUTE(LOWER(Table2[[#This Row],[unique_id]]), "_", "/")))</f>
        <v>asystem/supervisor/host/lia/availability</v>
      </c>
      <c r="AL305" s="61"/>
      <c r="AM305" s="61" t="s">
        <v>1420</v>
      </c>
      <c r="AN305" s="61"/>
      <c r="AO305" s="61"/>
      <c r="AP305" s="61"/>
      <c r="AQ305" s="61"/>
      <c r="AR305" s="61" t="s">
        <v>1107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1389</v>
      </c>
      <c r="BC305" s="61" t="s">
        <v>1299</v>
      </c>
      <c r="BD305" s="61" t="s">
        <v>1298</v>
      </c>
      <c r="BE305" s="61" t="s">
        <v>1132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2536</v>
      </c>
      <c r="B306" s="61" t="s">
        <v>26</v>
      </c>
      <c r="C306" s="61" t="s">
        <v>500</v>
      </c>
      <c r="D306" s="61" t="s">
        <v>338</v>
      </c>
      <c r="E306" s="61" t="s">
        <v>337</v>
      </c>
      <c r="F306" s="62" t="str">
        <f>IF(ISBLANK(Table2[[#This Row],[unique_id]]), "", PROPER(SUBSTITUTE(Table2[[#This Row],[unique_id]], "_", " ")))</f>
        <v>Column Break</v>
      </c>
      <c r="G306" s="61" t="s">
        <v>334</v>
      </c>
      <c r="H306" s="61" t="s">
        <v>1419</v>
      </c>
      <c r="I306" s="61" t="s">
        <v>295</v>
      </c>
      <c r="J306" s="61"/>
      <c r="K306" s="61"/>
      <c r="L306" s="61"/>
      <c r="M306" s="61" t="s">
        <v>335</v>
      </c>
      <c r="N306" s="61" t="s">
        <v>336</v>
      </c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/>
      <c r="AE306" s="61"/>
      <c r="AF306" s="61"/>
      <c r="AG306" s="63"/>
      <c r="AH306" s="63"/>
      <c r="AI306" s="61"/>
      <c r="AJ306" s="61"/>
      <c r="AK306" s="61"/>
      <c r="AL306" s="61"/>
      <c r="AM306" s="61"/>
      <c r="AN306" s="61"/>
      <c r="AO306" s="61"/>
      <c r="AP306" s="61"/>
      <c r="AQ306" s="61"/>
      <c r="AR306" s="69"/>
      <c r="AS306" s="61"/>
      <c r="AT306" s="65"/>
      <c r="AU306" s="63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/>
      </c>
      <c r="BB306" s="61"/>
      <c r="BC306" s="61"/>
      <c r="BD306" s="61"/>
      <c r="BE306" s="63"/>
      <c r="BF306" s="61"/>
      <c r="BG306" s="61"/>
      <c r="BH306" s="61"/>
      <c r="BI306" s="61"/>
      <c r="BJ306" s="61"/>
      <c r="BK306" s="61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2537</v>
      </c>
      <c r="B307" s="18" t="s">
        <v>26</v>
      </c>
      <c r="C307" s="18" t="s">
        <v>151</v>
      </c>
      <c r="D307" s="18" t="s">
        <v>691</v>
      </c>
      <c r="E307" s="18" t="s">
        <v>692</v>
      </c>
      <c r="F307" s="22" t="str">
        <f>IF(ISBLANK(Table2[[#This Row],[unique_id]]), "", PROPER(SUBSTITUTE(Table2[[#This Row],[unique_id]], "_", " ")))</f>
        <v>Synchronize Devices</v>
      </c>
      <c r="G307" s="18" t="s">
        <v>1384</v>
      </c>
      <c r="H307" s="18" t="s">
        <v>693</v>
      </c>
      <c r="I307" s="18" t="s">
        <v>295</v>
      </c>
      <c r="M307" s="18" t="s">
        <v>261</v>
      </c>
      <c r="O307" s="19"/>
      <c r="P307" s="18"/>
      <c r="T307" s="23"/>
      <c r="U307" s="18"/>
      <c r="V307" s="19"/>
      <c r="W307" s="19"/>
      <c r="X307" s="19"/>
      <c r="Y307" s="19"/>
      <c r="Z307" s="19"/>
      <c r="AB307" s="18"/>
      <c r="AG307" s="19"/>
      <c r="AH307" s="19"/>
      <c r="AR307" s="21"/>
      <c r="AT307" s="15"/>
      <c r="AU307" s="19"/>
      <c r="AV3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18" t="str">
        <f>IF(ISBLANK(Table2[[#This Row],[device_model]]), "", Table2[[#This Row],[device_suggested_area]])</f>
        <v/>
      </c>
      <c r="BE307" s="19"/>
      <c r="BL307" s="18"/>
      <c r="BM3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2538</v>
      </c>
      <c r="B308" s="61" t="s">
        <v>26</v>
      </c>
      <c r="C308" s="61" t="s">
        <v>1446</v>
      </c>
      <c r="D308" s="61" t="s">
        <v>27</v>
      </c>
      <c r="E308" s="61" t="s">
        <v>1453</v>
      </c>
      <c r="F308" s="61" t="str">
        <f>IF(ISBLANK(Table2[[#This Row],[unique_id]]), "", PROPER(SUBSTITUTE(Table2[[#This Row],[unique_id]], "_", " ")))</f>
        <v>Template Utility Temperature Proxy</v>
      </c>
      <c r="G308" s="61" t="s">
        <v>1447</v>
      </c>
      <c r="H308" s="61" t="s">
        <v>1449</v>
      </c>
      <c r="I308" s="61" t="s">
        <v>295</v>
      </c>
      <c r="J308" s="61"/>
      <c r="K308" s="61" t="s">
        <v>1367</v>
      </c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 t="s">
        <v>31</v>
      </c>
      <c r="AC308" s="61" t="s">
        <v>88</v>
      </c>
      <c r="AD308" s="61" t="s">
        <v>89</v>
      </c>
      <c r="AE308" s="61" t="s">
        <v>321</v>
      </c>
      <c r="AF308" s="61"/>
      <c r="AG308" s="63"/>
      <c r="AH308" s="63"/>
      <c r="AI308" s="61"/>
      <c r="AJ308" s="61" t="str">
        <f>IF(ISBLANK(AI308),  "", _xlfn.CONCAT("haas/entity/sensor/", LOWER(C308), "/", E308, "/config"))</f>
        <v/>
      </c>
      <c r="AK308" s="61" t="str">
        <f>IF(ISBLANK(AI308),  "", _xlfn.CONCAT(LOWER(C308), "/", E308))</f>
        <v/>
      </c>
      <c r="AL308" s="61"/>
      <c r="AM308" s="61"/>
      <c r="AN308" s="61"/>
      <c r="AO308" s="61"/>
      <c r="AP308" s="61"/>
      <c r="AQ308" s="61"/>
      <c r="AR308" s="69"/>
      <c r="AS308" s="61"/>
      <c r="AT308" s="65"/>
      <c r="AU308" s="66"/>
      <c r="AV308" s="61"/>
      <c r="AW308" s="61"/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/>
      </c>
      <c r="BB308" s="61"/>
      <c r="BC308" s="61"/>
      <c r="BD308" s="61"/>
      <c r="BE308" s="63"/>
      <c r="BF308" s="61"/>
      <c r="BG308" s="61"/>
      <c r="BH308" s="61"/>
      <c r="BI308" s="61"/>
      <c r="BJ308" s="61"/>
      <c r="BK308" s="61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2539</v>
      </c>
      <c r="B309" s="33" t="s">
        <v>26</v>
      </c>
      <c r="C309" s="33" t="s">
        <v>1291</v>
      </c>
      <c r="D309" s="33" t="s">
        <v>27</v>
      </c>
      <c r="E309" s="33" t="s">
        <v>1292</v>
      </c>
      <c r="F309" s="35" t="str">
        <f>IF(ISBLANK(Table2[[#This Row],[unique_id]]), "", PROPER(SUBSTITUTE(Table2[[#This Row],[unique_id]], "_", " ")))</f>
        <v>Rack Top Temperature</v>
      </c>
      <c r="G309" s="33" t="s">
        <v>1294</v>
      </c>
      <c r="H309" s="33" t="s">
        <v>1449</v>
      </c>
      <c r="I309" s="33" t="s">
        <v>295</v>
      </c>
      <c r="J309" s="33"/>
      <c r="K309" s="33" t="s">
        <v>1359</v>
      </c>
      <c r="L309" s="33"/>
      <c r="M309" s="33"/>
      <c r="N309" s="33"/>
      <c r="O309" s="36"/>
      <c r="P309" s="33"/>
      <c r="Q309" s="33"/>
      <c r="R309" s="33"/>
      <c r="S309" s="33"/>
      <c r="T309" s="34"/>
      <c r="U309" s="33"/>
      <c r="V309" s="36" t="s">
        <v>1379</v>
      </c>
      <c r="W309" s="36"/>
      <c r="X309" s="36"/>
      <c r="Y309" s="36"/>
      <c r="Z309" s="36"/>
      <c r="AA309" s="36"/>
      <c r="AB309" s="33" t="s">
        <v>31</v>
      </c>
      <c r="AC309" s="33" t="s">
        <v>88</v>
      </c>
      <c r="AD309" s="33" t="s">
        <v>89</v>
      </c>
      <c r="AE309" s="33" t="s">
        <v>321</v>
      </c>
      <c r="AF309" s="33">
        <v>300</v>
      </c>
      <c r="AG309" s="36" t="s">
        <v>34</v>
      </c>
      <c r="AH309" s="36"/>
      <c r="AI309" s="33" t="s">
        <v>1318</v>
      </c>
      <c r="AJ309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09" s="33" t="str">
        <f>IF(ISBLANK(Table2[[#This Row],[index]]),  "", _xlfn.CONCAT("telegraf/", Table2[[#This Row],[unique_id_device]], "/", LOWER(Table2[[#This Row],[device_via_device]])))</f>
        <v>telegraf/macmini-meg/digitemp</v>
      </c>
      <c r="AL309" s="33"/>
      <c r="AM309" s="33"/>
      <c r="AN309" s="33"/>
      <c r="AO309" s="33"/>
      <c r="AP309" s="33"/>
      <c r="AQ309" s="33"/>
      <c r="AR309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3">
        <v>1</v>
      </c>
      <c r="AT309" s="57"/>
      <c r="AU309" s="33"/>
      <c r="AV309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0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33"/>
      <c r="BA309" s="33" t="str">
        <f>IF(ISBLANK(Table2[[#This Row],[device_model]]), "", Table2[[#This Row],[device_suggested_area]])</f>
        <v>Rack</v>
      </c>
      <c r="BB309" s="33" t="s">
        <v>87</v>
      </c>
      <c r="BC309" s="33" t="s">
        <v>1295</v>
      </c>
      <c r="BD309" s="33" t="s">
        <v>1291</v>
      </c>
      <c r="BE309" s="33" t="s">
        <v>1296</v>
      </c>
      <c r="BF309" s="33" t="s">
        <v>28</v>
      </c>
      <c r="BG309" s="33"/>
      <c r="BH309" s="33"/>
      <c r="BI309" s="33"/>
      <c r="BJ309" s="33"/>
      <c r="BK309" s="33" t="s">
        <v>1317</v>
      </c>
      <c r="BL309" s="33"/>
      <c r="BM30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ht="16" customHeight="1">
      <c r="A310" s="18">
        <v>2540</v>
      </c>
      <c r="B310" s="61" t="s">
        <v>26</v>
      </c>
      <c r="C310" s="61" t="s">
        <v>1291</v>
      </c>
      <c r="D310" s="61" t="s">
        <v>27</v>
      </c>
      <c r="E310" s="61" t="s">
        <v>1359</v>
      </c>
      <c r="F310" s="61" t="str">
        <f>IF(ISBLANK(Table2[[#This Row],[unique_id]]), "", PROPER(SUBSTITUTE(Table2[[#This Row],[unique_id]], "_", " ")))</f>
        <v>Compensation Sensor Rack Top Temperature</v>
      </c>
      <c r="G310" s="61" t="s">
        <v>1294</v>
      </c>
      <c r="H310" s="61" t="s">
        <v>1449</v>
      </c>
      <c r="I310" s="61" t="s">
        <v>295</v>
      </c>
      <c r="J310" s="61" t="s">
        <v>87</v>
      </c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 t="s">
        <v>496</v>
      </c>
      <c r="V310" s="63"/>
      <c r="W310" s="63"/>
      <c r="X310" s="63"/>
      <c r="Y310" s="63"/>
      <c r="Z310" s="63"/>
      <c r="AA310" s="63"/>
      <c r="AB310" s="61" t="s">
        <v>31</v>
      </c>
      <c r="AC310" s="61" t="s">
        <v>88</v>
      </c>
      <c r="AD310" s="61" t="s">
        <v>89</v>
      </c>
      <c r="AE310" s="61" t="s">
        <v>321</v>
      </c>
      <c r="AF310" s="61"/>
      <c r="AG310" s="63"/>
      <c r="AH310" s="63"/>
      <c r="AI310" s="61"/>
      <c r="AJ310" s="61" t="str">
        <f>IF(ISBLANK(AI310),  "", _xlfn.CONCAT("haas/entity/sensor/", LOWER(C310), "/", E310, "/config"))</f>
        <v/>
      </c>
      <c r="AK310" s="61" t="str">
        <f>IF(ISBLANK(AI310),  "", _xlfn.CONCAT(LOWER(C310), "/", E310))</f>
        <v/>
      </c>
      <c r="AL310" s="61"/>
      <c r="AM310" s="61"/>
      <c r="AN310" s="61"/>
      <c r="AO310" s="61"/>
      <c r="AP310" s="61"/>
      <c r="AQ310" s="61"/>
      <c r="AR310" s="61"/>
      <c r="AS310" s="61"/>
      <c r="AT310" s="65"/>
      <c r="AU310" s="66"/>
      <c r="AV310" s="61"/>
      <c r="AW310" s="61"/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 t="s">
        <v>28</v>
      </c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2541</v>
      </c>
      <c r="B311" s="33" t="s">
        <v>26</v>
      </c>
      <c r="C311" s="33" t="s">
        <v>1291</v>
      </c>
      <c r="D311" s="33" t="s">
        <v>27</v>
      </c>
      <c r="E311" s="33" t="s">
        <v>1293</v>
      </c>
      <c r="F311" s="35" t="str">
        <f>IF(ISBLANK(Table2[[#This Row],[unique_id]]), "", PROPER(SUBSTITUTE(Table2[[#This Row],[unique_id]], "_", " ")))</f>
        <v>Rack Bottom Temperature</v>
      </c>
      <c r="G311" s="33" t="s">
        <v>1300</v>
      </c>
      <c r="H311" s="33" t="s">
        <v>1449</v>
      </c>
      <c r="I311" s="33" t="s">
        <v>295</v>
      </c>
      <c r="J311" s="33"/>
      <c r="K311" s="33" t="s">
        <v>1360</v>
      </c>
      <c r="L311" s="33"/>
      <c r="M311" s="33"/>
      <c r="N311" s="33"/>
      <c r="O311" s="36"/>
      <c r="P311" s="33"/>
      <c r="Q311" s="33"/>
      <c r="R311" s="33"/>
      <c r="S311" s="33"/>
      <c r="T311" s="34"/>
      <c r="U311" s="33"/>
      <c r="V311" s="36" t="s">
        <v>1379</v>
      </c>
      <c r="W311" s="36"/>
      <c r="X311" s="36"/>
      <c r="Y311" s="36"/>
      <c r="Z311" s="36"/>
      <c r="AA311" s="36"/>
      <c r="AB311" s="33" t="s">
        <v>31</v>
      </c>
      <c r="AC311" s="33" t="s">
        <v>88</v>
      </c>
      <c r="AD311" s="33" t="s">
        <v>89</v>
      </c>
      <c r="AE311" s="33" t="s">
        <v>321</v>
      </c>
      <c r="AF311" s="33">
        <v>300</v>
      </c>
      <c r="AG311" s="36" t="s">
        <v>34</v>
      </c>
      <c r="AH311" s="36"/>
      <c r="AI311" s="33" t="s">
        <v>1318</v>
      </c>
      <c r="AJ311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1" s="33" t="str">
        <f>IF(ISBLANK(Table2[[#This Row],[index]]),  "", _xlfn.CONCAT("telegraf/", Table2[[#This Row],[unique_id_device]], "/", LOWER(Table2[[#This Row],[device_via_device]])))</f>
        <v>telegraf/macmini-meg/digitemp</v>
      </c>
      <c r="AL311" s="33"/>
      <c r="AM311" s="33"/>
      <c r="AN311" s="33"/>
      <c r="AO311" s="33"/>
      <c r="AP311" s="33"/>
      <c r="AQ311" s="33"/>
      <c r="AR311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3">
        <v>1</v>
      </c>
      <c r="AT311" s="57"/>
      <c r="AU311" s="33"/>
      <c r="AV311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1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33"/>
      <c r="BA311" s="33" t="str">
        <f>IF(ISBLANK(Table2[[#This Row],[device_model]]), "", Table2[[#This Row],[device_suggested_area]])</f>
        <v>Rack</v>
      </c>
      <c r="BB311" s="33" t="s">
        <v>87</v>
      </c>
      <c r="BC311" s="33" t="s">
        <v>1295</v>
      </c>
      <c r="BD311" s="33" t="s">
        <v>1291</v>
      </c>
      <c r="BE311" s="33" t="s">
        <v>1296</v>
      </c>
      <c r="BF311" s="33" t="s">
        <v>28</v>
      </c>
      <c r="BG311" s="33"/>
      <c r="BH311" s="33"/>
      <c r="BI311" s="33"/>
      <c r="BJ311" s="33"/>
      <c r="BK311" s="33" t="s">
        <v>1316</v>
      </c>
      <c r="BL311" s="33"/>
      <c r="BM311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ht="16" customHeight="1">
      <c r="A312" s="18">
        <v>2542</v>
      </c>
      <c r="B312" s="33" t="s">
        <v>26</v>
      </c>
      <c r="C312" s="33" t="s">
        <v>1291</v>
      </c>
      <c r="D312" s="33" t="s">
        <v>27</v>
      </c>
      <c r="E312" s="33" t="s">
        <v>1360</v>
      </c>
      <c r="F312" s="33" t="str">
        <f>IF(ISBLANK(Table2[[#This Row],[unique_id]]), "", PROPER(SUBSTITUTE(Table2[[#This Row],[unique_id]], "_", " ")))</f>
        <v>Compensation Sensor Rack Bottom Temperature</v>
      </c>
      <c r="G312" s="33" t="s">
        <v>1300</v>
      </c>
      <c r="H312" s="33" t="s">
        <v>1449</v>
      </c>
      <c r="I312" s="33" t="s">
        <v>295</v>
      </c>
      <c r="J312" s="33" t="s">
        <v>87</v>
      </c>
      <c r="K312" s="33"/>
      <c r="L312" s="33"/>
      <c r="M312" s="33" t="s">
        <v>136</v>
      </c>
      <c r="N312" s="33"/>
      <c r="O312" s="36"/>
      <c r="P312" s="33"/>
      <c r="Q312" s="33"/>
      <c r="R312" s="33"/>
      <c r="S312" s="33"/>
      <c r="T312" s="34"/>
      <c r="U312" s="33" t="s">
        <v>496</v>
      </c>
      <c r="V312" s="36"/>
      <c r="W312" s="36"/>
      <c r="X312" s="36"/>
      <c r="Y312" s="36"/>
      <c r="Z312" s="36"/>
      <c r="AA312" s="36"/>
      <c r="AB312" s="33" t="s">
        <v>31</v>
      </c>
      <c r="AC312" s="33" t="s">
        <v>88</v>
      </c>
      <c r="AD312" s="33" t="s">
        <v>89</v>
      </c>
      <c r="AE312" s="33" t="s">
        <v>321</v>
      </c>
      <c r="AF312" s="33"/>
      <c r="AG312" s="36"/>
      <c r="AH312" s="36"/>
      <c r="AI312" s="33"/>
      <c r="AJ312" s="33" t="str">
        <f>IF(ISBLANK(AI312),  "", _xlfn.CONCAT("haas/entity/sensor/", LOWER(C312), "/", E312, "/config"))</f>
        <v/>
      </c>
      <c r="AK312" s="33" t="str">
        <f>IF(ISBLANK(AI312),  "", _xlfn.CONCAT(LOWER(C312), "/", E312))</f>
        <v/>
      </c>
      <c r="AL312" s="33"/>
      <c r="AM312" s="33"/>
      <c r="AN312" s="33"/>
      <c r="AO312" s="33"/>
      <c r="AP312" s="33"/>
      <c r="AQ312" s="33"/>
      <c r="AR312" s="33"/>
      <c r="AS312" s="33"/>
      <c r="AT312" s="60"/>
      <c r="AU312" s="37"/>
      <c r="AV312" s="33"/>
      <c r="AW312" s="33"/>
      <c r="AX31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33"/>
      <c r="BA312" s="33" t="str">
        <f>IF(ISBLANK(Table2[[#This Row],[device_model]]), "", Table2[[#This Row],[device_suggested_area]])</f>
        <v/>
      </c>
      <c r="BB312" s="33"/>
      <c r="BC312" s="33"/>
      <c r="BD312" s="33"/>
      <c r="BE312" s="36"/>
      <c r="BF312" s="33" t="s">
        <v>28</v>
      </c>
      <c r="BG312" s="33"/>
      <c r="BH312" s="33"/>
      <c r="BI312" s="33"/>
      <c r="BJ312" s="33"/>
      <c r="BK312" s="33"/>
      <c r="BL312" s="33"/>
      <c r="BM31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2543</v>
      </c>
      <c r="B313" s="61" t="s">
        <v>26</v>
      </c>
      <c r="C313" s="61" t="s">
        <v>1417</v>
      </c>
      <c r="D313" s="61" t="s">
        <v>27</v>
      </c>
      <c r="E313" s="61" t="s">
        <v>1431</v>
      </c>
      <c r="F313" s="61" t="str">
        <f>IF(ISBLANK(Table2[[#This Row],[unique_id]]), "", PROPER(SUBSTITUTE(Table2[[#This Row],[unique_id]], "_", " ")))</f>
        <v>Host Flo Temperature</v>
      </c>
      <c r="G313" s="61" t="s">
        <v>1224</v>
      </c>
      <c r="H313" s="61" t="s">
        <v>1449</v>
      </c>
      <c r="I313" s="61" t="s">
        <v>295</v>
      </c>
      <c r="J313" s="61"/>
      <c r="K313" s="61" t="s">
        <v>1442</v>
      </c>
      <c r="L313" s="61"/>
      <c r="M313" s="61"/>
      <c r="N313" s="61"/>
      <c r="O313" s="63"/>
      <c r="P313" s="61"/>
      <c r="Q313" s="61"/>
      <c r="R313" s="61"/>
      <c r="S313" s="61"/>
      <c r="T313" s="64"/>
      <c r="U313" s="61"/>
      <c r="V313" s="63" t="s">
        <v>320</v>
      </c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>
        <v>5</v>
      </c>
      <c r="AG313" s="63" t="s">
        <v>34</v>
      </c>
      <c r="AH313" s="63"/>
      <c r="AI313" s="61" t="s">
        <v>1437</v>
      </c>
      <c r="AJ31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3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3" s="61"/>
      <c r="AM313" s="61"/>
      <c r="AN313" s="61"/>
      <c r="AO313" s="61"/>
      <c r="AP313" s="61"/>
      <c r="AQ313" s="61"/>
      <c r="AR313" s="61" t="s">
        <v>1438</v>
      </c>
      <c r="AS313" s="61">
        <v>1</v>
      </c>
      <c r="AT313" s="68"/>
      <c r="AU313" s="61"/>
      <c r="AV31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>Rack</v>
      </c>
      <c r="BB313" s="61" t="s">
        <v>1435</v>
      </c>
      <c r="BC313" s="61" t="s">
        <v>1434</v>
      </c>
      <c r="BD313" s="61" t="s">
        <v>1433</v>
      </c>
      <c r="BE313" s="61" t="s">
        <v>1132</v>
      </c>
      <c r="BF313" s="61" t="s">
        <v>28</v>
      </c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2544</v>
      </c>
      <c r="B314" s="61" t="s">
        <v>26</v>
      </c>
      <c r="C314" s="61" t="s">
        <v>1417</v>
      </c>
      <c r="D314" s="61" t="s">
        <v>27</v>
      </c>
      <c r="E314" s="61" t="s">
        <v>1442</v>
      </c>
      <c r="F314" s="61" t="str">
        <f>IF(ISBLANK(Table2[[#This Row],[unique_id]]), "", PROPER(SUBSTITUTE(Table2[[#This Row],[unique_id]], "_", " ")))</f>
        <v>Compensation Sensor Host Flo Temperature</v>
      </c>
      <c r="G314" s="61" t="s">
        <v>1224</v>
      </c>
      <c r="H314" s="61" t="s">
        <v>1449</v>
      </c>
      <c r="I314" s="61" t="s">
        <v>295</v>
      </c>
      <c r="J314" s="61"/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2545</v>
      </c>
      <c r="B315" s="61" t="s">
        <v>26</v>
      </c>
      <c r="C315" s="61" t="s">
        <v>1417</v>
      </c>
      <c r="D315" s="61" t="s">
        <v>27</v>
      </c>
      <c r="E315" s="61" t="s">
        <v>1432</v>
      </c>
      <c r="F315" s="61" t="str">
        <f>IF(ISBLANK(Table2[[#This Row],[unique_id]]), "", PROPER(SUBSTITUTE(Table2[[#This Row],[unique_id]], "_", " ")))</f>
        <v>Host Meg Temperature</v>
      </c>
      <c r="G315" s="61" t="s">
        <v>1445</v>
      </c>
      <c r="H315" s="61" t="s">
        <v>1449</v>
      </c>
      <c r="I315" s="61" t="s">
        <v>295</v>
      </c>
      <c r="J315" s="61"/>
      <c r="K315" s="61" t="s">
        <v>1443</v>
      </c>
      <c r="L315" s="61"/>
      <c r="M315" s="61"/>
      <c r="N315" s="61"/>
      <c r="O315" s="63"/>
      <c r="P315" s="61"/>
      <c r="Q315" s="61"/>
      <c r="R315" s="61"/>
      <c r="S315" s="61"/>
      <c r="T315" s="64"/>
      <c r="U315" s="61"/>
      <c r="V315" s="63" t="s">
        <v>320</v>
      </c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>
        <v>5</v>
      </c>
      <c r="AG315" s="63" t="s">
        <v>34</v>
      </c>
      <c r="AH315" s="63"/>
      <c r="AI315" s="61" t="s">
        <v>1318</v>
      </c>
      <c r="AJ315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5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5" s="61"/>
      <c r="AM315" s="61"/>
      <c r="AN315" s="61"/>
      <c r="AO315" s="61"/>
      <c r="AP315" s="61"/>
      <c r="AQ315" s="61"/>
      <c r="AR315" s="61" t="s">
        <v>1440</v>
      </c>
      <c r="AS315" s="61">
        <v>1</v>
      </c>
      <c r="AT315" s="68"/>
      <c r="AU315" s="61"/>
      <c r="AV31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>Rack</v>
      </c>
      <c r="BB315" s="61" t="s">
        <v>1435</v>
      </c>
      <c r="BC315" s="61" t="s">
        <v>1434</v>
      </c>
      <c r="BD315" s="61" t="s">
        <v>1433</v>
      </c>
      <c r="BE315" s="61" t="s">
        <v>1132</v>
      </c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2546</v>
      </c>
      <c r="B316" s="61" t="s">
        <v>26</v>
      </c>
      <c r="C316" s="61" t="s">
        <v>1417</v>
      </c>
      <c r="D316" s="61" t="s">
        <v>27</v>
      </c>
      <c r="E316" s="61" t="s">
        <v>1443</v>
      </c>
      <c r="F316" s="61" t="str">
        <f>IF(ISBLANK(Table2[[#This Row],[unique_id]]), "", PROPER(SUBSTITUTE(Table2[[#This Row],[unique_id]], "_", " ")))</f>
        <v>Compensation Sensor Host Meg Temperature</v>
      </c>
      <c r="G316" s="61" t="s">
        <v>1445</v>
      </c>
      <c r="H316" s="61" t="s">
        <v>1449</v>
      </c>
      <c r="I316" s="61" t="s">
        <v>295</v>
      </c>
      <c r="J316" s="61"/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496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2547</v>
      </c>
      <c r="B317" s="61" t="s">
        <v>26</v>
      </c>
      <c r="C317" s="61" t="s">
        <v>1446</v>
      </c>
      <c r="D317" s="61" t="s">
        <v>27</v>
      </c>
      <c r="E317" s="61" t="s">
        <v>1455</v>
      </c>
      <c r="F317" s="61" t="str">
        <f>IF(ISBLANK(Table2[[#This Row],[unique_id]]), "", PROPER(SUBSTITUTE(Table2[[#This Row],[unique_id]], "_", " ")))</f>
        <v>Template Deck Festoons Plug Temperature Proxy</v>
      </c>
      <c r="G317" s="61" t="s">
        <v>1452</v>
      </c>
      <c r="H317" s="61" t="s">
        <v>1450</v>
      </c>
      <c r="I317" s="61" t="s">
        <v>295</v>
      </c>
      <c r="J317" s="61"/>
      <c r="K317" s="61" t="s">
        <v>1358</v>
      </c>
      <c r="L317" s="61"/>
      <c r="M317" s="61" t="s">
        <v>136</v>
      </c>
      <c r="N317" s="61"/>
      <c r="O317" s="63"/>
      <c r="P317" s="61"/>
      <c r="Q317" s="61"/>
      <c r="R317" s="61"/>
      <c r="S317" s="61"/>
      <c r="T317" s="64"/>
      <c r="U317" s="61"/>
      <c r="V317" s="63"/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/>
      <c r="AG317" s="63"/>
      <c r="AH317" s="63"/>
      <c r="AI317" s="61"/>
      <c r="AJ317" s="61" t="str">
        <f>IF(ISBLANK(AI317),  "", _xlfn.CONCAT("haas/entity/sensor/", LOWER(C317), "/", E317, "/config"))</f>
        <v/>
      </c>
      <c r="AK317" s="61" t="str">
        <f>IF(ISBLANK(AI317),  "", _xlfn.CONCAT(LOWER(C317), "/", E317))</f>
        <v/>
      </c>
      <c r="AL317" s="61"/>
      <c r="AM317" s="61"/>
      <c r="AN317" s="61"/>
      <c r="AO317" s="61"/>
      <c r="AP317" s="61"/>
      <c r="AQ317" s="61"/>
      <c r="AR317" s="61"/>
      <c r="AS317" s="61"/>
      <c r="AT317" s="65"/>
      <c r="AU317" s="66"/>
      <c r="AV317" s="61"/>
      <c r="AW317" s="61"/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/>
      </c>
      <c r="BB317" s="61"/>
      <c r="BC317" s="61"/>
      <c r="BD317" s="61"/>
      <c r="BE317" s="63"/>
      <c r="BF317" s="61"/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2548</v>
      </c>
      <c r="B318" s="61" t="s">
        <v>26</v>
      </c>
      <c r="C318" s="61" t="s">
        <v>1446</v>
      </c>
      <c r="D318" s="61" t="s">
        <v>27</v>
      </c>
      <c r="E318" s="61" t="s">
        <v>1454</v>
      </c>
      <c r="F318" s="61" t="str">
        <f>IF(ISBLANK(Table2[[#This Row],[unique_id]]), "", PROPER(SUBSTITUTE(Table2[[#This Row],[unique_id]], "_", " ")))</f>
        <v>Template Wardrobe Temperature Proxy</v>
      </c>
      <c r="G318" s="61" t="s">
        <v>1451</v>
      </c>
      <c r="H318" s="61" t="s">
        <v>1448</v>
      </c>
      <c r="I318" s="61" t="s">
        <v>295</v>
      </c>
      <c r="J318" s="61"/>
      <c r="K318" s="61" t="s">
        <v>1364</v>
      </c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/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/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2549</v>
      </c>
      <c r="B319" s="61" t="s">
        <v>26</v>
      </c>
      <c r="C319" s="61" t="s">
        <v>1417</v>
      </c>
      <c r="D319" s="61" t="s">
        <v>27</v>
      </c>
      <c r="E319" s="61" t="s">
        <v>1430</v>
      </c>
      <c r="F319" s="61" t="str">
        <f>IF(ISBLANK(Table2[[#This Row],[unique_id]]), "", PROPER(SUBSTITUTE(Table2[[#This Row],[unique_id]], "_", " ")))</f>
        <v>Host Lia Temperature</v>
      </c>
      <c r="G319" s="61" t="s">
        <v>1444</v>
      </c>
      <c r="H319" s="61" t="s">
        <v>1448</v>
      </c>
      <c r="I319" s="61" t="s">
        <v>295</v>
      </c>
      <c r="J319" s="61"/>
      <c r="K319" s="61" t="s">
        <v>1441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1319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19" s="61"/>
      <c r="AM319" s="61"/>
      <c r="AN319" s="61"/>
      <c r="AO319" s="61"/>
      <c r="AP319" s="61"/>
      <c r="AQ319" s="61"/>
      <c r="AR319" s="61" t="s">
        <v>1439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1435</v>
      </c>
      <c r="BC319" s="61" t="s">
        <v>1434</v>
      </c>
      <c r="BD319" s="61" t="s">
        <v>1433</v>
      </c>
      <c r="BE319" s="61" t="s">
        <v>1132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2550</v>
      </c>
      <c r="B320" s="61" t="s">
        <v>26</v>
      </c>
      <c r="C320" s="61" t="s">
        <v>1417</v>
      </c>
      <c r="D320" s="61" t="s">
        <v>27</v>
      </c>
      <c r="E320" s="61" t="s">
        <v>1441</v>
      </c>
      <c r="F320" s="61" t="str">
        <f>IF(ISBLANK(Table2[[#This Row],[unique_id]]), "", PROPER(SUBSTITUTE(Table2[[#This Row],[unique_id]], "_", " ")))</f>
        <v>Compensation Sensor Host Lia Temperature</v>
      </c>
      <c r="G320" s="61" t="s">
        <v>1444</v>
      </c>
      <c r="H320" s="61" t="s">
        <v>1448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2551</v>
      </c>
      <c r="B321" s="18" t="s">
        <v>26</v>
      </c>
      <c r="C321" s="18" t="s">
        <v>711</v>
      </c>
      <c r="D321" s="18" t="s">
        <v>27</v>
      </c>
      <c r="E321" s="18" t="s">
        <v>752</v>
      </c>
      <c r="F321" s="22" t="str">
        <f>IF(ISBLANK(Table2[[#This Row],[unique_id]]), "", PROPER(SUBSTITUTE(Table2[[#This Row],[unique_id]], "_", " ")))</f>
        <v>Back Door Lock Battery</v>
      </c>
      <c r="G321" s="18" t="s">
        <v>738</v>
      </c>
      <c r="H321" s="18" t="s">
        <v>1383</v>
      </c>
      <c r="I321" s="18" t="s">
        <v>295</v>
      </c>
      <c r="M321" s="18" t="s">
        <v>136</v>
      </c>
      <c r="O321" s="19"/>
      <c r="P321" s="18"/>
      <c r="T321" s="23"/>
      <c r="U321" s="18"/>
      <c r="V321" s="19"/>
      <c r="W321" s="19"/>
      <c r="X321" s="19"/>
      <c r="Y321" s="19"/>
      <c r="Z321" s="19"/>
      <c r="AB321" s="18"/>
      <c r="AG321" s="19"/>
      <c r="AH321" s="19"/>
      <c r="AT321" s="20"/>
      <c r="AU321" s="19"/>
      <c r="AV3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18" t="str">
        <f>IF(ISBLANK(Table2[[#This Row],[device_model]]), "", Table2[[#This Row],[device_suggested_area]])</f>
        <v/>
      </c>
      <c r="BE321" s="19"/>
      <c r="BL321" s="18"/>
      <c r="BM3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2552</v>
      </c>
      <c r="B322" s="18" t="s">
        <v>26</v>
      </c>
      <c r="C322" s="18" t="s">
        <v>711</v>
      </c>
      <c r="D322" s="18" t="s">
        <v>27</v>
      </c>
      <c r="E322" s="18" t="s">
        <v>753</v>
      </c>
      <c r="F322" s="22" t="str">
        <f>IF(ISBLANK(Table2[[#This Row],[unique_id]]), "", PROPER(SUBSTITUTE(Table2[[#This Row],[unique_id]], "_", " ")))</f>
        <v>Front Door Lock Battery</v>
      </c>
      <c r="G322" s="18" t="s">
        <v>737</v>
      </c>
      <c r="H322" s="18" t="s">
        <v>1383</v>
      </c>
      <c r="I322" s="18" t="s">
        <v>295</v>
      </c>
      <c r="M322" s="18" t="s">
        <v>136</v>
      </c>
      <c r="O322" s="19"/>
      <c r="P322" s="18"/>
      <c r="T322" s="23"/>
      <c r="U322" s="18"/>
      <c r="V322" s="19"/>
      <c r="W322" s="19"/>
      <c r="X322" s="19"/>
      <c r="Y322" s="19"/>
      <c r="Z322" s="19"/>
      <c r="AB322" s="18"/>
      <c r="AG322" s="19"/>
      <c r="AH322" s="19"/>
      <c r="AT322" s="20"/>
      <c r="AU322" s="19"/>
      <c r="AV3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18" t="str">
        <f>IF(ISBLANK(Table2[[#This Row],[device_model]]), "", Table2[[#This Row],[device_suggested_area]])</f>
        <v/>
      </c>
      <c r="BE322" s="19"/>
      <c r="BL322" s="18"/>
      <c r="BM3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2553</v>
      </c>
      <c r="B323" s="18" t="s">
        <v>26</v>
      </c>
      <c r="C323" s="18" t="s">
        <v>339</v>
      </c>
      <c r="D323" s="18" t="s">
        <v>27</v>
      </c>
      <c r="E323" s="18" t="s">
        <v>755</v>
      </c>
      <c r="F323" s="22" t="str">
        <f>IF(ISBLANK(Table2[[#This Row],[unique_id]]), "", PROPER(SUBSTITUTE(Table2[[#This Row],[unique_id]], "_", " ")))</f>
        <v>Template Back Door Sensor Battery Last</v>
      </c>
      <c r="G323" s="18" t="s">
        <v>740</v>
      </c>
      <c r="H323" s="18" t="s">
        <v>1383</v>
      </c>
      <c r="I323" s="18" t="s">
        <v>295</v>
      </c>
      <c r="M323" s="18" t="s">
        <v>136</v>
      </c>
      <c r="O323" s="19"/>
      <c r="P323" s="18"/>
      <c r="T323" s="23"/>
      <c r="U323" s="18"/>
      <c r="V323" s="19"/>
      <c r="W323" s="19"/>
      <c r="X323" s="19"/>
      <c r="Y323" s="19"/>
      <c r="Z323" s="19"/>
      <c r="AB323" s="18"/>
      <c r="AG323" s="19"/>
      <c r="AH323" s="19"/>
      <c r="AT323" s="20"/>
      <c r="AU323" s="19"/>
      <c r="AV3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18" t="str">
        <f>IF(ISBLANK(Table2[[#This Row],[device_model]]), "", Table2[[#This Row],[device_suggested_area]])</f>
        <v/>
      </c>
      <c r="BE323" s="19"/>
      <c r="BL323" s="18"/>
      <c r="BM3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2554</v>
      </c>
      <c r="B324" s="18" t="s">
        <v>26</v>
      </c>
      <c r="C324" s="18" t="s">
        <v>339</v>
      </c>
      <c r="D324" s="18" t="s">
        <v>27</v>
      </c>
      <c r="E324" s="18" t="s">
        <v>754</v>
      </c>
      <c r="F324" s="22" t="str">
        <f>IF(ISBLANK(Table2[[#This Row],[unique_id]]), "", PROPER(SUBSTITUTE(Table2[[#This Row],[unique_id]], "_", " ")))</f>
        <v>Template Front Door Sensor Battery Last</v>
      </c>
      <c r="G324" s="18" t="s">
        <v>739</v>
      </c>
      <c r="H324" s="18" t="s">
        <v>1383</v>
      </c>
      <c r="I324" s="18" t="s">
        <v>295</v>
      </c>
      <c r="M324" s="18" t="s">
        <v>136</v>
      </c>
      <c r="O324" s="19"/>
      <c r="P324" s="18"/>
      <c r="T324" s="23"/>
      <c r="U324" s="18"/>
      <c r="V324" s="19"/>
      <c r="W324" s="19"/>
      <c r="X324" s="19"/>
      <c r="Y324" s="19"/>
      <c r="Z324" s="19"/>
      <c r="AB324" s="18"/>
      <c r="AG324" s="19"/>
      <c r="AH324" s="19"/>
      <c r="AT324" s="20"/>
      <c r="AU324" s="19"/>
      <c r="AV3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18" t="str">
        <f>IF(ISBLANK(Table2[[#This Row],[device_model]]), "", Table2[[#This Row],[device_suggested_area]])</f>
        <v/>
      </c>
      <c r="BE324" s="19"/>
      <c r="BL324" s="18"/>
      <c r="BM3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2555</v>
      </c>
      <c r="B325" s="18" t="s">
        <v>643</v>
      </c>
      <c r="C325" s="18" t="s">
        <v>517</v>
      </c>
      <c r="D325" s="18" t="s">
        <v>27</v>
      </c>
      <c r="E325" s="18" t="s">
        <v>545</v>
      </c>
      <c r="F325" s="22" t="str">
        <f>IF(ISBLANK(Table2[[#This Row],[unique_id]]), "", PROPER(SUBSTITUTE(Table2[[#This Row],[unique_id]], "_", " ")))</f>
        <v>Home Cube Remote Battery</v>
      </c>
      <c r="G325" s="18" t="s">
        <v>525</v>
      </c>
      <c r="H325" s="18" t="s">
        <v>1383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2556</v>
      </c>
      <c r="B326" s="61" t="s">
        <v>26</v>
      </c>
      <c r="C326" s="61" t="s">
        <v>151</v>
      </c>
      <c r="D326" s="61" t="s">
        <v>27</v>
      </c>
      <c r="E326" s="61" t="s">
        <v>749</v>
      </c>
      <c r="F326" s="62" t="str">
        <f>IF(ISBLANK(Table2[[#This Row],[unique_id]]), "", PROPER(SUBSTITUTE(Table2[[#This Row],[unique_id]], "_", " ")))</f>
        <v>Template Weatherstation Console Battery Percent Int</v>
      </c>
      <c r="G326" s="61" t="s">
        <v>747</v>
      </c>
      <c r="H326" s="61" t="s">
        <v>1383</v>
      </c>
      <c r="I326" s="61" t="s">
        <v>295</v>
      </c>
      <c r="J326" s="61"/>
      <c r="K326" s="61"/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32</v>
      </c>
      <c r="AD326" s="61" t="s">
        <v>748</v>
      </c>
      <c r="AE326" s="61"/>
      <c r="AF326" s="61"/>
      <c r="AG326" s="63"/>
      <c r="AH326" s="63"/>
      <c r="AI326" s="61"/>
      <c r="AJ326" s="61"/>
      <c r="AK326" s="61"/>
      <c r="AL326" s="61"/>
      <c r="AM326" s="61"/>
      <c r="AN326" s="61"/>
      <c r="AO326" s="61"/>
      <c r="AP326" s="61"/>
      <c r="AQ326" s="61"/>
      <c r="AR326" s="69"/>
      <c r="AS326" s="61"/>
      <c r="AT326" s="68"/>
      <c r="AU326" s="63"/>
      <c r="AV32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2557</v>
      </c>
      <c r="B327" s="61" t="s">
        <v>26</v>
      </c>
      <c r="C327" s="61" t="s">
        <v>39</v>
      </c>
      <c r="D327" s="61" t="s">
        <v>27</v>
      </c>
      <c r="E327" s="61" t="s">
        <v>171</v>
      </c>
      <c r="F327" s="62" t="str">
        <f>IF(ISBLANK(Table2[[#This Row],[unique_id]]), "", PROPER(SUBSTITUTE(Table2[[#This Row],[unique_id]], "_", " ")))</f>
        <v>Weatherstation Console Battery Voltage</v>
      </c>
      <c r="G327" s="61" t="s">
        <v>524</v>
      </c>
      <c r="H327" s="61" t="s">
        <v>1383</v>
      </c>
      <c r="I327" s="61" t="s">
        <v>295</v>
      </c>
      <c r="J327" s="61"/>
      <c r="K327" s="61"/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1464</v>
      </c>
      <c r="W327" s="63"/>
      <c r="X327" s="63"/>
      <c r="Y327" s="63"/>
      <c r="Z327" s="63"/>
      <c r="AA327" s="63"/>
      <c r="AB327" s="61" t="s">
        <v>31</v>
      </c>
      <c r="AC327" s="61" t="s">
        <v>83</v>
      </c>
      <c r="AD327" s="61" t="s">
        <v>84</v>
      </c>
      <c r="AE327" s="61" t="s">
        <v>276</v>
      </c>
      <c r="AF327" s="61">
        <v>300</v>
      </c>
      <c r="AG327" s="63" t="s">
        <v>34</v>
      </c>
      <c r="AH327" s="63"/>
      <c r="AI327" s="61" t="s">
        <v>85</v>
      </c>
      <c r="AJ327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27" s="61" t="str">
        <f>IF(ISBLANK(Table2[[#This Row],[index]]),  "", _xlfn.CONCAT(LOWER(Table2[[#This Row],[device_via_device]]), "/", Table2[[#This Row],[unique_id]]))</f>
        <v>weewx/weatherstation_console_battery_voltage</v>
      </c>
      <c r="AL327" s="61"/>
      <c r="AM327" s="61"/>
      <c r="AN327" s="61"/>
      <c r="AO327" s="61"/>
      <c r="AP327" s="61"/>
      <c r="AQ327" s="61"/>
      <c r="AR327" s="69" t="s">
        <v>1381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1462</v>
      </c>
      <c r="BC327" s="61" t="s">
        <v>36</v>
      </c>
      <c r="BD327" s="61" t="s">
        <v>37</v>
      </c>
      <c r="BE327" s="61" t="s">
        <v>1233</v>
      </c>
      <c r="BF327" s="61" t="s">
        <v>555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2558</v>
      </c>
      <c r="B328" s="18" t="s">
        <v>26</v>
      </c>
      <c r="C328" s="18" t="s">
        <v>128</v>
      </c>
      <c r="D328" s="18" t="s">
        <v>27</v>
      </c>
      <c r="E328" s="21" t="s">
        <v>672</v>
      </c>
      <c r="F328" s="22" t="str">
        <f>IF(ISBLANK(Table2[[#This Row],[unique_id]]), "", PROPER(SUBSTITUTE(Table2[[#This Row],[unique_id]], "_", " ")))</f>
        <v>Bertram 2 Office Pantry Battery Percent</v>
      </c>
      <c r="G328" s="18" t="s">
        <v>518</v>
      </c>
      <c r="H328" s="18" t="s">
        <v>1383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>Pantry</v>
      </c>
      <c r="BB328" s="18" t="s">
        <v>1134</v>
      </c>
      <c r="BC328" s="18" t="s">
        <v>1136</v>
      </c>
      <c r="BD328" s="18" t="s">
        <v>128</v>
      </c>
      <c r="BE328" s="18" t="s">
        <v>476</v>
      </c>
      <c r="BF328" s="18" t="s">
        <v>214</v>
      </c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2559</v>
      </c>
      <c r="B329" s="18" t="s">
        <v>26</v>
      </c>
      <c r="C329" s="18" t="s">
        <v>128</v>
      </c>
      <c r="D329" s="18" t="s">
        <v>27</v>
      </c>
      <c r="E329" s="21" t="s">
        <v>673</v>
      </c>
      <c r="F329" s="22" t="str">
        <f>IF(ISBLANK(Table2[[#This Row],[unique_id]]), "", PROPER(SUBSTITUTE(Table2[[#This Row],[unique_id]], "_", " ")))</f>
        <v>Bertram 2 Office Lounge Battery Percent</v>
      </c>
      <c r="G329" s="18" t="s">
        <v>519</v>
      </c>
      <c r="H329" s="18" t="s">
        <v>1383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>Lounge</v>
      </c>
      <c r="BB329" s="18" t="s">
        <v>1134</v>
      </c>
      <c r="BC329" s="18" t="s">
        <v>1136</v>
      </c>
      <c r="BD329" s="18" t="s">
        <v>128</v>
      </c>
      <c r="BE329" s="18" t="s">
        <v>476</v>
      </c>
      <c r="BF329" s="18" t="s">
        <v>196</v>
      </c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2560</v>
      </c>
      <c r="B330" s="18" t="s">
        <v>26</v>
      </c>
      <c r="C330" s="18" t="s">
        <v>128</v>
      </c>
      <c r="D330" s="18" t="s">
        <v>27</v>
      </c>
      <c r="E330" s="21" t="s">
        <v>674</v>
      </c>
      <c r="F330" s="22" t="str">
        <f>IF(ISBLANK(Table2[[#This Row],[unique_id]]), "", PROPER(SUBSTITUTE(Table2[[#This Row],[unique_id]], "_", " ")))</f>
        <v>Bertram 2 Office Dining Battery Percent</v>
      </c>
      <c r="G330" s="18" t="s">
        <v>520</v>
      </c>
      <c r="H330" s="18" t="s">
        <v>1383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>Dining</v>
      </c>
      <c r="BB330" s="18" t="s">
        <v>1134</v>
      </c>
      <c r="BC330" s="18" t="s">
        <v>1136</v>
      </c>
      <c r="BD330" s="18" t="s">
        <v>128</v>
      </c>
      <c r="BE330" s="18" t="s">
        <v>476</v>
      </c>
      <c r="BF330" s="18" t="s">
        <v>195</v>
      </c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2561</v>
      </c>
      <c r="B331" s="18" t="s">
        <v>26</v>
      </c>
      <c r="C331" s="18" t="s">
        <v>128</v>
      </c>
      <c r="D331" s="18" t="s">
        <v>27</v>
      </c>
      <c r="E331" s="21" t="s">
        <v>675</v>
      </c>
      <c r="F331" s="22" t="str">
        <f>IF(ISBLANK(Table2[[#This Row],[unique_id]]), "", PROPER(SUBSTITUTE(Table2[[#This Row],[unique_id]], "_", " ")))</f>
        <v>Bertram 2 Office Basement Battery Percent</v>
      </c>
      <c r="G331" s="18" t="s">
        <v>521</v>
      </c>
      <c r="H331" s="18" t="s">
        <v>1383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>Basement</v>
      </c>
      <c r="BB331" s="18" t="s">
        <v>1134</v>
      </c>
      <c r="BC331" s="18" t="s">
        <v>1136</v>
      </c>
      <c r="BD331" s="18" t="s">
        <v>128</v>
      </c>
      <c r="BE331" s="18" t="s">
        <v>476</v>
      </c>
      <c r="BF331" s="18" t="s">
        <v>213</v>
      </c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2562</v>
      </c>
      <c r="B332" s="18" t="s">
        <v>26</v>
      </c>
      <c r="C332" s="18" t="s">
        <v>183</v>
      </c>
      <c r="D332" s="18" t="s">
        <v>27</v>
      </c>
      <c r="E332" s="18" t="s">
        <v>834</v>
      </c>
      <c r="F332" s="22" t="str">
        <f>IF(ISBLANK(Table2[[#This Row],[unique_id]]), "", PROPER(SUBSTITUTE(Table2[[#This Row],[unique_id]], "_", " ")))</f>
        <v>Parents Move Battery</v>
      </c>
      <c r="G332" s="18" t="s">
        <v>522</v>
      </c>
      <c r="H332" s="18" t="s">
        <v>1383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2563</v>
      </c>
      <c r="B333" s="18" t="s">
        <v>26</v>
      </c>
      <c r="C333" s="18" t="s">
        <v>183</v>
      </c>
      <c r="D333" s="18" t="s">
        <v>27</v>
      </c>
      <c r="E333" s="18" t="s">
        <v>833</v>
      </c>
      <c r="F333" s="22" t="str">
        <f>IF(ISBLANK(Table2[[#This Row],[unique_id]]), "", PROPER(SUBSTITUTE(Table2[[#This Row],[unique_id]], "_", " ")))</f>
        <v>Kitchen Move Battery</v>
      </c>
      <c r="G333" s="18" t="s">
        <v>523</v>
      </c>
      <c r="H333" s="18" t="s">
        <v>1383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2564</v>
      </c>
      <c r="B334" s="18" t="s">
        <v>26</v>
      </c>
      <c r="C334" s="18" t="s">
        <v>500</v>
      </c>
      <c r="D334" s="18" t="s">
        <v>338</v>
      </c>
      <c r="E334" s="18" t="s">
        <v>337</v>
      </c>
      <c r="F334" s="22" t="str">
        <f>IF(ISBLANK(Table2[[#This Row],[unique_id]]), "", PROPER(SUBSTITUTE(Table2[[#This Row],[unique_id]], "_", " ")))</f>
        <v>Column Break</v>
      </c>
      <c r="G334" s="18" t="s">
        <v>334</v>
      </c>
      <c r="H334" s="18" t="s">
        <v>1383</v>
      </c>
      <c r="I334" s="18" t="s">
        <v>295</v>
      </c>
      <c r="M334" s="18" t="s">
        <v>335</v>
      </c>
      <c r="N334" s="18" t="s">
        <v>336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R334" s="21"/>
      <c r="AT334" s="15"/>
      <c r="AU334" s="19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/>
      </c>
      <c r="BE334" s="19"/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2565</v>
      </c>
      <c r="B335" s="18" t="s">
        <v>26</v>
      </c>
      <c r="C335" s="18" t="s">
        <v>877</v>
      </c>
      <c r="D335" s="18" t="s">
        <v>27</v>
      </c>
      <c r="E335" s="18" t="s">
        <v>934</v>
      </c>
      <c r="F335" s="22" t="str">
        <f>IF(ISBLANK(Table2[[#This Row],[unique_id]]), "", PROPER(SUBSTITUTE(Table2[[#This Row],[unique_id]], "_", " ")))</f>
        <v>All Standby</v>
      </c>
      <c r="G335" s="18" t="s">
        <v>935</v>
      </c>
      <c r="H335" s="18" t="s">
        <v>586</v>
      </c>
      <c r="I335" s="18" t="s">
        <v>295</v>
      </c>
      <c r="O335" s="19" t="s">
        <v>888</v>
      </c>
      <c r="P335" s="18"/>
      <c r="R335" s="42"/>
      <c r="T335" s="23" t="s">
        <v>933</v>
      </c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U335" s="19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/>
      </c>
      <c r="BE335" s="19"/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2566</v>
      </c>
      <c r="B336" s="18" t="s">
        <v>26</v>
      </c>
      <c r="C336" s="18" t="s">
        <v>911</v>
      </c>
      <c r="D336" s="18" t="s">
        <v>149</v>
      </c>
      <c r="E336" s="23" t="s">
        <v>1240</v>
      </c>
      <c r="F336" s="22" t="str">
        <f>IF(ISBLANK(Table2[[#This Row],[unique_id]]), "", PROPER(SUBSTITUTE(Table2[[#This Row],[unique_id]], "_", " ")))</f>
        <v>Template Lounge Tv Plug Proxy</v>
      </c>
      <c r="G336" s="18" t="s">
        <v>181</v>
      </c>
      <c r="H336" s="18" t="s">
        <v>586</v>
      </c>
      <c r="I336" s="18" t="s">
        <v>295</v>
      </c>
      <c r="O336" s="19" t="s">
        <v>888</v>
      </c>
      <c r="P336" s="18" t="s">
        <v>166</v>
      </c>
      <c r="Q336" s="18" t="s">
        <v>858</v>
      </c>
      <c r="R336" s="42" t="s">
        <v>843</v>
      </c>
      <c r="S336" s="18" t="str">
        <f>Table2[[#This Row],[friendly_name]]</f>
        <v>Lounge TV</v>
      </c>
      <c r="T336" s="23" t="s">
        <v>1237</v>
      </c>
      <c r="U336" s="18"/>
      <c r="V336" s="19"/>
      <c r="W336" s="19"/>
      <c r="X336" s="19"/>
      <c r="Y336" s="19"/>
      <c r="Z336" s="19"/>
      <c r="AB336" s="18"/>
      <c r="AG336" s="19"/>
      <c r="AH336" s="19"/>
      <c r="AR336" s="21"/>
      <c r="AT336" s="15"/>
      <c r="AU336" s="18" t="s">
        <v>134</v>
      </c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Lounge</v>
      </c>
      <c r="BB336" s="18" t="s">
        <v>1122</v>
      </c>
      <c r="BC336" s="18" t="s">
        <v>365</v>
      </c>
      <c r="BD336" s="18" t="s">
        <v>236</v>
      </c>
      <c r="BE336" s="18" t="s">
        <v>368</v>
      </c>
      <c r="BF336" s="18" t="s">
        <v>196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2567</v>
      </c>
      <c r="B337" s="18" t="s">
        <v>26</v>
      </c>
      <c r="C337" s="18" t="s">
        <v>236</v>
      </c>
      <c r="D337" s="18" t="s">
        <v>134</v>
      </c>
      <c r="E337" s="18" t="s">
        <v>1239</v>
      </c>
      <c r="F337" s="22" t="str">
        <f>IF(ISBLANK(Table2[[#This Row],[unique_id]]), "", PROPER(SUBSTITUTE(Table2[[#This Row],[unique_id]], "_", " ")))</f>
        <v>Lounge Tv Plug</v>
      </c>
      <c r="G337" s="18" t="s">
        <v>181</v>
      </c>
      <c r="H337" s="18" t="s">
        <v>586</v>
      </c>
      <c r="I337" s="18" t="s">
        <v>295</v>
      </c>
      <c r="M337" s="18" t="s">
        <v>261</v>
      </c>
      <c r="O337" s="19" t="s">
        <v>888</v>
      </c>
      <c r="P337" s="18" t="s">
        <v>166</v>
      </c>
      <c r="Q337" s="18" t="s">
        <v>858</v>
      </c>
      <c r="R337" s="42" t="s">
        <v>843</v>
      </c>
      <c r="S337" s="18" t="str">
        <f>Table2[[#This Row],[friendly_name]]</f>
        <v>Lounge TV</v>
      </c>
      <c r="T337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37" s="18"/>
      <c r="V337" s="19"/>
      <c r="W337" s="19"/>
      <c r="X337" s="19"/>
      <c r="Y337" s="19"/>
      <c r="Z337" s="19"/>
      <c r="AB337" s="18"/>
      <c r="AE337" s="18" t="s">
        <v>254</v>
      </c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1122</v>
      </c>
      <c r="BC337" s="18" t="s">
        <v>365</v>
      </c>
      <c r="BD337" s="18" t="s">
        <v>236</v>
      </c>
      <c r="BE337" s="18" t="s">
        <v>368</v>
      </c>
      <c r="BF337" s="18" t="s">
        <v>196</v>
      </c>
      <c r="BI337" s="18" t="s">
        <v>1115</v>
      </c>
      <c r="BJ337" s="18" t="s">
        <v>446</v>
      </c>
      <c r="BK337" s="18" t="s">
        <v>355</v>
      </c>
      <c r="BL337" s="18" t="s">
        <v>438</v>
      </c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customHeight="1">
      <c r="A338" s="18">
        <v>2568</v>
      </c>
      <c r="B338" s="18" t="s">
        <v>26</v>
      </c>
      <c r="C338" s="18" t="s">
        <v>911</v>
      </c>
      <c r="D338" s="18" t="s">
        <v>149</v>
      </c>
      <c r="E338" s="23" t="s">
        <v>1092</v>
      </c>
      <c r="F338" s="22" t="str">
        <f>IF(ISBLANK(Table2[[#This Row],[unique_id]]), "", PROPER(SUBSTITUTE(Table2[[#This Row],[unique_id]], "_", " ")))</f>
        <v>Template Lounge Sub Plug Proxy</v>
      </c>
      <c r="G338" s="18" t="s">
        <v>892</v>
      </c>
      <c r="H338" s="18" t="s">
        <v>586</v>
      </c>
      <c r="I338" s="18" t="s">
        <v>295</v>
      </c>
      <c r="O338" s="19" t="s">
        <v>888</v>
      </c>
      <c r="P338" s="18" t="s">
        <v>166</v>
      </c>
      <c r="Q338" s="18" t="s">
        <v>858</v>
      </c>
      <c r="R338" s="42" t="s">
        <v>843</v>
      </c>
      <c r="S338" s="18" t="str">
        <f>Table2[[#This Row],[friendly_name]]</f>
        <v>Lounge Sub</v>
      </c>
      <c r="T338" s="23" t="s">
        <v>1237</v>
      </c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8" t="s">
        <v>134</v>
      </c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Lounge</v>
      </c>
      <c r="BB338" s="18" t="s">
        <v>1165</v>
      </c>
      <c r="BC338" s="21" t="s">
        <v>366</v>
      </c>
      <c r="BD338" s="18" t="s">
        <v>236</v>
      </c>
      <c r="BE338" s="18" t="s">
        <v>367</v>
      </c>
      <c r="BF338" s="18" t="s">
        <v>196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2569</v>
      </c>
      <c r="B339" s="18" t="s">
        <v>26</v>
      </c>
      <c r="C339" s="18" t="s">
        <v>236</v>
      </c>
      <c r="D339" s="18" t="s">
        <v>134</v>
      </c>
      <c r="E339" s="18" t="s">
        <v>943</v>
      </c>
      <c r="F339" s="22" t="str">
        <f>IF(ISBLANK(Table2[[#This Row],[unique_id]]), "", PROPER(SUBSTITUTE(Table2[[#This Row],[unique_id]], "_", " ")))</f>
        <v>Lounge Sub Plug</v>
      </c>
      <c r="G339" s="18" t="s">
        <v>892</v>
      </c>
      <c r="H339" s="18" t="s">
        <v>586</v>
      </c>
      <c r="I339" s="18" t="s">
        <v>295</v>
      </c>
      <c r="M339" s="18" t="s">
        <v>261</v>
      </c>
      <c r="O339" s="19" t="s">
        <v>888</v>
      </c>
      <c r="P339" s="18" t="s">
        <v>166</v>
      </c>
      <c r="Q339" s="18" t="s">
        <v>858</v>
      </c>
      <c r="R339" s="42" t="s">
        <v>843</v>
      </c>
      <c r="S339" s="18" t="str">
        <f>Table2[[#This Row],[friendly_name]]</f>
        <v>Lounge Sub</v>
      </c>
      <c r="T339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39" s="18"/>
      <c r="V339" s="19"/>
      <c r="W339" s="19"/>
      <c r="X339" s="19"/>
      <c r="Y339" s="19"/>
      <c r="Z339" s="19"/>
      <c r="AB339" s="18"/>
      <c r="AE339" s="18" t="s">
        <v>893</v>
      </c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Lounge</v>
      </c>
      <c r="BB339" s="18" t="s">
        <v>1165</v>
      </c>
      <c r="BC339" s="21" t="s">
        <v>366</v>
      </c>
      <c r="BD339" s="18" t="s">
        <v>236</v>
      </c>
      <c r="BE339" s="18" t="s">
        <v>367</v>
      </c>
      <c r="BF339" s="18" t="s">
        <v>196</v>
      </c>
      <c r="BI339" s="18" t="s">
        <v>1115</v>
      </c>
      <c r="BJ339" s="18" t="s">
        <v>446</v>
      </c>
      <c r="BK339" s="18" t="s">
        <v>345</v>
      </c>
      <c r="BL339" s="18" t="s">
        <v>428</v>
      </c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customHeight="1">
      <c r="A340" s="18">
        <v>2570</v>
      </c>
      <c r="B340" s="18" t="s">
        <v>26</v>
      </c>
      <c r="C340" s="18" t="s">
        <v>911</v>
      </c>
      <c r="D340" s="18" t="s">
        <v>149</v>
      </c>
      <c r="E340" s="23" t="s">
        <v>1093</v>
      </c>
      <c r="F340" s="22" t="str">
        <f>IF(ISBLANK(Table2[[#This Row],[unique_id]]), "", PROPER(SUBSTITUTE(Table2[[#This Row],[unique_id]], "_", " ")))</f>
        <v>Template Study Outlet Plug Proxy</v>
      </c>
      <c r="G340" s="18" t="s">
        <v>229</v>
      </c>
      <c r="H340" s="18" t="s">
        <v>586</v>
      </c>
      <c r="I340" s="18" t="s">
        <v>295</v>
      </c>
      <c r="O340" s="19" t="s">
        <v>888</v>
      </c>
      <c r="P340" s="18" t="s">
        <v>166</v>
      </c>
      <c r="Q340" s="18" t="s">
        <v>858</v>
      </c>
      <c r="R340" s="18" t="s">
        <v>586</v>
      </c>
      <c r="S340" s="18" t="str">
        <f>Table2[[#This Row],[friendly_name]]</f>
        <v>Study Outlet</v>
      </c>
      <c r="T340" s="23" t="s">
        <v>1236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Study</v>
      </c>
      <c r="BB340" s="18" t="s">
        <v>1162</v>
      </c>
      <c r="BC340" s="21" t="s">
        <v>366</v>
      </c>
      <c r="BD340" s="18" t="s">
        <v>236</v>
      </c>
      <c r="BE340" s="18" t="s">
        <v>367</v>
      </c>
      <c r="BF340" s="18" t="s">
        <v>362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2571</v>
      </c>
      <c r="B341" s="18" t="s">
        <v>26</v>
      </c>
      <c r="C341" s="18" t="s">
        <v>236</v>
      </c>
      <c r="D341" s="18" t="s">
        <v>134</v>
      </c>
      <c r="E341" s="18" t="s">
        <v>944</v>
      </c>
      <c r="F341" s="22" t="str">
        <f>IF(ISBLANK(Table2[[#This Row],[unique_id]]), "", PROPER(SUBSTITUTE(Table2[[#This Row],[unique_id]], "_", " ")))</f>
        <v>Study Outlet Plug</v>
      </c>
      <c r="G341" s="18" t="s">
        <v>229</v>
      </c>
      <c r="H341" s="18" t="s">
        <v>586</v>
      </c>
      <c r="I341" s="18" t="s">
        <v>295</v>
      </c>
      <c r="M341" s="18" t="s">
        <v>261</v>
      </c>
      <c r="O341" s="19" t="s">
        <v>888</v>
      </c>
      <c r="P341" s="18" t="s">
        <v>166</v>
      </c>
      <c r="Q341" s="18" t="s">
        <v>858</v>
      </c>
      <c r="R341" s="18" t="s">
        <v>586</v>
      </c>
      <c r="S341" s="18" t="str">
        <f>Table2[[#This Row],[friendly_name]]</f>
        <v>Study Outlet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255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Study</v>
      </c>
      <c r="BB341" s="18" t="s">
        <v>1162</v>
      </c>
      <c r="BC341" s="21" t="s">
        <v>366</v>
      </c>
      <c r="BD341" s="18" t="s">
        <v>236</v>
      </c>
      <c r="BE341" s="18" t="s">
        <v>367</v>
      </c>
      <c r="BF341" s="18" t="s">
        <v>362</v>
      </c>
      <c r="BI341" s="18" t="s">
        <v>1115</v>
      </c>
      <c r="BJ341" s="18" t="s">
        <v>446</v>
      </c>
      <c r="BK341" s="18" t="s">
        <v>357</v>
      </c>
      <c r="BL341" s="18" t="s">
        <v>440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customHeight="1">
      <c r="A342" s="18">
        <v>2572</v>
      </c>
      <c r="B342" s="18" t="s">
        <v>26</v>
      </c>
      <c r="C342" s="18" t="s">
        <v>911</v>
      </c>
      <c r="D342" s="18" t="s">
        <v>149</v>
      </c>
      <c r="E342" s="23" t="s">
        <v>1094</v>
      </c>
      <c r="F342" s="22" t="str">
        <f>IF(ISBLANK(Table2[[#This Row],[unique_id]]), "", PROPER(SUBSTITUTE(Table2[[#This Row],[unique_id]], "_", " ")))</f>
        <v>Template Office Outlet Plug Proxy</v>
      </c>
      <c r="G342" s="18" t="s">
        <v>228</v>
      </c>
      <c r="H342" s="18" t="s">
        <v>586</v>
      </c>
      <c r="I342" s="18" t="s">
        <v>295</v>
      </c>
      <c r="O342" s="19" t="s">
        <v>888</v>
      </c>
      <c r="P342" s="18" t="s">
        <v>166</v>
      </c>
      <c r="Q342" s="18" t="s">
        <v>858</v>
      </c>
      <c r="R342" s="18" t="s">
        <v>586</v>
      </c>
      <c r="S342" s="18" t="str">
        <f>Table2[[#This Row],[friendly_name]]</f>
        <v>Office Outlet</v>
      </c>
      <c r="T342" s="23" t="s">
        <v>1236</v>
      </c>
      <c r="U342" s="18"/>
      <c r="V342" s="19"/>
      <c r="W342" s="19"/>
      <c r="X342" s="19"/>
      <c r="Y342" s="19"/>
      <c r="Z342" s="19"/>
      <c r="AB342" s="18"/>
      <c r="AG342" s="19"/>
      <c r="AH342" s="19"/>
      <c r="AT342" s="20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Office</v>
      </c>
      <c r="BB342" s="18" t="s">
        <v>1162</v>
      </c>
      <c r="BC342" s="21" t="s">
        <v>366</v>
      </c>
      <c r="BD342" s="18" t="s">
        <v>236</v>
      </c>
      <c r="BE342" s="18" t="s">
        <v>367</v>
      </c>
      <c r="BF342" s="18" t="s">
        <v>215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2573</v>
      </c>
      <c r="B343" s="18" t="s">
        <v>26</v>
      </c>
      <c r="C343" s="18" t="s">
        <v>236</v>
      </c>
      <c r="D343" s="18" t="s">
        <v>134</v>
      </c>
      <c r="E343" s="18" t="s">
        <v>945</v>
      </c>
      <c r="F343" s="22" t="str">
        <f>IF(ISBLANK(Table2[[#This Row],[unique_id]]), "", PROPER(SUBSTITUTE(Table2[[#This Row],[unique_id]], "_", " ")))</f>
        <v>Office Outlet Plug</v>
      </c>
      <c r="G343" s="18" t="s">
        <v>228</v>
      </c>
      <c r="H343" s="18" t="s">
        <v>586</v>
      </c>
      <c r="I343" s="18" t="s">
        <v>295</v>
      </c>
      <c r="M343" s="18" t="s">
        <v>261</v>
      </c>
      <c r="O343" s="19" t="s">
        <v>888</v>
      </c>
      <c r="P343" s="18" t="s">
        <v>166</v>
      </c>
      <c r="Q343" s="18" t="s">
        <v>858</v>
      </c>
      <c r="R343" s="18" t="s">
        <v>586</v>
      </c>
      <c r="S343" s="18" t="str">
        <f>Table2[[#This Row],[friendly_name]]</f>
        <v>Office Outlet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255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Office</v>
      </c>
      <c r="BB343" s="18" t="s">
        <v>1162</v>
      </c>
      <c r="BC343" s="21" t="s">
        <v>366</v>
      </c>
      <c r="BD343" s="18" t="s">
        <v>236</v>
      </c>
      <c r="BE343" s="18" t="s">
        <v>367</v>
      </c>
      <c r="BF343" s="18" t="s">
        <v>215</v>
      </c>
      <c r="BI343" s="18" t="s">
        <v>1116</v>
      </c>
      <c r="BJ343" s="18" t="s">
        <v>446</v>
      </c>
      <c r="BK343" s="18" t="s">
        <v>358</v>
      </c>
      <c r="BL343" s="18" t="s">
        <v>441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customHeight="1">
      <c r="A344" s="18">
        <v>2574</v>
      </c>
      <c r="B344" s="18" t="s">
        <v>26</v>
      </c>
      <c r="C344" s="18" t="s">
        <v>911</v>
      </c>
      <c r="D344" s="18" t="s">
        <v>149</v>
      </c>
      <c r="E344" s="23" t="s">
        <v>1095</v>
      </c>
      <c r="F344" s="22" t="str">
        <f>IF(ISBLANK(Table2[[#This Row],[unique_id]]), "", PROPER(SUBSTITUTE(Table2[[#This Row],[unique_id]], "_", " ")))</f>
        <v>Template Kitchen Dish Washer Plug Proxy</v>
      </c>
      <c r="G344" s="18" t="s">
        <v>231</v>
      </c>
      <c r="H344" s="18" t="s">
        <v>586</v>
      </c>
      <c r="I344" s="18" t="s">
        <v>295</v>
      </c>
      <c r="O344" s="19" t="s">
        <v>888</v>
      </c>
      <c r="P344" s="18" t="s">
        <v>166</v>
      </c>
      <c r="Q344" s="18" t="s">
        <v>859</v>
      </c>
      <c r="R344" s="18" t="s">
        <v>869</v>
      </c>
      <c r="S344" s="18" t="str">
        <f>Table2[[#This Row],[friendly_name]]</f>
        <v>Dish Washer</v>
      </c>
      <c r="T344" s="23" t="s">
        <v>1236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Kitchen</v>
      </c>
      <c r="BB344" s="18" t="s">
        <v>231</v>
      </c>
      <c r="BC344" s="21" t="s">
        <v>366</v>
      </c>
      <c r="BD344" s="18" t="s">
        <v>236</v>
      </c>
      <c r="BE344" s="18" t="s">
        <v>367</v>
      </c>
      <c r="BF344" s="18" t="s">
        <v>208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2575</v>
      </c>
      <c r="B345" s="18" t="s">
        <v>26</v>
      </c>
      <c r="C345" s="18" t="s">
        <v>236</v>
      </c>
      <c r="D345" s="18" t="s">
        <v>134</v>
      </c>
      <c r="E345" s="18" t="s">
        <v>946</v>
      </c>
      <c r="F345" s="22" t="str">
        <f>IF(ISBLANK(Table2[[#This Row],[unique_id]]), "", PROPER(SUBSTITUTE(Table2[[#This Row],[unique_id]], "_", " ")))</f>
        <v>Kitchen Dish Washer Plug</v>
      </c>
      <c r="G345" s="18" t="s">
        <v>231</v>
      </c>
      <c r="H345" s="18" t="s">
        <v>586</v>
      </c>
      <c r="I345" s="18" t="s">
        <v>295</v>
      </c>
      <c r="M345" s="18" t="s">
        <v>261</v>
      </c>
      <c r="O345" s="19" t="s">
        <v>888</v>
      </c>
      <c r="P345" s="18" t="s">
        <v>166</v>
      </c>
      <c r="Q345" s="18" t="s">
        <v>859</v>
      </c>
      <c r="R345" s="18" t="s">
        <v>869</v>
      </c>
      <c r="S345" s="18" t="str">
        <f>Table2[[#This Row],[friendly_name]]</f>
        <v>Dish Washer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248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Kitchen</v>
      </c>
      <c r="BB345" s="18" t="s">
        <v>231</v>
      </c>
      <c r="BC345" s="21" t="s">
        <v>366</v>
      </c>
      <c r="BD345" s="18" t="s">
        <v>236</v>
      </c>
      <c r="BE345" s="18" t="s">
        <v>367</v>
      </c>
      <c r="BF345" s="18" t="s">
        <v>208</v>
      </c>
      <c r="BI345" s="18" t="s">
        <v>1115</v>
      </c>
      <c r="BJ345" s="18" t="s">
        <v>446</v>
      </c>
      <c r="BK345" s="18" t="s">
        <v>348</v>
      </c>
      <c r="BL345" s="18" t="s">
        <v>431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customHeight="1">
      <c r="A346" s="18">
        <v>2576</v>
      </c>
      <c r="B346" s="18" t="s">
        <v>26</v>
      </c>
      <c r="C346" s="18" t="s">
        <v>911</v>
      </c>
      <c r="D346" s="18" t="s">
        <v>149</v>
      </c>
      <c r="E346" s="23" t="s">
        <v>1096</v>
      </c>
      <c r="F346" s="22" t="str">
        <f>IF(ISBLANK(Table2[[#This Row],[unique_id]]), "", PROPER(SUBSTITUTE(Table2[[#This Row],[unique_id]], "_", " ")))</f>
        <v>Template Laundry Clothes Dryer Plug Proxy</v>
      </c>
      <c r="G346" s="18" t="s">
        <v>232</v>
      </c>
      <c r="H346" s="18" t="s">
        <v>586</v>
      </c>
      <c r="I346" s="18" t="s">
        <v>295</v>
      </c>
      <c r="O346" s="19" t="s">
        <v>888</v>
      </c>
      <c r="P346" s="18" t="s">
        <v>166</v>
      </c>
      <c r="Q346" s="18" t="s">
        <v>859</v>
      </c>
      <c r="R346" s="18" t="s">
        <v>869</v>
      </c>
      <c r="S346" s="18" t="str">
        <f>Table2[[#This Row],[friendly_name]]</f>
        <v>Clothes Dryer</v>
      </c>
      <c r="T346" s="23" t="s">
        <v>1236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Laundry</v>
      </c>
      <c r="BB346" s="18" t="s">
        <v>232</v>
      </c>
      <c r="BC346" s="21" t="s">
        <v>366</v>
      </c>
      <c r="BD346" s="18" t="s">
        <v>236</v>
      </c>
      <c r="BE346" s="18" t="s">
        <v>367</v>
      </c>
      <c r="BF346" s="18" t="s">
        <v>216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2577</v>
      </c>
      <c r="B347" s="18" t="s">
        <v>26</v>
      </c>
      <c r="C347" s="18" t="s">
        <v>236</v>
      </c>
      <c r="D347" s="18" t="s">
        <v>134</v>
      </c>
      <c r="E347" s="18" t="s">
        <v>947</v>
      </c>
      <c r="F347" s="22" t="str">
        <f>IF(ISBLANK(Table2[[#This Row],[unique_id]]), "", PROPER(SUBSTITUTE(Table2[[#This Row],[unique_id]], "_", " ")))</f>
        <v>Laundry Clothes Dryer Plug</v>
      </c>
      <c r="G347" s="18" t="s">
        <v>232</v>
      </c>
      <c r="H347" s="18" t="s">
        <v>586</v>
      </c>
      <c r="I347" s="18" t="s">
        <v>295</v>
      </c>
      <c r="M347" s="18" t="s">
        <v>261</v>
      </c>
      <c r="O347" s="19" t="s">
        <v>888</v>
      </c>
      <c r="P347" s="18" t="s">
        <v>166</v>
      </c>
      <c r="Q347" s="18" t="s">
        <v>859</v>
      </c>
      <c r="R347" s="18" t="s">
        <v>869</v>
      </c>
      <c r="S347" s="18" t="str">
        <f>Table2[[#This Row],[friendly_name]]</f>
        <v>Clothes Dryer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249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Laundry</v>
      </c>
      <c r="BB347" s="18" t="s">
        <v>232</v>
      </c>
      <c r="BC347" s="21" t="s">
        <v>366</v>
      </c>
      <c r="BD347" s="18" t="s">
        <v>236</v>
      </c>
      <c r="BE347" s="18" t="s">
        <v>367</v>
      </c>
      <c r="BF347" s="18" t="s">
        <v>216</v>
      </c>
      <c r="BI347" s="18" t="s">
        <v>1115</v>
      </c>
      <c r="BJ347" s="18" t="s">
        <v>446</v>
      </c>
      <c r="BK347" s="18" t="s">
        <v>349</v>
      </c>
      <c r="BL347" s="18" t="s">
        <v>432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customHeight="1">
      <c r="A348" s="18">
        <v>2578</v>
      </c>
      <c r="B348" s="18" t="s">
        <v>26</v>
      </c>
      <c r="C348" s="18" t="s">
        <v>911</v>
      </c>
      <c r="D348" s="18" t="s">
        <v>149</v>
      </c>
      <c r="E348" s="23" t="s">
        <v>1097</v>
      </c>
      <c r="F348" s="22" t="str">
        <f>IF(ISBLANK(Table2[[#This Row],[unique_id]]), "", PROPER(SUBSTITUTE(Table2[[#This Row],[unique_id]], "_", " ")))</f>
        <v>Template Laundry Washing Machine Plug Proxy</v>
      </c>
      <c r="G348" s="18" t="s">
        <v>230</v>
      </c>
      <c r="H348" s="18" t="s">
        <v>586</v>
      </c>
      <c r="I348" s="18" t="s">
        <v>295</v>
      </c>
      <c r="O348" s="19" t="s">
        <v>888</v>
      </c>
      <c r="P348" s="18" t="s">
        <v>166</v>
      </c>
      <c r="Q348" s="18" t="s">
        <v>859</v>
      </c>
      <c r="R348" s="18" t="s">
        <v>869</v>
      </c>
      <c r="S348" s="18" t="str">
        <f>Table2[[#This Row],[friendly_name]]</f>
        <v>Washing Machine</v>
      </c>
      <c r="T348" s="23" t="s">
        <v>1236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Laundry</v>
      </c>
      <c r="BB348" s="18" t="s">
        <v>230</v>
      </c>
      <c r="BC348" s="21" t="s">
        <v>366</v>
      </c>
      <c r="BD348" s="18" t="s">
        <v>236</v>
      </c>
      <c r="BE348" s="18" t="s">
        <v>367</v>
      </c>
      <c r="BF348" s="18" t="s">
        <v>216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2579</v>
      </c>
      <c r="B349" s="18" t="s">
        <v>26</v>
      </c>
      <c r="C349" s="18" t="s">
        <v>236</v>
      </c>
      <c r="D349" s="18" t="s">
        <v>134</v>
      </c>
      <c r="E349" s="18" t="s">
        <v>948</v>
      </c>
      <c r="F349" s="22" t="str">
        <f>IF(ISBLANK(Table2[[#This Row],[unique_id]]), "", PROPER(SUBSTITUTE(Table2[[#This Row],[unique_id]], "_", " ")))</f>
        <v>Laundry Washing Machine Plug</v>
      </c>
      <c r="G349" s="18" t="s">
        <v>230</v>
      </c>
      <c r="H349" s="18" t="s">
        <v>586</v>
      </c>
      <c r="I349" s="18" t="s">
        <v>295</v>
      </c>
      <c r="M349" s="18" t="s">
        <v>261</v>
      </c>
      <c r="O349" s="19" t="s">
        <v>888</v>
      </c>
      <c r="P349" s="18" t="s">
        <v>166</v>
      </c>
      <c r="Q349" s="18" t="s">
        <v>859</v>
      </c>
      <c r="R349" s="18" t="s">
        <v>869</v>
      </c>
      <c r="S349" s="18" t="str">
        <f>Table2[[#This Row],[friendly_name]]</f>
        <v>Washing Machine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250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Laundry</v>
      </c>
      <c r="BB349" s="18" t="s">
        <v>230</v>
      </c>
      <c r="BC349" s="21" t="s">
        <v>366</v>
      </c>
      <c r="BD349" s="18" t="s">
        <v>236</v>
      </c>
      <c r="BE349" s="18" t="s">
        <v>367</v>
      </c>
      <c r="BF349" s="18" t="s">
        <v>216</v>
      </c>
      <c r="BI349" s="18" t="s">
        <v>1115</v>
      </c>
      <c r="BJ349" s="18" t="s">
        <v>446</v>
      </c>
      <c r="BK349" s="18" t="s">
        <v>350</v>
      </c>
      <c r="BL349" s="18" t="s">
        <v>433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customHeight="1">
      <c r="A350" s="18">
        <v>2580</v>
      </c>
      <c r="B350" s="18" t="s">
        <v>26</v>
      </c>
      <c r="C350" s="18" t="s">
        <v>911</v>
      </c>
      <c r="D350" s="18" t="s">
        <v>149</v>
      </c>
      <c r="E350" s="23" t="s">
        <v>1098</v>
      </c>
      <c r="F350" s="22" t="str">
        <f>IF(ISBLANK(Table2[[#This Row],[unique_id]]), "", PROPER(SUBSTITUTE(Table2[[#This Row],[unique_id]], "_", " ")))</f>
        <v>Template Kitchen Coffee Machine Plug Proxy</v>
      </c>
      <c r="G350" s="18" t="s">
        <v>135</v>
      </c>
      <c r="H350" s="18" t="s">
        <v>586</v>
      </c>
      <c r="I350" s="18" t="s">
        <v>295</v>
      </c>
      <c r="O350" s="19" t="s">
        <v>888</v>
      </c>
      <c r="P350" s="18" t="s">
        <v>166</v>
      </c>
      <c r="Q350" s="18" t="s">
        <v>859</v>
      </c>
      <c r="R350" s="18" t="s">
        <v>869</v>
      </c>
      <c r="S350" s="18" t="str">
        <f>Table2[[#This Row],[friendly_name]]</f>
        <v>Coffee Machine</v>
      </c>
      <c r="T350" s="23" t="s">
        <v>1236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135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2581</v>
      </c>
      <c r="B351" s="18" t="s">
        <v>26</v>
      </c>
      <c r="C351" s="18" t="s">
        <v>236</v>
      </c>
      <c r="D351" s="18" t="s">
        <v>134</v>
      </c>
      <c r="E351" s="18" t="s">
        <v>949</v>
      </c>
      <c r="F351" s="22" t="str">
        <f>IF(ISBLANK(Table2[[#This Row],[unique_id]]), "", PROPER(SUBSTITUTE(Table2[[#This Row],[unique_id]], "_", " ")))</f>
        <v>Kitchen Coffee Machine Plug</v>
      </c>
      <c r="G351" s="18" t="s">
        <v>135</v>
      </c>
      <c r="H351" s="18" t="s">
        <v>586</v>
      </c>
      <c r="I351" s="18" t="s">
        <v>295</v>
      </c>
      <c r="M351" s="18" t="s">
        <v>261</v>
      </c>
      <c r="O351" s="19" t="s">
        <v>888</v>
      </c>
      <c r="P351" s="18" t="s">
        <v>166</v>
      </c>
      <c r="Q351" s="18" t="s">
        <v>859</v>
      </c>
      <c r="R351" s="18" t="s">
        <v>869</v>
      </c>
      <c r="S351" s="18" t="str">
        <f>Table2[[#This Row],[friendly_name]]</f>
        <v>Coffee Machine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251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Kitchen</v>
      </c>
      <c r="BB351" s="18" t="s">
        <v>135</v>
      </c>
      <c r="BC351" s="18" t="s">
        <v>366</v>
      </c>
      <c r="BD351" s="18" t="s">
        <v>236</v>
      </c>
      <c r="BE351" s="18" t="s">
        <v>367</v>
      </c>
      <c r="BF351" s="18" t="s">
        <v>208</v>
      </c>
      <c r="BI351" s="18" t="s">
        <v>1115</v>
      </c>
      <c r="BJ351" s="18" t="s">
        <v>446</v>
      </c>
      <c r="BK351" s="18" t="s">
        <v>351</v>
      </c>
      <c r="BL351" s="18" t="s">
        <v>434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customHeight="1">
      <c r="A352" s="18">
        <v>2582</v>
      </c>
      <c r="B352" s="18" t="s">
        <v>26</v>
      </c>
      <c r="C352" s="18" t="s">
        <v>911</v>
      </c>
      <c r="D352" s="18" t="s">
        <v>149</v>
      </c>
      <c r="E352" s="23" t="s">
        <v>1099</v>
      </c>
      <c r="F352" s="22" t="str">
        <f>IF(ISBLANK(Table2[[#This Row],[unique_id]]), "", PROPER(SUBSTITUTE(Table2[[#This Row],[unique_id]], "_", " ")))</f>
        <v>Template Kitchen Fridge Plug Proxy</v>
      </c>
      <c r="G352" s="18" t="s">
        <v>226</v>
      </c>
      <c r="H352" s="18" t="s">
        <v>586</v>
      </c>
      <c r="I352" s="18" t="s">
        <v>295</v>
      </c>
      <c r="O352" s="19" t="s">
        <v>888</v>
      </c>
      <c r="P352" s="18" t="s">
        <v>166</v>
      </c>
      <c r="Q352" s="18" t="s">
        <v>858</v>
      </c>
      <c r="R352" s="18" t="s">
        <v>870</v>
      </c>
      <c r="S352" s="18" t="str">
        <f>Table2[[#This Row],[friendly_name]]</f>
        <v>Kitchen Fridge</v>
      </c>
      <c r="T352" s="23" t="s">
        <v>1237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1166</v>
      </c>
      <c r="BC352" s="18" t="s">
        <v>365</v>
      </c>
      <c r="BD352" s="18" t="s">
        <v>236</v>
      </c>
      <c r="BE352" s="18" t="s">
        <v>368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2583</v>
      </c>
      <c r="B353" s="18" t="s">
        <v>26</v>
      </c>
      <c r="C353" s="18" t="s">
        <v>236</v>
      </c>
      <c r="D353" s="18" t="s">
        <v>134</v>
      </c>
      <c r="E353" s="18" t="s">
        <v>950</v>
      </c>
      <c r="F353" s="22" t="str">
        <f>IF(ISBLANK(Table2[[#This Row],[unique_id]]), "", PROPER(SUBSTITUTE(Table2[[#This Row],[unique_id]], "_", " ")))</f>
        <v>Kitchen Fridge Plug</v>
      </c>
      <c r="G353" s="18" t="s">
        <v>226</v>
      </c>
      <c r="H353" s="18" t="s">
        <v>586</v>
      </c>
      <c r="I353" s="18" t="s">
        <v>295</v>
      </c>
      <c r="M353" s="18" t="s">
        <v>261</v>
      </c>
      <c r="O353" s="19" t="s">
        <v>888</v>
      </c>
      <c r="P353" s="18" t="s">
        <v>166</v>
      </c>
      <c r="Q353" s="18" t="s">
        <v>858</v>
      </c>
      <c r="R353" s="18" t="s">
        <v>870</v>
      </c>
      <c r="S353" s="18" t="str">
        <f>Table2[[#This Row],[friendly_name]]</f>
        <v>Kitchen Fridge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252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1166</v>
      </c>
      <c r="BC353" s="18" t="s">
        <v>365</v>
      </c>
      <c r="BD353" s="18" t="s">
        <v>236</v>
      </c>
      <c r="BE353" s="18" t="s">
        <v>368</v>
      </c>
      <c r="BF353" s="18" t="s">
        <v>208</v>
      </c>
      <c r="BI353" s="18" t="s">
        <v>1115</v>
      </c>
      <c r="BJ353" s="18" t="s">
        <v>446</v>
      </c>
      <c r="BK353" s="18" t="s">
        <v>352</v>
      </c>
      <c r="BL353" s="18" t="s">
        <v>435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customHeight="1">
      <c r="A354" s="18">
        <v>2584</v>
      </c>
      <c r="B354" s="18" t="s">
        <v>26</v>
      </c>
      <c r="C354" s="18" t="s">
        <v>911</v>
      </c>
      <c r="D354" s="18" t="s">
        <v>149</v>
      </c>
      <c r="E354" s="23" t="s">
        <v>1100</v>
      </c>
      <c r="F354" s="22" t="str">
        <f>IF(ISBLANK(Table2[[#This Row],[unique_id]]), "", PROPER(SUBSTITUTE(Table2[[#This Row],[unique_id]], "_", " ")))</f>
        <v>Template Deck Freezer Plug Proxy</v>
      </c>
      <c r="G354" s="18" t="s">
        <v>227</v>
      </c>
      <c r="H354" s="18" t="s">
        <v>586</v>
      </c>
      <c r="I354" s="18" t="s">
        <v>295</v>
      </c>
      <c r="O354" s="19" t="s">
        <v>888</v>
      </c>
      <c r="P354" s="18" t="s">
        <v>166</v>
      </c>
      <c r="Q354" s="18" t="s">
        <v>858</v>
      </c>
      <c r="R354" s="18" t="s">
        <v>870</v>
      </c>
      <c r="S354" s="18" t="str">
        <f>Table2[[#This Row],[friendly_name]]</f>
        <v>Deck Freezer</v>
      </c>
      <c r="T354" s="23" t="s">
        <v>1237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Deck</v>
      </c>
      <c r="BB354" s="18" t="s">
        <v>1167</v>
      </c>
      <c r="BC354" s="18" t="s">
        <v>365</v>
      </c>
      <c r="BD354" s="18" t="s">
        <v>236</v>
      </c>
      <c r="BE354" s="18" t="s">
        <v>368</v>
      </c>
      <c r="BF354" s="18" t="s">
        <v>363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2585</v>
      </c>
      <c r="B355" s="18" t="s">
        <v>26</v>
      </c>
      <c r="C355" s="18" t="s">
        <v>236</v>
      </c>
      <c r="D355" s="18" t="s">
        <v>134</v>
      </c>
      <c r="E355" s="18" t="s">
        <v>951</v>
      </c>
      <c r="F355" s="22" t="str">
        <f>IF(ISBLANK(Table2[[#This Row],[unique_id]]), "", PROPER(SUBSTITUTE(Table2[[#This Row],[unique_id]], "_", " ")))</f>
        <v>Deck Freezer Plug</v>
      </c>
      <c r="G355" s="18" t="s">
        <v>227</v>
      </c>
      <c r="H355" s="18" t="s">
        <v>586</v>
      </c>
      <c r="I355" s="18" t="s">
        <v>295</v>
      </c>
      <c r="M355" s="18" t="s">
        <v>261</v>
      </c>
      <c r="O355" s="19" t="s">
        <v>888</v>
      </c>
      <c r="P355" s="18" t="s">
        <v>166</v>
      </c>
      <c r="Q355" s="18" t="s">
        <v>858</v>
      </c>
      <c r="R355" s="18" t="s">
        <v>870</v>
      </c>
      <c r="S355" s="18" t="str">
        <f>Table2[[#This Row],[friendly_name]]</f>
        <v>Deck Freezer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253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Deck</v>
      </c>
      <c r="BB355" s="18" t="s">
        <v>1167</v>
      </c>
      <c r="BC355" s="18" t="s">
        <v>365</v>
      </c>
      <c r="BD355" s="18" t="s">
        <v>236</v>
      </c>
      <c r="BE355" s="18" t="s">
        <v>368</v>
      </c>
      <c r="BF355" s="18" t="s">
        <v>363</v>
      </c>
      <c r="BI355" s="18" t="s">
        <v>1115</v>
      </c>
      <c r="BJ355" s="18" t="s">
        <v>446</v>
      </c>
      <c r="BK355" s="18" t="s">
        <v>353</v>
      </c>
      <c r="BL355" s="18" t="s">
        <v>436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customHeight="1">
      <c r="A356" s="18">
        <v>2586</v>
      </c>
      <c r="B356" s="18" t="s">
        <v>26</v>
      </c>
      <c r="C356" s="18" t="s">
        <v>911</v>
      </c>
      <c r="D356" s="18" t="s">
        <v>149</v>
      </c>
      <c r="E356" s="23" t="s">
        <v>1101</v>
      </c>
      <c r="F356" s="22" t="str">
        <f>IF(ISBLANK(Table2[[#This Row],[unique_id]]), "", PROPER(SUBSTITUTE(Table2[[#This Row],[unique_id]], "_", " ")))</f>
        <v>Template Study Battery Charger Plug Proxy</v>
      </c>
      <c r="G356" s="18" t="s">
        <v>234</v>
      </c>
      <c r="H356" s="18" t="s">
        <v>586</v>
      </c>
      <c r="I356" s="18" t="s">
        <v>295</v>
      </c>
      <c r="O356" s="19" t="s">
        <v>888</v>
      </c>
      <c r="P356" s="18" t="s">
        <v>166</v>
      </c>
      <c r="Q356" s="18" t="s">
        <v>858</v>
      </c>
      <c r="R356" s="18" t="s">
        <v>586</v>
      </c>
      <c r="S356" s="18" t="str">
        <f>Table2[[#This Row],[friendly_name]]</f>
        <v>Battery Charger</v>
      </c>
      <c r="T356" s="23" t="s">
        <v>1236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Study</v>
      </c>
      <c r="BB356" s="18" t="s">
        <v>234</v>
      </c>
      <c r="BC356" s="21" t="s">
        <v>366</v>
      </c>
      <c r="BD356" s="18" t="s">
        <v>236</v>
      </c>
      <c r="BE356" s="18" t="s">
        <v>367</v>
      </c>
      <c r="BF356" s="18" t="s">
        <v>362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2587</v>
      </c>
      <c r="B357" s="18" t="s">
        <v>26</v>
      </c>
      <c r="C357" s="18" t="s">
        <v>236</v>
      </c>
      <c r="D357" s="18" t="s">
        <v>134</v>
      </c>
      <c r="E357" s="18" t="s">
        <v>952</v>
      </c>
      <c r="F357" s="22" t="str">
        <f>IF(ISBLANK(Table2[[#This Row],[unique_id]]), "", PROPER(SUBSTITUTE(Table2[[#This Row],[unique_id]], "_", " ")))</f>
        <v>Study Battery Charger Plug</v>
      </c>
      <c r="G357" s="18" t="s">
        <v>234</v>
      </c>
      <c r="H357" s="18" t="s">
        <v>586</v>
      </c>
      <c r="I357" s="18" t="s">
        <v>295</v>
      </c>
      <c r="M357" s="18" t="s">
        <v>261</v>
      </c>
      <c r="O357" s="19" t="s">
        <v>888</v>
      </c>
      <c r="P357" s="18" t="s">
        <v>166</v>
      </c>
      <c r="Q357" s="18" t="s">
        <v>858</v>
      </c>
      <c r="R357" s="18" t="s">
        <v>586</v>
      </c>
      <c r="S357" s="18" t="str">
        <f>Table2[[#This Row],[friendly_name]]</f>
        <v>Battery Charger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259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Study</v>
      </c>
      <c r="BB357" s="18" t="s">
        <v>234</v>
      </c>
      <c r="BC357" s="21" t="s">
        <v>366</v>
      </c>
      <c r="BD357" s="18" t="s">
        <v>236</v>
      </c>
      <c r="BE357" s="18" t="s">
        <v>367</v>
      </c>
      <c r="BF357" s="18" t="s">
        <v>362</v>
      </c>
      <c r="BI357" s="18" t="s">
        <v>1115</v>
      </c>
      <c r="BJ357" s="18" t="s">
        <v>446</v>
      </c>
      <c r="BK357" s="18" t="s">
        <v>346</v>
      </c>
      <c r="BL357" s="18" t="s">
        <v>429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customHeight="1">
      <c r="A358" s="18">
        <v>2588</v>
      </c>
      <c r="B358" s="18" t="s">
        <v>26</v>
      </c>
      <c r="C358" s="18" t="s">
        <v>911</v>
      </c>
      <c r="D358" s="18" t="s">
        <v>149</v>
      </c>
      <c r="E358" s="23" t="s">
        <v>1102</v>
      </c>
      <c r="F358" s="22" t="str">
        <f>IF(ISBLANK(Table2[[#This Row],[unique_id]]), "", PROPER(SUBSTITUTE(Table2[[#This Row],[unique_id]], "_", " ")))</f>
        <v>Template Laundry Vacuum Charger Plug Proxy</v>
      </c>
      <c r="G358" s="18" t="s">
        <v>233</v>
      </c>
      <c r="H358" s="18" t="s">
        <v>586</v>
      </c>
      <c r="I358" s="18" t="s">
        <v>295</v>
      </c>
      <c r="O358" s="19" t="s">
        <v>888</v>
      </c>
      <c r="P358" s="18" t="s">
        <v>166</v>
      </c>
      <c r="Q358" s="18" t="s">
        <v>858</v>
      </c>
      <c r="R358" s="18" t="s">
        <v>586</v>
      </c>
      <c r="S358" s="18" t="str">
        <f>Table2[[#This Row],[friendly_name]]</f>
        <v>Vacuum Charger</v>
      </c>
      <c r="T358" s="23" t="s">
        <v>1236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Laundry</v>
      </c>
      <c r="BB358" s="18" t="s">
        <v>233</v>
      </c>
      <c r="BC358" s="21" t="s">
        <v>366</v>
      </c>
      <c r="BD358" s="18" t="s">
        <v>236</v>
      </c>
      <c r="BE358" s="18" t="s">
        <v>367</v>
      </c>
      <c r="BF358" s="18" t="s">
        <v>216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2589</v>
      </c>
      <c r="B359" s="18" t="s">
        <v>26</v>
      </c>
      <c r="C359" s="18" t="s">
        <v>236</v>
      </c>
      <c r="D359" s="18" t="s">
        <v>134</v>
      </c>
      <c r="E359" s="18" t="s">
        <v>953</v>
      </c>
      <c r="F359" s="22" t="str">
        <f>IF(ISBLANK(Table2[[#This Row],[unique_id]]), "", PROPER(SUBSTITUTE(Table2[[#This Row],[unique_id]], "_", " ")))</f>
        <v>Laundry Vacuum Charger Plug</v>
      </c>
      <c r="G359" s="18" t="s">
        <v>233</v>
      </c>
      <c r="H359" s="18" t="s">
        <v>586</v>
      </c>
      <c r="I359" s="18" t="s">
        <v>295</v>
      </c>
      <c r="M359" s="18" t="s">
        <v>261</v>
      </c>
      <c r="O359" s="19" t="s">
        <v>888</v>
      </c>
      <c r="P359" s="18" t="s">
        <v>166</v>
      </c>
      <c r="Q359" s="18" t="s">
        <v>858</v>
      </c>
      <c r="R359" s="18" t="s">
        <v>586</v>
      </c>
      <c r="S359" s="18" t="str">
        <f>Table2[[#This Row],[friendly_name]]</f>
        <v>Vacuum Charger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259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Laundry</v>
      </c>
      <c r="BB359" s="18" t="s">
        <v>233</v>
      </c>
      <c r="BC359" s="21" t="s">
        <v>366</v>
      </c>
      <c r="BD359" s="18" t="s">
        <v>236</v>
      </c>
      <c r="BE359" s="18" t="s">
        <v>367</v>
      </c>
      <c r="BF359" s="18" t="s">
        <v>216</v>
      </c>
      <c r="BI359" s="18" t="s">
        <v>1116</v>
      </c>
      <c r="BJ359" s="18" t="s">
        <v>446</v>
      </c>
      <c r="BK359" s="18" t="s">
        <v>347</v>
      </c>
      <c r="BL359" s="18" t="s">
        <v>430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customHeight="1">
      <c r="A360" s="18">
        <v>2590</v>
      </c>
      <c r="B360" s="18" t="s">
        <v>26</v>
      </c>
      <c r="C360" s="18" t="s">
        <v>911</v>
      </c>
      <c r="D360" s="18" t="s">
        <v>149</v>
      </c>
      <c r="E360" s="23" t="s">
        <v>1241</v>
      </c>
      <c r="F360" s="22" t="str">
        <f>IF(ISBLANK(Table2[[#This Row],[unique_id]]), "", PROPER(SUBSTITUTE(Table2[[#This Row],[unique_id]], "_", " ")))</f>
        <v>Template Ada Tablet Plug Proxy</v>
      </c>
      <c r="G360" s="18" t="s">
        <v>924</v>
      </c>
      <c r="H360" s="18" t="s">
        <v>586</v>
      </c>
      <c r="I360" s="18" t="s">
        <v>295</v>
      </c>
      <c r="O360" s="19" t="s">
        <v>888</v>
      </c>
      <c r="P360" s="18" t="s">
        <v>166</v>
      </c>
      <c r="Q360" s="18" t="s">
        <v>858</v>
      </c>
      <c r="R360" s="42" t="s">
        <v>843</v>
      </c>
      <c r="S360" s="18" t="str">
        <f>Table2[[#This Row],[friendly_name]]</f>
        <v>Ada Tablet</v>
      </c>
      <c r="T360" s="23" t="s">
        <v>1236</v>
      </c>
      <c r="U360" s="18"/>
      <c r="V360" s="19"/>
      <c r="W360" s="19"/>
      <c r="X360" s="19"/>
      <c r="Y360" s="19"/>
      <c r="Z360" s="19"/>
      <c r="AB360" s="18"/>
      <c r="AG360" s="19"/>
      <c r="AH360" s="19"/>
      <c r="AR360" s="21"/>
      <c r="AT360" s="15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Lounge</v>
      </c>
      <c r="BB360" s="18" t="s">
        <v>924</v>
      </c>
      <c r="BC360" s="21" t="s">
        <v>366</v>
      </c>
      <c r="BD360" s="18" t="s">
        <v>236</v>
      </c>
      <c r="BE360" s="18" t="s">
        <v>367</v>
      </c>
      <c r="BF360" s="18" t="s">
        <v>196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2591</v>
      </c>
      <c r="B361" s="18" t="s">
        <v>26</v>
      </c>
      <c r="C361" s="18" t="s">
        <v>236</v>
      </c>
      <c r="D361" s="18" t="s">
        <v>134</v>
      </c>
      <c r="E361" s="18" t="s">
        <v>1242</v>
      </c>
      <c r="F361" s="22" t="str">
        <f>IF(ISBLANK(Table2[[#This Row],[unique_id]]), "", PROPER(SUBSTITUTE(Table2[[#This Row],[unique_id]], "_", " ")))</f>
        <v>Ada Tablet Plug</v>
      </c>
      <c r="G361" s="18" t="s">
        <v>924</v>
      </c>
      <c r="H361" s="18" t="s">
        <v>586</v>
      </c>
      <c r="I361" s="18" t="s">
        <v>295</v>
      </c>
      <c r="M361" s="18" t="s">
        <v>261</v>
      </c>
      <c r="O361" s="19" t="s">
        <v>888</v>
      </c>
      <c r="P361" s="18" t="s">
        <v>166</v>
      </c>
      <c r="Q361" s="18" t="s">
        <v>858</v>
      </c>
      <c r="R361" s="42" t="s">
        <v>843</v>
      </c>
      <c r="S361" s="18" t="str">
        <f>Table2[[#This Row],[friendly_name]]</f>
        <v>Ada Tablet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925</v>
      </c>
      <c r="AG361" s="19"/>
      <c r="AH361" s="19"/>
      <c r="AR361" s="21"/>
      <c r="AT361" s="15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Lounge</v>
      </c>
      <c r="BB361" s="18" t="s">
        <v>924</v>
      </c>
      <c r="BC361" s="21" t="s">
        <v>366</v>
      </c>
      <c r="BD361" s="18" t="s">
        <v>236</v>
      </c>
      <c r="BE361" s="18" t="s">
        <v>367</v>
      </c>
      <c r="BF361" s="18" t="s">
        <v>196</v>
      </c>
      <c r="BI361" s="18" t="s">
        <v>1115</v>
      </c>
      <c r="BJ361" s="18" t="s">
        <v>446</v>
      </c>
      <c r="BK361" s="18" t="s">
        <v>900</v>
      </c>
      <c r="BL361" s="18" t="s">
        <v>658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customHeight="1">
      <c r="A362" s="18">
        <v>2592</v>
      </c>
      <c r="B362" s="18" t="s">
        <v>26</v>
      </c>
      <c r="C362" s="18" t="s">
        <v>911</v>
      </c>
      <c r="D362" s="18" t="s">
        <v>149</v>
      </c>
      <c r="E362" s="23" t="s">
        <v>1243</v>
      </c>
      <c r="F362" s="22" t="str">
        <f>IF(ISBLANK(Table2[[#This Row],[unique_id]]), "", PROPER(SUBSTITUTE(Table2[[#This Row],[unique_id]], "_", " ")))</f>
        <v>Template Server Flo Plug Proxy</v>
      </c>
      <c r="G362" s="18" t="s">
        <v>908</v>
      </c>
      <c r="H362" s="18" t="s">
        <v>586</v>
      </c>
      <c r="I362" s="18" t="s">
        <v>295</v>
      </c>
      <c r="O362" s="19" t="s">
        <v>888</v>
      </c>
      <c r="P362" s="18"/>
      <c r="R362" s="18" t="s">
        <v>903</v>
      </c>
      <c r="S362" s="18" t="str">
        <f>Table2[[#This Row],[friendly_name]]</f>
        <v>Server Flo</v>
      </c>
      <c r="T362" s="23" t="s">
        <v>1236</v>
      </c>
      <c r="U362" s="18"/>
      <c r="V362" s="19"/>
      <c r="W362" s="19"/>
      <c r="X362" s="19"/>
      <c r="Y362" s="19"/>
      <c r="Z362" s="19"/>
      <c r="AB362" s="18"/>
      <c r="AG362" s="19"/>
      <c r="AH362" s="19"/>
      <c r="AR362" s="21"/>
      <c r="AT362" s="15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Rack</v>
      </c>
      <c r="BB362" s="18" t="s">
        <v>1224</v>
      </c>
      <c r="BC362" s="21" t="s">
        <v>366</v>
      </c>
      <c r="BD362" s="18" t="s">
        <v>236</v>
      </c>
      <c r="BE362" s="18" t="s">
        <v>367</v>
      </c>
      <c r="BF362" s="18" t="s">
        <v>28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2593</v>
      </c>
      <c r="B363" s="18" t="s">
        <v>26</v>
      </c>
      <c r="C363" s="18" t="s">
        <v>236</v>
      </c>
      <c r="D363" s="18" t="s">
        <v>134</v>
      </c>
      <c r="E363" s="18" t="s">
        <v>1244</v>
      </c>
      <c r="F363" s="22" t="str">
        <f>IF(ISBLANK(Table2[[#This Row],[unique_id]]), "", PROPER(SUBSTITUTE(Table2[[#This Row],[unique_id]], "_", " ")))</f>
        <v>Server Flo Plug</v>
      </c>
      <c r="G363" s="18" t="s">
        <v>908</v>
      </c>
      <c r="H363" s="18" t="s">
        <v>586</v>
      </c>
      <c r="I363" s="18" t="s">
        <v>295</v>
      </c>
      <c r="M363" s="18" t="s">
        <v>261</v>
      </c>
      <c r="O363" s="19" t="s">
        <v>888</v>
      </c>
      <c r="P363" s="18"/>
      <c r="R363" s="18" t="s">
        <v>903</v>
      </c>
      <c r="S363" s="18" t="str">
        <f>Table2[[#This Row],[friendly_name]]</f>
        <v>Server Flo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256</v>
      </c>
      <c r="AG363" s="19"/>
      <c r="AH363" s="19"/>
      <c r="AR363" s="21"/>
      <c r="AT363" s="15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Rack</v>
      </c>
      <c r="BB363" s="18" t="s">
        <v>1224</v>
      </c>
      <c r="BC363" s="21" t="s">
        <v>366</v>
      </c>
      <c r="BD363" s="18" t="s">
        <v>236</v>
      </c>
      <c r="BE363" s="18" t="s">
        <v>367</v>
      </c>
      <c r="BF363" s="18" t="s">
        <v>28</v>
      </c>
      <c r="BI363" s="18" t="s">
        <v>1116</v>
      </c>
      <c r="BJ363" s="18" t="s">
        <v>446</v>
      </c>
      <c r="BK363" s="18" t="s">
        <v>906</v>
      </c>
      <c r="BL363" s="18" t="s">
        <v>901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customHeight="1">
      <c r="A364" s="18">
        <v>2594</v>
      </c>
      <c r="B364" s="18" t="s">
        <v>26</v>
      </c>
      <c r="C364" s="18" t="s">
        <v>911</v>
      </c>
      <c r="D364" s="18" t="s">
        <v>149</v>
      </c>
      <c r="E364" s="23" t="s">
        <v>1245</v>
      </c>
      <c r="F364" s="22" t="str">
        <f>IF(ISBLANK(Table2[[#This Row],[unique_id]]), "", PROPER(SUBSTITUTE(Table2[[#This Row],[unique_id]], "_", " ")))</f>
        <v>Template Server Meg Plug Proxy</v>
      </c>
      <c r="G364" s="21" t="s">
        <v>907</v>
      </c>
      <c r="H364" s="18" t="s">
        <v>586</v>
      </c>
      <c r="I364" s="18" t="s">
        <v>295</v>
      </c>
      <c r="O364" s="19" t="s">
        <v>888</v>
      </c>
      <c r="P364" s="18"/>
      <c r="R364" s="18" t="s">
        <v>903</v>
      </c>
      <c r="S364" s="18" t="str">
        <f>Table2[[#This Row],[friendly_name]]</f>
        <v>Server Meg</v>
      </c>
      <c r="T364" s="23" t="s">
        <v>1236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Rack</v>
      </c>
      <c r="BB364" s="18" t="s">
        <v>1225</v>
      </c>
      <c r="BC364" s="21" t="s">
        <v>366</v>
      </c>
      <c r="BD364" s="18" t="s">
        <v>236</v>
      </c>
      <c r="BE364" s="18" t="s">
        <v>367</v>
      </c>
      <c r="BF364" s="18" t="s">
        <v>28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2595</v>
      </c>
      <c r="B365" s="18" t="s">
        <v>26</v>
      </c>
      <c r="C365" s="18" t="s">
        <v>236</v>
      </c>
      <c r="D365" s="18" t="s">
        <v>134</v>
      </c>
      <c r="E365" s="18" t="s">
        <v>1246</v>
      </c>
      <c r="F365" s="22" t="str">
        <f>IF(ISBLANK(Table2[[#This Row],[unique_id]]), "", PROPER(SUBSTITUTE(Table2[[#This Row],[unique_id]], "_", " ")))</f>
        <v>Server Meg Plug</v>
      </c>
      <c r="G365" s="21" t="s">
        <v>907</v>
      </c>
      <c r="H365" s="18" t="s">
        <v>586</v>
      </c>
      <c r="I365" s="18" t="s">
        <v>295</v>
      </c>
      <c r="M365" s="18" t="s">
        <v>261</v>
      </c>
      <c r="O365" s="19" t="s">
        <v>888</v>
      </c>
      <c r="P365" s="18"/>
      <c r="R365" s="18" t="s">
        <v>903</v>
      </c>
      <c r="S365" s="18" t="str">
        <f>Table2[[#This Row],[friendly_name]]</f>
        <v>Server Meg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256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Rack</v>
      </c>
      <c r="BB365" s="18" t="s">
        <v>1225</v>
      </c>
      <c r="BC365" s="21" t="s">
        <v>366</v>
      </c>
      <c r="BD365" s="18" t="s">
        <v>236</v>
      </c>
      <c r="BE365" s="18" t="s">
        <v>367</v>
      </c>
      <c r="BF365" s="18" t="s">
        <v>28</v>
      </c>
      <c r="BI365" s="18" t="s">
        <v>1116</v>
      </c>
      <c r="BJ365" s="18" t="s">
        <v>446</v>
      </c>
      <c r="BK365" s="18" t="s">
        <v>905</v>
      </c>
      <c r="BL365" s="18" t="s">
        <v>902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ht="16" customHeight="1">
      <c r="A366" s="18">
        <v>2596</v>
      </c>
      <c r="B366" s="28" t="s">
        <v>26</v>
      </c>
      <c r="C366" s="28" t="s">
        <v>911</v>
      </c>
      <c r="D366" s="28" t="s">
        <v>149</v>
      </c>
      <c r="E366" s="29" t="s">
        <v>1044</v>
      </c>
      <c r="F366" s="30" t="str">
        <f>IF(ISBLANK(Table2[[#This Row],[unique_id]]), "", PROPER(SUBSTITUTE(Table2[[#This Row],[unique_id]], "_", " ")))</f>
        <v>Template Old Rack Outlet Plug Proxy</v>
      </c>
      <c r="G366" s="28" t="s">
        <v>225</v>
      </c>
      <c r="H366" s="28" t="s">
        <v>586</v>
      </c>
      <c r="I366" s="28" t="s">
        <v>295</v>
      </c>
      <c r="J366" s="28"/>
      <c r="K366" s="28"/>
      <c r="L366" s="28"/>
      <c r="M366" s="28"/>
      <c r="N366" s="28"/>
      <c r="O366" s="31" t="s">
        <v>888</v>
      </c>
      <c r="P366" s="28"/>
      <c r="Q366" s="28"/>
      <c r="R366" s="28"/>
      <c r="S366" s="28"/>
      <c r="T36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66" s="28"/>
      <c r="V366" s="31"/>
      <c r="W366" s="31"/>
      <c r="X366" s="31"/>
      <c r="Y366" s="31"/>
      <c r="Z366" s="31"/>
      <c r="AA366" s="31"/>
      <c r="AB366" s="28"/>
      <c r="AC366" s="28"/>
      <c r="AD366" s="28"/>
      <c r="AE366" s="28"/>
      <c r="AF366" s="28"/>
      <c r="AG366" s="31"/>
      <c r="AH366" s="31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32"/>
      <c r="AU366" s="2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6" s="28"/>
      <c r="BA366" s="18" t="str">
        <f>IF(ISBLANK(Table2[[#This Row],[device_model]]), "", Table2[[#This Row],[device_suggested_area]])</f>
        <v>Rack</v>
      </c>
      <c r="BB366" s="28" t="s">
        <v>1162</v>
      </c>
      <c r="BC366" s="28" t="s">
        <v>365</v>
      </c>
      <c r="BD366" s="28" t="s">
        <v>236</v>
      </c>
      <c r="BE366" s="28" t="s">
        <v>368</v>
      </c>
      <c r="BF366" s="28" t="s">
        <v>28</v>
      </c>
      <c r="BG366" s="28"/>
      <c r="BH366" s="28"/>
      <c r="BI366" s="28"/>
      <c r="BJ366" s="28"/>
      <c r="BK366" s="28"/>
      <c r="BL366" s="2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2597</v>
      </c>
      <c r="B367" s="28" t="s">
        <v>26</v>
      </c>
      <c r="C367" s="28" t="s">
        <v>236</v>
      </c>
      <c r="D367" s="28" t="s">
        <v>134</v>
      </c>
      <c r="E367" s="28" t="s">
        <v>1042</v>
      </c>
      <c r="F367" s="30" t="str">
        <f>IF(ISBLANK(Table2[[#This Row],[unique_id]]), "", PROPER(SUBSTITUTE(Table2[[#This Row],[unique_id]], "_", " ")))</f>
        <v>Old Rack Outlet Plug</v>
      </c>
      <c r="G367" s="28" t="s">
        <v>225</v>
      </c>
      <c r="H367" s="28" t="s">
        <v>586</v>
      </c>
      <c r="I367" s="28" t="s">
        <v>295</v>
      </c>
      <c r="J367" s="28"/>
      <c r="K367" s="28"/>
      <c r="L367" s="28"/>
      <c r="M367" s="28"/>
      <c r="N367" s="28"/>
      <c r="O367" s="31" t="s">
        <v>888</v>
      </c>
      <c r="P367" s="28"/>
      <c r="Q367" s="28"/>
      <c r="R367" s="28"/>
      <c r="S367" s="28"/>
      <c r="T36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67" s="28"/>
      <c r="V367" s="31"/>
      <c r="W367" s="31"/>
      <c r="X367" s="31"/>
      <c r="Y367" s="31"/>
      <c r="Z367" s="31"/>
      <c r="AA367" s="31"/>
      <c r="AB367" s="28"/>
      <c r="AC367" s="28"/>
      <c r="AD367" s="28"/>
      <c r="AE367" s="28"/>
      <c r="AF367" s="28"/>
      <c r="AG367" s="31"/>
      <c r="AH367" s="31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32"/>
      <c r="AU367" s="28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7" s="28"/>
      <c r="BA367" s="18" t="str">
        <f>IF(ISBLANK(Table2[[#This Row],[device_model]]), "", Table2[[#This Row],[device_suggested_area]])</f>
        <v>Rack</v>
      </c>
      <c r="BB367" s="28" t="s">
        <v>1162</v>
      </c>
      <c r="BC367" s="28" t="s">
        <v>365</v>
      </c>
      <c r="BD367" s="28" t="s">
        <v>236</v>
      </c>
      <c r="BE367" s="28" t="s">
        <v>368</v>
      </c>
      <c r="BF367" s="28" t="s">
        <v>28</v>
      </c>
      <c r="BG367" s="28"/>
      <c r="BH367" s="28"/>
      <c r="BI367" s="28" t="s">
        <v>1116</v>
      </c>
      <c r="BJ367" s="28" t="s">
        <v>446</v>
      </c>
      <c r="BK367" s="28" t="s">
        <v>361</v>
      </c>
      <c r="BL367" s="28" t="s">
        <v>444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ht="16" customHeight="1">
      <c r="A368" s="18">
        <v>2598</v>
      </c>
      <c r="B368" s="33" t="s">
        <v>26</v>
      </c>
      <c r="C368" s="33" t="s">
        <v>911</v>
      </c>
      <c r="D368" s="33" t="s">
        <v>149</v>
      </c>
      <c r="E368" s="34" t="s">
        <v>1103</v>
      </c>
      <c r="F368" s="35" t="str">
        <f>IF(ISBLANK(Table2[[#This Row],[unique_id]]), "", PROPER(SUBSTITUTE(Table2[[#This Row],[unique_id]], "_", " ")))</f>
        <v>Template Rack Outlet Plug Proxy</v>
      </c>
      <c r="G368" s="33" t="s">
        <v>225</v>
      </c>
      <c r="H368" s="33" t="s">
        <v>586</v>
      </c>
      <c r="I368" s="33" t="s">
        <v>295</v>
      </c>
      <c r="J368" s="33"/>
      <c r="K368" s="33"/>
      <c r="L368" s="33"/>
      <c r="M368" s="33"/>
      <c r="N368" s="33"/>
      <c r="O368" s="36" t="s">
        <v>888</v>
      </c>
      <c r="P368" s="33" t="s">
        <v>166</v>
      </c>
      <c r="Q368" s="33" t="s">
        <v>858</v>
      </c>
      <c r="R368" s="33" t="s">
        <v>860</v>
      </c>
      <c r="S368" s="33" t="str">
        <f>Table2[[#This Row],[friendly_name]]</f>
        <v>Server Rack</v>
      </c>
      <c r="T368" s="34" t="s">
        <v>1238</v>
      </c>
      <c r="U368" s="33"/>
      <c r="V368" s="36"/>
      <c r="W368" s="36"/>
      <c r="X368" s="36"/>
      <c r="Y368" s="36"/>
      <c r="Z368" s="36"/>
      <c r="AA368" s="36"/>
      <c r="AB368" s="33"/>
      <c r="AC368" s="33"/>
      <c r="AD368" s="33"/>
      <c r="AE368" s="33"/>
      <c r="AF368" s="33"/>
      <c r="AG368" s="36"/>
      <c r="AH368" s="36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7"/>
      <c r="AU368" s="33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33"/>
      <c r="BA368" s="18" t="str">
        <f>IF(ISBLANK(Table2[[#This Row],[device_model]]), "", Table2[[#This Row],[device_suggested_area]])</f>
        <v>Rack</v>
      </c>
      <c r="BB368" s="33" t="s">
        <v>1162</v>
      </c>
      <c r="BC368" s="33" t="s">
        <v>1035</v>
      </c>
      <c r="BD368" s="33" t="s">
        <v>1285</v>
      </c>
      <c r="BE368" s="33" t="s">
        <v>1004</v>
      </c>
      <c r="BF368" s="33" t="s">
        <v>28</v>
      </c>
      <c r="BG368" s="33"/>
      <c r="BH368" s="33"/>
      <c r="BI368" s="33"/>
      <c r="BJ368" s="33"/>
      <c r="BK368" s="33"/>
      <c r="BL368" s="33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2599</v>
      </c>
      <c r="B369" s="33" t="s">
        <v>26</v>
      </c>
      <c r="C369" s="33" t="s">
        <v>789</v>
      </c>
      <c r="D369" s="33" t="s">
        <v>134</v>
      </c>
      <c r="E369" s="33" t="s">
        <v>954</v>
      </c>
      <c r="F369" s="35" t="str">
        <f>IF(ISBLANK(Table2[[#This Row],[unique_id]]), "", PROPER(SUBSTITUTE(Table2[[#This Row],[unique_id]], "_", " ")))</f>
        <v>Rack Outlet Plug</v>
      </c>
      <c r="G369" s="33" t="s">
        <v>225</v>
      </c>
      <c r="H369" s="33" t="s">
        <v>586</v>
      </c>
      <c r="I369" s="33" t="s">
        <v>295</v>
      </c>
      <c r="J369" s="33"/>
      <c r="K369" s="33"/>
      <c r="L369" s="33"/>
      <c r="M369" s="33" t="s">
        <v>261</v>
      </c>
      <c r="N369" s="33"/>
      <c r="O369" s="36" t="s">
        <v>888</v>
      </c>
      <c r="P369" s="33" t="s">
        <v>166</v>
      </c>
      <c r="Q369" s="33" t="s">
        <v>858</v>
      </c>
      <c r="R369" s="33" t="s">
        <v>860</v>
      </c>
      <c r="S369" s="33" t="str">
        <f>Table2[[#This Row],[friendly_name]]</f>
        <v>Server Rack</v>
      </c>
      <c r="T36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69" s="33"/>
      <c r="V369" s="36"/>
      <c r="W369" s="36"/>
      <c r="X369" s="36"/>
      <c r="Y369" s="36"/>
      <c r="Z369" s="36"/>
      <c r="AA369" s="52" t="s">
        <v>1283</v>
      </c>
      <c r="AB369" s="33"/>
      <c r="AC369" s="33"/>
      <c r="AD369" s="33"/>
      <c r="AE369" s="33" t="s">
        <v>256</v>
      </c>
      <c r="AF369" s="33">
        <v>10</v>
      </c>
      <c r="AG369" s="36" t="s">
        <v>34</v>
      </c>
      <c r="AH369" s="36" t="s">
        <v>1016</v>
      </c>
      <c r="AI369" s="33"/>
      <c r="AJ369" s="33" t="str">
        <f>_xlfn.CONCAT("homeassistant/", Table2[[#This Row],[entity_namespace]], "/tasmota/",Table2[[#This Row],[unique_id]], "/config")</f>
        <v>homeassistant/switch/tasmota/rack_outlet_plug/config</v>
      </c>
      <c r="AK36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3" t="str">
        <f>_xlfn.CONCAT("tasmota/device/",Table2[[#This Row],[unique_id]], "/cmnd/POWER")</f>
        <v>tasmota/device/rack_outlet_plug/cmnd/POWER</v>
      </c>
      <c r="AM36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3" t="s">
        <v>1036</v>
      </c>
      <c r="AO369" s="33" t="s">
        <v>1037</v>
      </c>
      <c r="AP369" s="33" t="s">
        <v>1025</v>
      </c>
      <c r="AQ369" s="33" t="s">
        <v>1026</v>
      </c>
      <c r="AR369" s="33" t="s">
        <v>1107</v>
      </c>
      <c r="AS369" s="33">
        <v>1</v>
      </c>
      <c r="AT369" s="38" t="str">
        <f>HYPERLINK(_xlfn.CONCAT("http://", Table2[[#This Row],[connection_ip]], "/?"))</f>
        <v>http://10.0.6.102/?</v>
      </c>
      <c r="AU369" s="33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33"/>
      <c r="BA369" s="18" t="str">
        <f>IF(ISBLANK(Table2[[#This Row],[device_model]]), "", Table2[[#This Row],[device_suggested_area]])</f>
        <v>Rack</v>
      </c>
      <c r="BB369" s="33" t="s">
        <v>1162</v>
      </c>
      <c r="BC369" s="33" t="s">
        <v>1035</v>
      </c>
      <c r="BD369" s="33" t="s">
        <v>1285</v>
      </c>
      <c r="BE369" s="33" t="s">
        <v>1004</v>
      </c>
      <c r="BF369" s="33" t="s">
        <v>28</v>
      </c>
      <c r="BG369" s="33"/>
      <c r="BH369" s="33"/>
      <c r="BI369" s="33"/>
      <c r="BJ369" s="33" t="s">
        <v>446</v>
      </c>
      <c r="BK369" s="33" t="s">
        <v>1034</v>
      </c>
      <c r="BL369" s="33" t="s">
        <v>1033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ht="16" customHeight="1">
      <c r="A370" s="18">
        <v>2600</v>
      </c>
      <c r="B370" s="33" t="s">
        <v>26</v>
      </c>
      <c r="C370" s="33" t="s">
        <v>789</v>
      </c>
      <c r="D370" s="33" t="s">
        <v>27</v>
      </c>
      <c r="E370" s="33" t="s">
        <v>1104</v>
      </c>
      <c r="F370" s="35" t="str">
        <f>IF(ISBLANK(Table2[[#This Row],[unique_id]]), "", PROPER(SUBSTITUTE(Table2[[#This Row],[unique_id]], "_", " ")))</f>
        <v>Rack Outlet Plug Energy Power</v>
      </c>
      <c r="G370" s="33" t="s">
        <v>225</v>
      </c>
      <c r="H370" s="33" t="s">
        <v>586</v>
      </c>
      <c r="I370" s="33" t="s">
        <v>295</v>
      </c>
      <c r="J370" s="33"/>
      <c r="K370" s="33"/>
      <c r="L370" s="33"/>
      <c r="M370" s="33"/>
      <c r="N370" s="33"/>
      <c r="O370" s="36"/>
      <c r="P370" s="33"/>
      <c r="Q370" s="33"/>
      <c r="R370" s="33"/>
      <c r="S370" s="33"/>
      <c r="T370" s="34"/>
      <c r="U370" s="33"/>
      <c r="V370" s="36"/>
      <c r="W370" s="36"/>
      <c r="X370" s="36"/>
      <c r="Y370" s="36"/>
      <c r="Z370" s="36"/>
      <c r="AA370" s="36"/>
      <c r="AB370" s="33" t="s">
        <v>31</v>
      </c>
      <c r="AC370" s="33" t="s">
        <v>332</v>
      </c>
      <c r="AD370" s="33" t="s">
        <v>1017</v>
      </c>
      <c r="AE370" s="33"/>
      <c r="AF370" s="33">
        <v>10</v>
      </c>
      <c r="AG370" s="36" t="s">
        <v>34</v>
      </c>
      <c r="AH370" s="36" t="s">
        <v>1016</v>
      </c>
      <c r="AI370" s="33"/>
      <c r="AJ370" s="33" t="str">
        <f>_xlfn.CONCAT("homeassistant/", Table2[[#This Row],[entity_namespace]], "/tasmota/",Table2[[#This Row],[unique_id]], "/config")</f>
        <v>homeassistant/sensor/tasmota/rack_outlet_plug_energy_power/config</v>
      </c>
      <c r="AK37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0" s="33"/>
      <c r="AM37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3" t="s">
        <v>1036</v>
      </c>
      <c r="AO370" s="33" t="s">
        <v>1037</v>
      </c>
      <c r="AP370" s="33" t="s">
        <v>1025</v>
      </c>
      <c r="AQ370" s="33" t="s">
        <v>1026</v>
      </c>
      <c r="AR370" s="33" t="s">
        <v>1279</v>
      </c>
      <c r="AS370" s="33">
        <v>1</v>
      </c>
      <c r="AT370" s="38"/>
      <c r="AU370" s="33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33"/>
      <c r="BA370" s="18" t="str">
        <f>IF(ISBLANK(Table2[[#This Row],[device_model]]), "", Table2[[#This Row],[device_suggested_area]])</f>
        <v>Rack</v>
      </c>
      <c r="BB370" s="33" t="s">
        <v>1162</v>
      </c>
      <c r="BC370" s="33" t="s">
        <v>1035</v>
      </c>
      <c r="BD370" s="33" t="s">
        <v>1285</v>
      </c>
      <c r="BE370" s="33" t="s">
        <v>1004</v>
      </c>
      <c r="BF370" s="33" t="s">
        <v>28</v>
      </c>
      <c r="BG370" s="33"/>
      <c r="BH370" s="33"/>
      <c r="BI370" s="33"/>
      <c r="BJ370" s="33"/>
      <c r="BK370" s="33"/>
      <c r="BL370" s="33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2601</v>
      </c>
      <c r="B371" s="33" t="s">
        <v>26</v>
      </c>
      <c r="C371" s="33" t="s">
        <v>789</v>
      </c>
      <c r="D371" s="33" t="s">
        <v>27</v>
      </c>
      <c r="E371" s="33" t="s">
        <v>1105</v>
      </c>
      <c r="F371" s="35" t="str">
        <f>IF(ISBLANK(Table2[[#This Row],[unique_id]]), "", PROPER(SUBSTITUTE(Table2[[#This Row],[unique_id]], "_", " ")))</f>
        <v>Rack Outlet Plug Energy Total</v>
      </c>
      <c r="G371" s="33" t="s">
        <v>225</v>
      </c>
      <c r="H371" s="33" t="s">
        <v>586</v>
      </c>
      <c r="I371" s="33" t="s">
        <v>295</v>
      </c>
      <c r="J371" s="33"/>
      <c r="K371" s="33"/>
      <c r="L371" s="33"/>
      <c r="M371" s="33"/>
      <c r="N371" s="33"/>
      <c r="O371" s="36"/>
      <c r="P371" s="33"/>
      <c r="Q371" s="33"/>
      <c r="R371" s="33"/>
      <c r="S371" s="33"/>
      <c r="T371" s="34"/>
      <c r="U371" s="33"/>
      <c r="V371" s="36"/>
      <c r="W371" s="36"/>
      <c r="X371" s="36"/>
      <c r="Y371" s="36"/>
      <c r="Z371" s="36"/>
      <c r="AA371" s="36"/>
      <c r="AB371" s="33" t="s">
        <v>76</v>
      </c>
      <c r="AC371" s="33" t="s">
        <v>333</v>
      </c>
      <c r="AD371" s="33" t="s">
        <v>1018</v>
      </c>
      <c r="AE371" s="33"/>
      <c r="AF371" s="33">
        <v>10</v>
      </c>
      <c r="AG371" s="36" t="s">
        <v>34</v>
      </c>
      <c r="AH371" s="36" t="s">
        <v>1016</v>
      </c>
      <c r="AI371" s="33"/>
      <c r="AJ371" s="33" t="str">
        <f>_xlfn.CONCAT("homeassistant/", Table2[[#This Row],[entity_namespace]], "/tasmota/",Table2[[#This Row],[unique_id]], "/config")</f>
        <v>homeassistant/sensor/tasmota/rack_outlet_plug_energy_total/config</v>
      </c>
      <c r="AK37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1" s="33"/>
      <c r="AM37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3" t="s">
        <v>1036</v>
      </c>
      <c r="AO371" s="33" t="s">
        <v>1037</v>
      </c>
      <c r="AP371" s="33" t="s">
        <v>1025</v>
      </c>
      <c r="AQ371" s="33" t="s">
        <v>1026</v>
      </c>
      <c r="AR371" s="33" t="s">
        <v>1280</v>
      </c>
      <c r="AS371" s="33">
        <v>1</v>
      </c>
      <c r="AT371" s="38"/>
      <c r="AU371" s="33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33"/>
      <c r="BA371" s="18" t="str">
        <f>IF(ISBLANK(Table2[[#This Row],[device_model]]), "", Table2[[#This Row],[device_suggested_area]])</f>
        <v>Rack</v>
      </c>
      <c r="BB371" s="33" t="s">
        <v>1162</v>
      </c>
      <c r="BC371" s="33" t="s">
        <v>1035</v>
      </c>
      <c r="BD371" s="33" t="s">
        <v>1285</v>
      </c>
      <c r="BE371" s="33" t="s">
        <v>1004</v>
      </c>
      <c r="BF371" s="33" t="s">
        <v>28</v>
      </c>
      <c r="BG371" s="33"/>
      <c r="BH371" s="33"/>
      <c r="BI371" s="33"/>
      <c r="BJ371" s="33"/>
      <c r="BK371" s="33"/>
      <c r="BL371" s="33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2602</v>
      </c>
      <c r="B372" s="28" t="s">
        <v>26</v>
      </c>
      <c r="C372" s="28" t="s">
        <v>911</v>
      </c>
      <c r="D372" s="28" t="s">
        <v>149</v>
      </c>
      <c r="E372" s="29" t="s">
        <v>1118</v>
      </c>
      <c r="F372" s="30" t="str">
        <f>IF(ISBLANK(Table2[[#This Row],[unique_id]]), "", PROPER(SUBSTITUTE(Table2[[#This Row],[unique_id]], "_", " ")))</f>
        <v>Template Old Roof Network Switch Plug Proxy</v>
      </c>
      <c r="G372" s="28" t="s">
        <v>223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888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Ceiling</v>
      </c>
      <c r="BB372" s="28" t="s">
        <v>223</v>
      </c>
      <c r="BC372" s="28" t="s">
        <v>365</v>
      </c>
      <c r="BD372" s="28" t="s">
        <v>236</v>
      </c>
      <c r="BE372" s="28" t="s">
        <v>368</v>
      </c>
      <c r="BF372" s="28" t="s">
        <v>416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2603</v>
      </c>
      <c r="B373" s="28" t="s">
        <v>26</v>
      </c>
      <c r="C373" s="28" t="s">
        <v>236</v>
      </c>
      <c r="D373" s="28" t="s">
        <v>134</v>
      </c>
      <c r="E373" s="28" t="s">
        <v>1119</v>
      </c>
      <c r="F373" s="30" t="str">
        <f>IF(ISBLANK(Table2[[#This Row],[unique_id]]), "", PROPER(SUBSTITUTE(Table2[[#This Row],[unique_id]], "_", " ")))</f>
        <v>Old Roof Network Switch Plug</v>
      </c>
      <c r="G373" s="28" t="s">
        <v>223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888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 t="s">
        <v>257</v>
      </c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Ceiling</v>
      </c>
      <c r="BB373" s="28" t="s">
        <v>223</v>
      </c>
      <c r="BC373" s="28" t="s">
        <v>365</v>
      </c>
      <c r="BD373" s="28" t="s">
        <v>236</v>
      </c>
      <c r="BE373" s="28" t="s">
        <v>368</v>
      </c>
      <c r="BF373" s="28" t="s">
        <v>416</v>
      </c>
      <c r="BG373" s="28"/>
      <c r="BH373" s="28"/>
      <c r="BI373" s="28" t="s">
        <v>1115</v>
      </c>
      <c r="BJ373" s="28" t="s">
        <v>446</v>
      </c>
      <c r="BK373" s="28" t="s">
        <v>359</v>
      </c>
      <c r="BL373" s="28" t="s">
        <v>442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ht="16" customHeight="1">
      <c r="A374" s="18">
        <v>2604</v>
      </c>
      <c r="B374" s="33" t="s">
        <v>26</v>
      </c>
      <c r="C374" s="33" t="s">
        <v>911</v>
      </c>
      <c r="D374" s="33" t="s">
        <v>149</v>
      </c>
      <c r="E374" s="34" t="s">
        <v>1269</v>
      </c>
      <c r="F374" s="35" t="str">
        <f>IF(ISBLANK(Table2[[#This Row],[unique_id]]), "", PROPER(SUBSTITUTE(Table2[[#This Row],[unique_id]], "_", " ")))</f>
        <v>Template Ceiling Network Switch Plug Proxy</v>
      </c>
      <c r="G374" s="33" t="s">
        <v>223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888</v>
      </c>
      <c r="P374" s="33" t="s">
        <v>166</v>
      </c>
      <c r="Q374" s="33" t="s">
        <v>858</v>
      </c>
      <c r="R374" s="33" t="s">
        <v>860</v>
      </c>
      <c r="S374" s="33" t="str">
        <f>Table2[[#This Row],[friendly_name]]</f>
        <v>Network Switch</v>
      </c>
      <c r="T374" s="34" t="s">
        <v>1238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Ceiling</v>
      </c>
      <c r="BB374" s="33" t="s">
        <v>223</v>
      </c>
      <c r="BC374" s="33" t="s">
        <v>1035</v>
      </c>
      <c r="BD374" s="33" t="s">
        <v>1285</v>
      </c>
      <c r="BE374" s="33" t="s">
        <v>1004</v>
      </c>
      <c r="BF374" s="33" t="s">
        <v>416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2605</v>
      </c>
      <c r="B375" s="33" t="s">
        <v>26</v>
      </c>
      <c r="C375" s="33" t="s">
        <v>789</v>
      </c>
      <c r="D375" s="33" t="s">
        <v>134</v>
      </c>
      <c r="E375" s="33" t="s">
        <v>1270</v>
      </c>
      <c r="F375" s="35" t="str">
        <f>IF(ISBLANK(Table2[[#This Row],[unique_id]]), "", PROPER(SUBSTITUTE(Table2[[#This Row],[unique_id]], "_", " ")))</f>
        <v>Ceiling Network Switch Plug</v>
      </c>
      <c r="G375" s="33" t="s">
        <v>223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888</v>
      </c>
      <c r="P375" s="33" t="s">
        <v>166</v>
      </c>
      <c r="Q375" s="33" t="s">
        <v>858</v>
      </c>
      <c r="R375" s="33" t="s">
        <v>860</v>
      </c>
      <c r="S375" s="33" t="str">
        <f>Table2[[#This Row],[friendly_name]]</f>
        <v>Network Switch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75" s="33"/>
      <c r="V375" s="36"/>
      <c r="W375" s="36"/>
      <c r="X375" s="36"/>
      <c r="Y375" s="36"/>
      <c r="Z375" s="36"/>
      <c r="AA375" s="52" t="s">
        <v>1283</v>
      </c>
      <c r="AB375" s="33"/>
      <c r="AC375" s="33"/>
      <c r="AD375" s="33"/>
      <c r="AE375" s="33" t="s">
        <v>257</v>
      </c>
      <c r="AF375" s="33">
        <v>10</v>
      </c>
      <c r="AG375" s="36" t="s">
        <v>34</v>
      </c>
      <c r="AH375" s="36" t="s">
        <v>1016</v>
      </c>
      <c r="AI375" s="33"/>
      <c r="AJ375" s="33" t="str">
        <f>_xlfn.CONCAT("homeassistant/", Table2[[#This Row],[entity_namespace]], "/tasmota/",Table2[[#This Row],[unique_id]], "/config")</f>
        <v>homeassistant/switch/tasmota/ceiling_network_switch_plug/config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3" t="str">
        <f>_xlfn.CONCAT("tasmota/device/",Table2[[#This Row],[unique_id]], "/cmnd/POWER")</f>
        <v>tasmota/device/ceiling_network_switch_plug/cmnd/POWER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3" t="s">
        <v>1036</v>
      </c>
      <c r="AO375" s="33" t="s">
        <v>1037</v>
      </c>
      <c r="AP375" s="33" t="s">
        <v>1025</v>
      </c>
      <c r="AQ375" s="33" t="s">
        <v>1026</v>
      </c>
      <c r="AR375" s="33" t="s">
        <v>1107</v>
      </c>
      <c r="AS375" s="33">
        <v>1</v>
      </c>
      <c r="AT375" s="38" t="str">
        <f>HYPERLINK(_xlfn.CONCAT("http://", Table2[[#This Row],[connection_ip]], "/?"))</f>
        <v>http://10.0.6.105/?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Ceiling</v>
      </c>
      <c r="BB375" s="33" t="s">
        <v>223</v>
      </c>
      <c r="BC375" s="33" t="s">
        <v>1035</v>
      </c>
      <c r="BD375" s="33" t="s">
        <v>1285</v>
      </c>
      <c r="BE375" s="33" t="s">
        <v>1004</v>
      </c>
      <c r="BF375" s="33" t="s">
        <v>416</v>
      </c>
      <c r="BG375" s="33"/>
      <c r="BH375" s="33"/>
      <c r="BI375" s="33"/>
      <c r="BJ375" s="33" t="s">
        <v>446</v>
      </c>
      <c r="BK375" s="53" t="s">
        <v>1121</v>
      </c>
      <c r="BL375" s="33" t="s">
        <v>1120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ht="16" customHeight="1">
      <c r="A376" s="18">
        <v>2606</v>
      </c>
      <c r="B376" s="33" t="s">
        <v>26</v>
      </c>
      <c r="C376" s="33" t="s">
        <v>789</v>
      </c>
      <c r="D376" s="33" t="s">
        <v>27</v>
      </c>
      <c r="E376" s="33" t="s">
        <v>1271</v>
      </c>
      <c r="F376" s="35" t="str">
        <f>IF(ISBLANK(Table2[[#This Row],[unique_id]]), "", PROPER(SUBSTITUTE(Table2[[#This Row],[unique_id]], "_", " ")))</f>
        <v>Ceiling Network Switch Plug Energy Power</v>
      </c>
      <c r="G376" s="33" t="s">
        <v>223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1017</v>
      </c>
      <c r="AE376" s="33"/>
      <c r="AF376" s="33">
        <v>10</v>
      </c>
      <c r="AG376" s="36" t="s">
        <v>34</v>
      </c>
      <c r="AH376" s="36" t="s">
        <v>1016</v>
      </c>
      <c r="AI376" s="33"/>
      <c r="AJ376" s="33" t="str">
        <f>_xlfn.CONCAT("homeassistant/", Table2[[#This Row],[entity_namespace]], "/tasmota/",Table2[[#This Row],[unique_id]], "/config")</f>
        <v>homeassistant/sensor/tasmota/ceiling_network_switch_plug_energy_power/config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3" t="s">
        <v>1036</v>
      </c>
      <c r="AO376" s="33" t="s">
        <v>1037</v>
      </c>
      <c r="AP376" s="33" t="s">
        <v>1025</v>
      </c>
      <c r="AQ376" s="33" t="s">
        <v>1026</v>
      </c>
      <c r="AR376" s="33" t="s">
        <v>1279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Ceiling</v>
      </c>
      <c r="BB376" s="33" t="s">
        <v>223</v>
      </c>
      <c r="BC376" s="33" t="s">
        <v>1035</v>
      </c>
      <c r="BD376" s="33" t="s">
        <v>1285</v>
      </c>
      <c r="BE376" s="33" t="s">
        <v>1004</v>
      </c>
      <c r="BF376" s="33" t="s">
        <v>416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2607</v>
      </c>
      <c r="B377" s="33" t="s">
        <v>26</v>
      </c>
      <c r="C377" s="33" t="s">
        <v>789</v>
      </c>
      <c r="D377" s="33" t="s">
        <v>27</v>
      </c>
      <c r="E377" s="33" t="s">
        <v>1272</v>
      </c>
      <c r="F377" s="35" t="str">
        <f>IF(ISBLANK(Table2[[#This Row],[unique_id]]), "", PROPER(SUBSTITUTE(Table2[[#This Row],[unique_id]], "_", " ")))</f>
        <v>Ceiling Network Switch Plug Energy Total</v>
      </c>
      <c r="G377" s="33" t="s">
        <v>223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1018</v>
      </c>
      <c r="AE377" s="33"/>
      <c r="AF377" s="33">
        <v>10</v>
      </c>
      <c r="AG377" s="36" t="s">
        <v>34</v>
      </c>
      <c r="AH377" s="36" t="s">
        <v>1016</v>
      </c>
      <c r="AI377" s="33"/>
      <c r="AJ377" s="33" t="str">
        <f>_xlfn.CONCAT("homeassistant/", Table2[[#This Row],[entity_namespace]], "/tasmota/",Table2[[#This Row],[unique_id]], "/config")</f>
        <v>homeassistant/sensor/tasmota/ceiling_network_switch_plug_energy_total/config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3" t="s">
        <v>1036</v>
      </c>
      <c r="AO377" s="33" t="s">
        <v>1037</v>
      </c>
      <c r="AP377" s="33" t="s">
        <v>1025</v>
      </c>
      <c r="AQ377" s="33" t="s">
        <v>1026</v>
      </c>
      <c r="AR377" s="33" t="s">
        <v>1280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Ceiling</v>
      </c>
      <c r="BB377" s="33" t="s">
        <v>223</v>
      </c>
      <c r="BC377" s="33" t="s">
        <v>1035</v>
      </c>
      <c r="BD377" s="33" t="s">
        <v>1285</v>
      </c>
      <c r="BE377" s="33" t="s">
        <v>1004</v>
      </c>
      <c r="BF377" s="33" t="s">
        <v>416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2608</v>
      </c>
      <c r="B378" s="18" t="s">
        <v>26</v>
      </c>
      <c r="C378" s="18" t="s">
        <v>911</v>
      </c>
      <c r="D378" s="18" t="s">
        <v>149</v>
      </c>
      <c r="E378" s="23" t="s">
        <v>1106</v>
      </c>
      <c r="F378" s="22" t="str">
        <f>IF(ISBLANK(Table2[[#This Row],[unique_id]]), "", PROPER(SUBSTITUTE(Table2[[#This Row],[unique_id]], "_", " ")))</f>
        <v>Template Rack Internet Modem Plug Proxy</v>
      </c>
      <c r="G378" s="18" t="s">
        <v>224</v>
      </c>
      <c r="H378" s="18" t="s">
        <v>586</v>
      </c>
      <c r="I378" s="18" t="s">
        <v>295</v>
      </c>
      <c r="O378" s="19" t="s">
        <v>888</v>
      </c>
      <c r="P378" s="18"/>
      <c r="R378" s="18" t="s">
        <v>904</v>
      </c>
      <c r="S378" s="18" t="str">
        <f>Table2[[#This Row],[friendly_name]]</f>
        <v>Internet Modem</v>
      </c>
      <c r="T378" s="23" t="s">
        <v>1236</v>
      </c>
      <c r="U378" s="18"/>
      <c r="V378" s="19"/>
      <c r="W378" s="19"/>
      <c r="X378" s="19"/>
      <c r="Y378" s="19"/>
      <c r="Z378" s="19"/>
      <c r="AB378" s="18"/>
      <c r="AG378" s="19"/>
      <c r="AH378" s="19"/>
      <c r="AT378" s="20"/>
      <c r="AU378" s="1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18" t="str">
        <f>IF(ISBLANK(Table2[[#This Row],[device_model]]), "", Table2[[#This Row],[device_suggested_area]])</f>
        <v>Rack</v>
      </c>
      <c r="BB378" s="18" t="s">
        <v>1168</v>
      </c>
      <c r="BC378" s="21" t="s">
        <v>366</v>
      </c>
      <c r="BD378" s="18" t="s">
        <v>236</v>
      </c>
      <c r="BE378" s="18" t="s">
        <v>367</v>
      </c>
      <c r="BF378" s="18" t="s">
        <v>28</v>
      </c>
      <c r="BL378" s="1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2609</v>
      </c>
      <c r="B379" s="18" t="s">
        <v>26</v>
      </c>
      <c r="C379" s="18" t="s">
        <v>236</v>
      </c>
      <c r="D379" s="18" t="s">
        <v>134</v>
      </c>
      <c r="E379" s="18" t="s">
        <v>955</v>
      </c>
      <c r="F379" s="22" t="str">
        <f>IF(ISBLANK(Table2[[#This Row],[unique_id]]), "", PROPER(SUBSTITUTE(Table2[[#This Row],[unique_id]], "_", " ")))</f>
        <v>Rack Internet Modem Plug</v>
      </c>
      <c r="G379" s="18" t="s">
        <v>224</v>
      </c>
      <c r="H379" s="18" t="s">
        <v>586</v>
      </c>
      <c r="I379" s="18" t="s">
        <v>295</v>
      </c>
      <c r="M379" s="18" t="s">
        <v>261</v>
      </c>
      <c r="O379" s="19" t="s">
        <v>888</v>
      </c>
      <c r="P379" s="18"/>
      <c r="R379" s="18" t="s">
        <v>904</v>
      </c>
      <c r="S379" s="18" t="str">
        <f>Table2[[#This Row],[friendly_name]]</f>
        <v>Internet Modem</v>
      </c>
      <c r="T37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18"/>
      <c r="V379" s="19"/>
      <c r="W379" s="19"/>
      <c r="X379" s="19"/>
      <c r="Y379" s="19"/>
      <c r="Z379" s="19"/>
      <c r="AB379" s="18"/>
      <c r="AE379" s="18" t="s">
        <v>258</v>
      </c>
      <c r="AG379" s="19"/>
      <c r="AH379" s="19"/>
      <c r="AT379" s="20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18" t="str">
        <f>IF(ISBLANK(Table2[[#This Row],[device_model]]), "", Table2[[#This Row],[device_suggested_area]])</f>
        <v>Rack</v>
      </c>
      <c r="BB379" s="18" t="s">
        <v>1168</v>
      </c>
      <c r="BC379" s="21" t="s">
        <v>366</v>
      </c>
      <c r="BD379" s="18" t="s">
        <v>236</v>
      </c>
      <c r="BE379" s="18" t="s">
        <v>367</v>
      </c>
      <c r="BF379" s="18" t="s">
        <v>28</v>
      </c>
      <c r="BI379" s="18" t="s">
        <v>1115</v>
      </c>
      <c r="BJ379" s="18" t="s">
        <v>446</v>
      </c>
      <c r="BK379" s="18" t="s">
        <v>360</v>
      </c>
      <c r="BL379" s="18" t="s">
        <v>443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18">
        <v>2610</v>
      </c>
      <c r="B380" s="33" t="s">
        <v>26</v>
      </c>
      <c r="C380" s="33" t="s">
        <v>789</v>
      </c>
      <c r="D380" s="33" t="s">
        <v>129</v>
      </c>
      <c r="E380" s="33" t="s">
        <v>1006</v>
      </c>
      <c r="F380" s="35" t="str">
        <f>IF(ISBLANK(Table2[[#This Row],[unique_id]]), "", PROPER(SUBSTITUTE(Table2[[#This Row],[unique_id]], "_", " ")))</f>
        <v>Rack Fans Plug</v>
      </c>
      <c r="G380" s="33" t="s">
        <v>655</v>
      </c>
      <c r="H380" s="33" t="s">
        <v>586</v>
      </c>
      <c r="I380" s="33" t="s">
        <v>295</v>
      </c>
      <c r="J380" s="33"/>
      <c r="K380" s="33"/>
      <c r="L380" s="33"/>
      <c r="M380" s="33" t="s">
        <v>261</v>
      </c>
      <c r="N380" s="33"/>
      <c r="O380" s="36" t="s">
        <v>888</v>
      </c>
      <c r="P380" s="33"/>
      <c r="Q380" s="33"/>
      <c r="R380" s="33"/>
      <c r="S380" s="33"/>
      <c r="T380" s="34" t="s">
        <v>1108</v>
      </c>
      <c r="U380" s="33"/>
      <c r="V380" s="36"/>
      <c r="W380" s="36"/>
      <c r="X380" s="36"/>
      <c r="Y380" s="36"/>
      <c r="Z380" s="36"/>
      <c r="AA380" s="36" t="s">
        <v>1284</v>
      </c>
      <c r="AB380" s="33"/>
      <c r="AC380" s="33"/>
      <c r="AD380" s="33"/>
      <c r="AE380" s="33" t="s">
        <v>657</v>
      </c>
      <c r="AF380" s="33">
        <v>10</v>
      </c>
      <c r="AG380" s="36" t="s">
        <v>34</v>
      </c>
      <c r="AH380" s="36" t="s">
        <v>1016</v>
      </c>
      <c r="AI380" s="33"/>
      <c r="AJ380" s="33" t="str">
        <f>_xlfn.CONCAT("homeassistant/", Table2[[#This Row],[entity_namespace]], "/tasmota/",Table2[[#This Row],[unique_id]], "/config")</f>
        <v>homeassistant/fan/tasmota/rack_fans_plug/config</v>
      </c>
      <c r="AK38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3" t="str">
        <f>_xlfn.CONCAT("tasmota/device/",Table2[[#This Row],[unique_id]], "/cmnd/POWER")</f>
        <v>tasmota/device/rack_fans_plug/cmnd/POWER</v>
      </c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3" t="s">
        <v>1036</v>
      </c>
      <c r="AO380" s="33" t="s">
        <v>1037</v>
      </c>
      <c r="AP380" s="33" t="s">
        <v>1025</v>
      </c>
      <c r="AQ380" s="33" t="s">
        <v>1026</v>
      </c>
      <c r="AR380" s="33" t="s">
        <v>1107</v>
      </c>
      <c r="AS380" s="33">
        <v>1</v>
      </c>
      <c r="AT380" s="38" t="str">
        <f>HYPERLINK(_xlfn.CONCAT("http://", Table2[[#This Row],[connection_ip]], "/?"))</f>
        <v>http://10.0.6.101/?</v>
      </c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131</v>
      </c>
      <c r="BC380" s="39" t="s">
        <v>865</v>
      </c>
      <c r="BD380" s="33" t="s">
        <v>1285</v>
      </c>
      <c r="BE380" s="33" t="s">
        <v>1004</v>
      </c>
      <c r="BF380" s="33" t="s">
        <v>28</v>
      </c>
      <c r="BG380" s="33"/>
      <c r="BH380" s="33"/>
      <c r="BI380" s="33"/>
      <c r="BJ380" s="33" t="s">
        <v>446</v>
      </c>
      <c r="BK380" s="33" t="s">
        <v>656</v>
      </c>
      <c r="BL380" s="33" t="s">
        <v>1007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18">
        <v>2611</v>
      </c>
      <c r="B381" s="18" t="s">
        <v>26</v>
      </c>
      <c r="C381" s="18" t="s">
        <v>383</v>
      </c>
      <c r="D381" s="18" t="s">
        <v>134</v>
      </c>
      <c r="E381" s="21" t="s">
        <v>700</v>
      </c>
      <c r="F381" s="22" t="str">
        <f>IF(ISBLANK(Table2[[#This Row],[unique_id]]), "", PROPER(SUBSTITUTE(Table2[[#This Row],[unique_id]], "_", " ")))</f>
        <v>Deck Fans Outlet</v>
      </c>
      <c r="G381" s="18" t="s">
        <v>703</v>
      </c>
      <c r="H381" s="18" t="s">
        <v>586</v>
      </c>
      <c r="I381" s="18" t="s">
        <v>295</v>
      </c>
      <c r="M381" s="18" t="s">
        <v>261</v>
      </c>
      <c r="O381" s="19" t="s">
        <v>888</v>
      </c>
      <c r="P381" s="18" t="s">
        <v>166</v>
      </c>
      <c r="Q381" s="18" t="s">
        <v>858</v>
      </c>
      <c r="R381" s="18" t="s">
        <v>860</v>
      </c>
      <c r="S381" s="18" t="s">
        <v>922</v>
      </c>
      <c r="T381" s="23" t="s">
        <v>921</v>
      </c>
      <c r="U381" s="18"/>
      <c r="V381" s="19"/>
      <c r="W381" s="19" t="s">
        <v>549</v>
      </c>
      <c r="X381" s="19"/>
      <c r="Y381" s="26" t="s">
        <v>855</v>
      </c>
      <c r="Z381" s="19"/>
      <c r="AB381" s="18"/>
      <c r="AE381" s="18" t="s">
        <v>255</v>
      </c>
      <c r="AG381" s="19"/>
      <c r="AH381" s="19"/>
      <c r="AT3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18" t="str">
        <f>Table2[[#This Row],[device_suggested_area]]</f>
        <v>Deck</v>
      </c>
      <c r="BA381" s="18" t="str">
        <f>IF(ISBLANK(Table2[[#This Row],[device_model]]), "", Table2[[#This Row],[device_suggested_area]])</f>
        <v>Deck</v>
      </c>
      <c r="BB381" s="23" t="s">
        <v>1157</v>
      </c>
      <c r="BC381" s="23" t="s">
        <v>705</v>
      </c>
      <c r="BD381" s="18" t="s">
        <v>383</v>
      </c>
      <c r="BE381" s="23" t="s">
        <v>706</v>
      </c>
      <c r="BF381" s="18" t="s">
        <v>363</v>
      </c>
      <c r="BK381" s="18" t="s">
        <v>707</v>
      </c>
      <c r="BL381" s="18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18">
        <v>2612</v>
      </c>
      <c r="B382" s="18" t="s">
        <v>26</v>
      </c>
      <c r="C382" s="18" t="s">
        <v>383</v>
      </c>
      <c r="D382" s="18" t="s">
        <v>134</v>
      </c>
      <c r="E382" s="21" t="s">
        <v>701</v>
      </c>
      <c r="F382" s="22" t="str">
        <f>IF(ISBLANK(Table2[[#This Row],[unique_id]]), "", PROPER(SUBSTITUTE(Table2[[#This Row],[unique_id]], "_", " ")))</f>
        <v>Kitchen Fan Outlet</v>
      </c>
      <c r="G382" s="18" t="s">
        <v>702</v>
      </c>
      <c r="H382" s="18" t="s">
        <v>586</v>
      </c>
      <c r="I382" s="18" t="s">
        <v>295</v>
      </c>
      <c r="M382" s="18" t="s">
        <v>261</v>
      </c>
      <c r="O382" s="19" t="s">
        <v>888</v>
      </c>
      <c r="P382" s="18" t="s">
        <v>166</v>
      </c>
      <c r="Q382" s="18" t="s">
        <v>858</v>
      </c>
      <c r="R382" s="18" t="s">
        <v>860</v>
      </c>
      <c r="S382" s="18" t="s">
        <v>922</v>
      </c>
      <c r="T382" s="23" t="s">
        <v>921</v>
      </c>
      <c r="U382" s="18"/>
      <c r="V382" s="19"/>
      <c r="W382" s="19" t="s">
        <v>549</v>
      </c>
      <c r="X382" s="19"/>
      <c r="Y382" s="26" t="s">
        <v>855</v>
      </c>
      <c r="Z382" s="19"/>
      <c r="AB382" s="18"/>
      <c r="AE382" s="18" t="s">
        <v>255</v>
      </c>
      <c r="AG382" s="19"/>
      <c r="AH382" s="19"/>
      <c r="AT3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18" t="str">
        <f>Table2[[#This Row],[device_suggested_area]]</f>
        <v>Kitchen</v>
      </c>
      <c r="BA382" s="18" t="str">
        <f>IF(ISBLANK(Table2[[#This Row],[device_model]]), "", Table2[[#This Row],[device_suggested_area]])</f>
        <v>Kitchen</v>
      </c>
      <c r="BB382" s="23" t="s">
        <v>1158</v>
      </c>
      <c r="BC382" s="23" t="s">
        <v>705</v>
      </c>
      <c r="BD382" s="18" t="s">
        <v>383</v>
      </c>
      <c r="BE382" s="23" t="s">
        <v>706</v>
      </c>
      <c r="BF382" s="18" t="s">
        <v>208</v>
      </c>
      <c r="BK382" s="18" t="s">
        <v>708</v>
      </c>
      <c r="BL382" s="1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18">
        <v>2613</v>
      </c>
      <c r="B383" s="18" t="s">
        <v>26</v>
      </c>
      <c r="C383" s="18" t="s">
        <v>383</v>
      </c>
      <c r="D383" s="18" t="s">
        <v>134</v>
      </c>
      <c r="E383" s="21" t="s">
        <v>699</v>
      </c>
      <c r="F383" s="22" t="str">
        <f>IF(ISBLANK(Table2[[#This Row],[unique_id]]), "", PROPER(SUBSTITUTE(Table2[[#This Row],[unique_id]], "_", " ")))</f>
        <v>Edwin Wardrobe Outlet</v>
      </c>
      <c r="G383" s="18" t="s">
        <v>709</v>
      </c>
      <c r="H383" s="18" t="s">
        <v>586</v>
      </c>
      <c r="I383" s="18" t="s">
        <v>295</v>
      </c>
      <c r="M383" s="18" t="s">
        <v>261</v>
      </c>
      <c r="O383" s="19" t="s">
        <v>888</v>
      </c>
      <c r="P383" s="18" t="s">
        <v>166</v>
      </c>
      <c r="Q383" s="18" t="s">
        <v>858</v>
      </c>
      <c r="R383" s="18" t="s">
        <v>860</v>
      </c>
      <c r="S383" s="18" t="s">
        <v>922</v>
      </c>
      <c r="T383" s="23" t="s">
        <v>921</v>
      </c>
      <c r="U383" s="18"/>
      <c r="V383" s="19"/>
      <c r="W383" s="19" t="s">
        <v>549</v>
      </c>
      <c r="X383" s="19"/>
      <c r="Y383" s="26" t="s">
        <v>855</v>
      </c>
      <c r="Z383" s="26"/>
      <c r="AA383" s="26"/>
      <c r="AB383" s="18"/>
      <c r="AE383" s="18" t="s">
        <v>255</v>
      </c>
      <c r="AG383" s="19"/>
      <c r="AH383" s="19"/>
      <c r="AT38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18" t="str">
        <f>Table2[[#This Row],[device_suggested_area]]</f>
        <v>Edwin</v>
      </c>
      <c r="BA383" s="18" t="str">
        <f>IF(ISBLANK(Table2[[#This Row],[device_model]]), "", Table2[[#This Row],[device_suggested_area]])</f>
        <v>Edwin</v>
      </c>
      <c r="BB383" s="23" t="s">
        <v>1159</v>
      </c>
      <c r="BC383" s="23" t="s">
        <v>705</v>
      </c>
      <c r="BD383" s="18" t="s">
        <v>383</v>
      </c>
      <c r="BE383" s="23" t="s">
        <v>706</v>
      </c>
      <c r="BF383" s="18" t="s">
        <v>127</v>
      </c>
      <c r="BK383" s="18" t="s">
        <v>704</v>
      </c>
      <c r="BL383" s="18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18">
        <v>2614</v>
      </c>
      <c r="B384" s="18" t="s">
        <v>26</v>
      </c>
      <c r="C384" s="18" t="s">
        <v>510</v>
      </c>
      <c r="D384" s="18" t="s">
        <v>27</v>
      </c>
      <c r="E384" s="18" t="s">
        <v>917</v>
      </c>
      <c r="F384" s="22" t="str">
        <f>IF(ISBLANK(Table2[[#This Row],[unique_id]]), "", PROPER(SUBSTITUTE(Table2[[#This Row],[unique_id]], "_", " ")))</f>
        <v>Garden Repeater Linkquality</v>
      </c>
      <c r="G384" s="18" t="s">
        <v>793</v>
      </c>
      <c r="H384" s="18" t="s">
        <v>586</v>
      </c>
      <c r="I384" s="18" t="s">
        <v>295</v>
      </c>
      <c r="O384" s="19" t="s">
        <v>888</v>
      </c>
      <c r="P384" s="18" t="s">
        <v>166</v>
      </c>
      <c r="Q384" s="18" t="s">
        <v>858</v>
      </c>
      <c r="R384" s="18" t="s">
        <v>860</v>
      </c>
      <c r="S384" s="18" t="s">
        <v>922</v>
      </c>
      <c r="T384" s="23" t="s">
        <v>920</v>
      </c>
      <c r="U384" s="18"/>
      <c r="V384" s="19"/>
      <c r="W384" s="19" t="s">
        <v>549</v>
      </c>
      <c r="X384" s="19"/>
      <c r="Y384" s="26" t="s">
        <v>855</v>
      </c>
      <c r="Z384" s="19"/>
      <c r="AB384" s="18"/>
      <c r="AG384" s="19"/>
      <c r="AH384" s="19"/>
      <c r="AT3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18" t="str">
        <f>Table2[[#This Row],[device_suggested_area]]</f>
        <v>Garden</v>
      </c>
      <c r="BA384" s="18" t="str">
        <f>IF(ISBLANK(Table2[[#This Row],[device_model]]), "", Table2[[#This Row],[device_suggested_area]])</f>
        <v>Garden</v>
      </c>
      <c r="BB384" s="18" t="s">
        <v>1131</v>
      </c>
      <c r="BC384" s="21" t="s">
        <v>791</v>
      </c>
      <c r="BD384" s="18" t="s">
        <v>510</v>
      </c>
      <c r="BE384" s="18" t="s">
        <v>790</v>
      </c>
      <c r="BF384" s="18" t="s">
        <v>639</v>
      </c>
      <c r="BK384" s="18" t="s">
        <v>792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18">
        <v>2615</v>
      </c>
      <c r="B385" s="18" t="s">
        <v>26</v>
      </c>
      <c r="C385" s="18" t="s">
        <v>510</v>
      </c>
      <c r="D385" s="18" t="s">
        <v>27</v>
      </c>
      <c r="E385" s="18" t="s">
        <v>918</v>
      </c>
      <c r="F385" s="22" t="str">
        <f>IF(ISBLANK(Table2[[#This Row],[unique_id]]), "", PROPER(SUBSTITUTE(Table2[[#This Row],[unique_id]], "_", " ")))</f>
        <v>Landing Repeater Linkquality</v>
      </c>
      <c r="G385" s="18" t="s">
        <v>795</v>
      </c>
      <c r="H385" s="18" t="s">
        <v>586</v>
      </c>
      <c r="I385" s="18" t="s">
        <v>295</v>
      </c>
      <c r="O385" s="19" t="s">
        <v>888</v>
      </c>
      <c r="P385" s="18" t="s">
        <v>166</v>
      </c>
      <c r="Q385" s="18" t="s">
        <v>858</v>
      </c>
      <c r="R385" s="18" t="s">
        <v>860</v>
      </c>
      <c r="S385" s="18" t="s">
        <v>922</v>
      </c>
      <c r="T385" s="23" t="s">
        <v>920</v>
      </c>
      <c r="U385" s="18"/>
      <c r="V385" s="19"/>
      <c r="W385" s="19" t="s">
        <v>549</v>
      </c>
      <c r="X385" s="19"/>
      <c r="Y385" s="26" t="s">
        <v>855</v>
      </c>
      <c r="Z385" s="19"/>
      <c r="AB385" s="18"/>
      <c r="AG385" s="19"/>
      <c r="AH385" s="19"/>
      <c r="AT3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18" t="str">
        <f>Table2[[#This Row],[device_suggested_area]]</f>
        <v>Landing</v>
      </c>
      <c r="BA385" s="18" t="str">
        <f>IF(ISBLANK(Table2[[#This Row],[device_model]]), "", Table2[[#This Row],[device_suggested_area]])</f>
        <v>Landing</v>
      </c>
      <c r="BB385" s="18" t="s">
        <v>1131</v>
      </c>
      <c r="BC385" s="21" t="s">
        <v>791</v>
      </c>
      <c r="BD385" s="18" t="s">
        <v>510</v>
      </c>
      <c r="BE385" s="18" t="s">
        <v>790</v>
      </c>
      <c r="BF385" s="18" t="s">
        <v>620</v>
      </c>
      <c r="BK385" s="18" t="s">
        <v>797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18">
        <v>2616</v>
      </c>
      <c r="B386" s="18" t="s">
        <v>26</v>
      </c>
      <c r="C386" s="18" t="s">
        <v>510</v>
      </c>
      <c r="D386" s="18" t="s">
        <v>27</v>
      </c>
      <c r="E386" s="18" t="s">
        <v>919</v>
      </c>
      <c r="F386" s="22" t="str">
        <f>IF(ISBLANK(Table2[[#This Row],[unique_id]]), "", PROPER(SUBSTITUTE(Table2[[#This Row],[unique_id]], "_", " ")))</f>
        <v>Driveway Repeater Linkquality</v>
      </c>
      <c r="G386" s="18" t="s">
        <v>794</v>
      </c>
      <c r="H386" s="18" t="s">
        <v>586</v>
      </c>
      <c r="I386" s="18" t="s">
        <v>295</v>
      </c>
      <c r="O386" s="19" t="s">
        <v>888</v>
      </c>
      <c r="P386" s="18" t="s">
        <v>166</v>
      </c>
      <c r="Q386" s="18" t="s">
        <v>858</v>
      </c>
      <c r="R386" s="18" t="s">
        <v>860</v>
      </c>
      <c r="S386" s="18" t="s">
        <v>922</v>
      </c>
      <c r="T386" s="23" t="s">
        <v>920</v>
      </c>
      <c r="U386" s="18"/>
      <c r="V386" s="19"/>
      <c r="W386" s="19" t="s">
        <v>549</v>
      </c>
      <c r="X386" s="19"/>
      <c r="Y386" s="26" t="s">
        <v>855</v>
      </c>
      <c r="Z386" s="19"/>
      <c r="AB386" s="18"/>
      <c r="AG386" s="19"/>
      <c r="AH386" s="19"/>
      <c r="AT3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18" t="str">
        <f>Table2[[#This Row],[device_suggested_area]]</f>
        <v>Driveway</v>
      </c>
      <c r="BA386" s="18" t="str">
        <f>IF(ISBLANK(Table2[[#This Row],[device_model]]), "", Table2[[#This Row],[device_suggested_area]])</f>
        <v>Driveway</v>
      </c>
      <c r="BB386" s="18" t="s">
        <v>1131</v>
      </c>
      <c r="BC386" s="21" t="s">
        <v>791</v>
      </c>
      <c r="BD386" s="18" t="s">
        <v>510</v>
      </c>
      <c r="BE386" s="18" t="s">
        <v>790</v>
      </c>
      <c r="BF386" s="18" t="s">
        <v>796</v>
      </c>
      <c r="BK386" s="18" t="s">
        <v>798</v>
      </c>
      <c r="BL386" s="18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18">
        <v>2617</v>
      </c>
      <c r="B387" s="18" t="s">
        <v>26</v>
      </c>
      <c r="C387" s="18" t="s">
        <v>500</v>
      </c>
      <c r="D387" s="18" t="s">
        <v>338</v>
      </c>
      <c r="E387" s="18" t="s">
        <v>337</v>
      </c>
      <c r="F387" s="22" t="str">
        <f>IF(ISBLANK(Table2[[#This Row],[unique_id]]), "", PROPER(SUBSTITUTE(Table2[[#This Row],[unique_id]], "_", " ")))</f>
        <v>Column Break</v>
      </c>
      <c r="G387" s="18" t="s">
        <v>334</v>
      </c>
      <c r="H387" s="18" t="s">
        <v>586</v>
      </c>
      <c r="I387" s="18" t="s">
        <v>295</v>
      </c>
      <c r="M387" s="18" t="s">
        <v>335</v>
      </c>
      <c r="N387" s="18" t="s">
        <v>336</v>
      </c>
      <c r="O387" s="19"/>
      <c r="P387" s="18"/>
      <c r="T387" s="23"/>
      <c r="U387" s="18"/>
      <c r="V387" s="19"/>
      <c r="W387" s="19"/>
      <c r="X387" s="19"/>
      <c r="Y387" s="19"/>
      <c r="Z387" s="19"/>
      <c r="AB387" s="18"/>
      <c r="AG387" s="19"/>
      <c r="AH387" s="19"/>
      <c r="AT387" s="20"/>
      <c r="AU387" s="19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18" t="str">
        <f>IF(ISBLANK(Table2[[#This Row],[device_model]]), "", Table2[[#This Row],[device_suggested_area]])</f>
        <v/>
      </c>
      <c r="BE387" s="19"/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2618</v>
      </c>
      <c r="B388" s="18" t="s">
        <v>26</v>
      </c>
      <c r="C388" s="18" t="s">
        <v>151</v>
      </c>
      <c r="D388" s="18" t="s">
        <v>314</v>
      </c>
      <c r="E388" s="18" t="s">
        <v>1003</v>
      </c>
      <c r="F388" s="22" t="str">
        <f>IF(ISBLANK(Table2[[#This Row],[unique_id]]), "", PROPER(SUBSTITUTE(Table2[[#This Row],[unique_id]], "_", " ")))</f>
        <v>Lighting Reset Adaptive Lighting All</v>
      </c>
      <c r="G388" s="18" t="s">
        <v>890</v>
      </c>
      <c r="H388" s="18" t="s">
        <v>605</v>
      </c>
      <c r="I388" s="18" t="s">
        <v>295</v>
      </c>
      <c r="M388" s="18" t="s">
        <v>261</v>
      </c>
      <c r="O388" s="19"/>
      <c r="P388" s="18"/>
      <c r="T388" s="23"/>
      <c r="U388" s="18"/>
      <c r="V388" s="19"/>
      <c r="W388" s="19"/>
      <c r="X388" s="19"/>
      <c r="Y388" s="19"/>
      <c r="Z388" s="19"/>
      <c r="AB388" s="18"/>
      <c r="AE388" s="18" t="s">
        <v>296</v>
      </c>
      <c r="AG388" s="19"/>
      <c r="AH388" s="19"/>
      <c r="AT388" s="20"/>
      <c r="AU388" s="19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/>
      </c>
      <c r="BE388" s="19"/>
      <c r="BF388" s="18" t="s">
        <v>166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2619</v>
      </c>
      <c r="B389" s="18" t="s">
        <v>26</v>
      </c>
      <c r="C389" s="18" t="s">
        <v>151</v>
      </c>
      <c r="D389" s="18" t="s">
        <v>314</v>
      </c>
      <c r="E389" t="s">
        <v>591</v>
      </c>
      <c r="F389" s="22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18" t="s">
        <v>605</v>
      </c>
      <c r="I389" s="18" t="s">
        <v>295</v>
      </c>
      <c r="J389" s="18" t="s">
        <v>590</v>
      </c>
      <c r="M389" s="18" t="s">
        <v>261</v>
      </c>
      <c r="O389" s="19"/>
      <c r="P389" s="18"/>
      <c r="T389" s="23"/>
      <c r="U389" s="18"/>
      <c r="V389" s="19"/>
      <c r="W389" s="19"/>
      <c r="X389" s="19"/>
      <c r="Y389" s="19"/>
      <c r="Z389" s="19"/>
      <c r="AB389" s="18"/>
      <c r="AE389" s="18" t="s">
        <v>296</v>
      </c>
      <c r="AG389" s="19"/>
      <c r="AH389" s="19"/>
      <c r="AT389" s="15"/>
      <c r="AU389" s="19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/>
      </c>
      <c r="BE389" s="19"/>
      <c r="BF389" s="18" t="s">
        <v>130</v>
      </c>
      <c r="BH389" s="18" t="s">
        <v>781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18">
        <v>2620</v>
      </c>
      <c r="B390" s="18" t="s">
        <v>26</v>
      </c>
      <c r="C390" s="18" t="s">
        <v>151</v>
      </c>
      <c r="D390" s="18" t="s">
        <v>314</v>
      </c>
      <c r="E390" t="s">
        <v>585</v>
      </c>
      <c r="F390" s="22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18" t="s">
        <v>605</v>
      </c>
      <c r="I390" s="18" t="s">
        <v>295</v>
      </c>
      <c r="J390" s="18" t="s">
        <v>590</v>
      </c>
      <c r="M390" s="18" t="s">
        <v>261</v>
      </c>
      <c r="O390" s="19"/>
      <c r="P390" s="18"/>
      <c r="T390" s="23"/>
      <c r="U390" s="18"/>
      <c r="V390" s="19"/>
      <c r="W390" s="19"/>
      <c r="X390" s="19"/>
      <c r="Y390" s="19"/>
      <c r="Z390" s="19"/>
      <c r="AB390" s="18"/>
      <c r="AE390" s="18" t="s">
        <v>296</v>
      </c>
      <c r="AG390" s="19"/>
      <c r="AH390" s="19"/>
      <c r="AT390" s="20"/>
      <c r="AU390" s="19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18" t="str">
        <f>IF(ISBLANK(Table2[[#This Row],[device_model]]), "", Table2[[#This Row],[device_suggested_area]])</f>
        <v/>
      </c>
      <c r="BE390" s="19"/>
      <c r="BF390" s="18" t="s">
        <v>127</v>
      </c>
      <c r="BH390" s="18" t="s">
        <v>781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18">
        <v>2621</v>
      </c>
      <c r="B391" s="18" t="s">
        <v>26</v>
      </c>
      <c r="C391" s="18" t="s">
        <v>151</v>
      </c>
      <c r="D391" s="18" t="s">
        <v>314</v>
      </c>
      <c r="E391" t="s">
        <v>592</v>
      </c>
      <c r="F391" s="22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18" t="s">
        <v>605</v>
      </c>
      <c r="I391" s="18" t="s">
        <v>295</v>
      </c>
      <c r="J391" s="18" t="s">
        <v>603</v>
      </c>
      <c r="M391" s="18" t="s">
        <v>261</v>
      </c>
      <c r="O391" s="19"/>
      <c r="P391" s="18"/>
      <c r="T391" s="23"/>
      <c r="U391" s="18"/>
      <c r="V391" s="19"/>
      <c r="W391" s="19"/>
      <c r="X391" s="19"/>
      <c r="Y391" s="19"/>
      <c r="Z391" s="19"/>
      <c r="AB391" s="18"/>
      <c r="AE391" s="18" t="s">
        <v>296</v>
      </c>
      <c r="AG391" s="19"/>
      <c r="AH391" s="19"/>
      <c r="AT391" s="20"/>
      <c r="AU391" s="19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18" t="str">
        <f>IF(ISBLANK(Table2[[#This Row],[device_model]]), "", Table2[[#This Row],[device_suggested_area]])</f>
        <v/>
      </c>
      <c r="BE391" s="19"/>
      <c r="BF391" s="18" t="s">
        <v>127</v>
      </c>
      <c r="BH391" s="18" t="s">
        <v>781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18">
        <v>2622</v>
      </c>
      <c r="B392" s="18" t="s">
        <v>26</v>
      </c>
      <c r="C392" s="18" t="s">
        <v>151</v>
      </c>
      <c r="D392" s="18" t="s">
        <v>314</v>
      </c>
      <c r="E392" t="s">
        <v>593</v>
      </c>
      <c r="F392" s="22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18" t="s">
        <v>605</v>
      </c>
      <c r="I392" s="18" t="s">
        <v>295</v>
      </c>
      <c r="J392" s="18" t="s">
        <v>612</v>
      </c>
      <c r="M392" s="18" t="s">
        <v>261</v>
      </c>
      <c r="O392" s="19"/>
      <c r="P392" s="18"/>
      <c r="T392" s="23"/>
      <c r="U392" s="18"/>
      <c r="V392" s="19"/>
      <c r="W392" s="19"/>
      <c r="X392" s="19"/>
      <c r="Y392" s="19"/>
      <c r="Z392" s="19"/>
      <c r="AB392" s="18"/>
      <c r="AE392" s="18" t="s">
        <v>296</v>
      </c>
      <c r="AG392" s="19"/>
      <c r="AH392" s="19"/>
      <c r="AT392" s="20"/>
      <c r="AU392" s="19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18" t="str">
        <f>IF(ISBLANK(Table2[[#This Row],[device_model]]), "", Table2[[#This Row],[device_suggested_area]])</f>
        <v/>
      </c>
      <c r="BE392" s="19"/>
      <c r="BF392" s="18" t="s">
        <v>417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18">
        <v>2623</v>
      </c>
      <c r="B393" s="18" t="s">
        <v>26</v>
      </c>
      <c r="C393" s="18" t="s">
        <v>151</v>
      </c>
      <c r="D393" s="18" t="s">
        <v>314</v>
      </c>
      <c r="E393" t="s">
        <v>987</v>
      </c>
      <c r="F393" s="22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18" t="s">
        <v>605</v>
      </c>
      <c r="I393" s="18" t="s">
        <v>295</v>
      </c>
      <c r="J393" s="18" t="s">
        <v>988</v>
      </c>
      <c r="M393" s="18" t="s">
        <v>261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E393" s="18" t="s">
        <v>296</v>
      </c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F393" s="18" t="s">
        <v>417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2624</v>
      </c>
      <c r="B394" s="18" t="s">
        <v>26</v>
      </c>
      <c r="C394" s="18" t="s">
        <v>151</v>
      </c>
      <c r="D394" s="18" t="s">
        <v>314</v>
      </c>
      <c r="E394" t="s">
        <v>594</v>
      </c>
      <c r="F394" s="22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18" t="s">
        <v>605</v>
      </c>
      <c r="I394" s="18" t="s">
        <v>295</v>
      </c>
      <c r="J394" s="18" t="s">
        <v>612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195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2625</v>
      </c>
      <c r="B395" s="18" t="s">
        <v>26</v>
      </c>
      <c r="C395" s="18" t="s">
        <v>151</v>
      </c>
      <c r="D395" s="18" t="s">
        <v>314</v>
      </c>
      <c r="E395" t="s">
        <v>595</v>
      </c>
      <c r="F395" s="22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18" t="s">
        <v>605</v>
      </c>
      <c r="I395" s="18" t="s">
        <v>295</v>
      </c>
      <c r="J395" s="18" t="s">
        <v>612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196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2626</v>
      </c>
      <c r="B396" s="18" t="s">
        <v>26</v>
      </c>
      <c r="C396" s="18" t="s">
        <v>151</v>
      </c>
      <c r="D396" s="18" t="s">
        <v>314</v>
      </c>
      <c r="E396" t="s">
        <v>652</v>
      </c>
      <c r="F396" s="22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166</v>
      </c>
      <c r="BH396" s="18" t="s">
        <v>781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2627</v>
      </c>
      <c r="B397" s="18" t="s">
        <v>26</v>
      </c>
      <c r="C397" s="18" t="s">
        <v>151</v>
      </c>
      <c r="D397" s="18" t="s">
        <v>314</v>
      </c>
      <c r="E397" t="s">
        <v>596</v>
      </c>
      <c r="F397" s="22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18" t="s">
        <v>605</v>
      </c>
      <c r="I397" s="18" t="s">
        <v>295</v>
      </c>
      <c r="J397" s="18" t="s">
        <v>612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194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2628</v>
      </c>
      <c r="B398" s="18" t="s">
        <v>26</v>
      </c>
      <c r="C398" s="18" t="s">
        <v>151</v>
      </c>
      <c r="D398" s="18" t="s">
        <v>314</v>
      </c>
      <c r="E398" t="s">
        <v>989</v>
      </c>
      <c r="F398" s="22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18" t="s">
        <v>605</v>
      </c>
      <c r="I398" s="18" t="s">
        <v>295</v>
      </c>
      <c r="J398" s="18" t="s">
        <v>991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194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2629</v>
      </c>
      <c r="B399" s="18" t="s">
        <v>26</v>
      </c>
      <c r="C399" s="18" t="s">
        <v>151</v>
      </c>
      <c r="D399" s="18" t="s">
        <v>314</v>
      </c>
      <c r="E399" t="s">
        <v>990</v>
      </c>
      <c r="F399" s="22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18" t="s">
        <v>605</v>
      </c>
      <c r="I399" s="18" t="s">
        <v>295</v>
      </c>
      <c r="J399" s="18" t="s">
        <v>992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194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2630</v>
      </c>
      <c r="B400" s="18" t="s">
        <v>26</v>
      </c>
      <c r="C400" s="18" t="s">
        <v>151</v>
      </c>
      <c r="D400" s="18" t="s">
        <v>314</v>
      </c>
      <c r="E400" t="s">
        <v>993</v>
      </c>
      <c r="F400" s="22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18" t="s">
        <v>605</v>
      </c>
      <c r="I400" s="18" t="s">
        <v>295</v>
      </c>
      <c r="J400" s="18" t="s">
        <v>590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362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2631</v>
      </c>
      <c r="B401" s="18" t="s">
        <v>26</v>
      </c>
      <c r="C401" s="18" t="s">
        <v>151</v>
      </c>
      <c r="D401" s="18" t="s">
        <v>314</v>
      </c>
      <c r="E401" t="s">
        <v>597</v>
      </c>
      <c r="F401" s="22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208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2632</v>
      </c>
      <c r="B402" s="18" t="s">
        <v>26</v>
      </c>
      <c r="C402" s="18" t="s">
        <v>151</v>
      </c>
      <c r="D402" s="18" t="s">
        <v>314</v>
      </c>
      <c r="E402" t="s">
        <v>598</v>
      </c>
      <c r="F402" s="22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18" t="s">
        <v>605</v>
      </c>
      <c r="I402" s="18" t="s">
        <v>295</v>
      </c>
      <c r="J402" s="18" t="s">
        <v>612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216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2633</v>
      </c>
      <c r="B403" s="18" t="s">
        <v>26</v>
      </c>
      <c r="C403" s="18" t="s">
        <v>151</v>
      </c>
      <c r="D403" s="18" t="s">
        <v>314</v>
      </c>
      <c r="E403" t="s">
        <v>599</v>
      </c>
      <c r="F403" s="22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214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2634</v>
      </c>
      <c r="B404" s="18" t="s">
        <v>26</v>
      </c>
      <c r="C404" s="18" t="s">
        <v>151</v>
      </c>
      <c r="D404" s="18" t="s">
        <v>314</v>
      </c>
      <c r="E404" t="s">
        <v>613</v>
      </c>
      <c r="F404" s="22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18" t="s">
        <v>605</v>
      </c>
      <c r="I404" s="18" t="s">
        <v>295</v>
      </c>
      <c r="J404" s="18" t="s">
        <v>612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215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2635</v>
      </c>
      <c r="B405" s="18" t="s">
        <v>26</v>
      </c>
      <c r="C405" s="18" t="s">
        <v>151</v>
      </c>
      <c r="D405" s="18" t="s">
        <v>314</v>
      </c>
      <c r="E405" t="s">
        <v>600</v>
      </c>
      <c r="F405" s="22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18" t="s">
        <v>605</v>
      </c>
      <c r="I405" s="18" t="s">
        <v>295</v>
      </c>
      <c r="J405" s="18" t="s">
        <v>612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364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2636</v>
      </c>
      <c r="B406" s="18" t="s">
        <v>26</v>
      </c>
      <c r="C406" s="18" t="s">
        <v>151</v>
      </c>
      <c r="D406" s="18" t="s">
        <v>314</v>
      </c>
      <c r="E406" t="s">
        <v>994</v>
      </c>
      <c r="F406" s="22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18" t="s">
        <v>605</v>
      </c>
      <c r="I406" s="18" t="s">
        <v>295</v>
      </c>
      <c r="J406" s="18" t="s">
        <v>988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2637</v>
      </c>
      <c r="B407" s="18" t="s">
        <v>26</v>
      </c>
      <c r="C407" s="18" t="s">
        <v>151</v>
      </c>
      <c r="D407" s="18" t="s">
        <v>314</v>
      </c>
      <c r="E407" t="s">
        <v>601</v>
      </c>
      <c r="F407" s="22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402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2638</v>
      </c>
      <c r="B408" s="18" t="s">
        <v>26</v>
      </c>
      <c r="C408" s="18" t="s">
        <v>151</v>
      </c>
      <c r="D408" s="18" t="s">
        <v>314</v>
      </c>
      <c r="E408" t="s">
        <v>995</v>
      </c>
      <c r="F408" s="22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18" t="s">
        <v>605</v>
      </c>
      <c r="I408" s="18" t="s">
        <v>295</v>
      </c>
      <c r="J408" s="18" t="s">
        <v>988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402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2639</v>
      </c>
      <c r="B409" s="18" t="s">
        <v>26</v>
      </c>
      <c r="C409" s="18" t="s">
        <v>151</v>
      </c>
      <c r="D409" s="18" t="s">
        <v>314</v>
      </c>
      <c r="E409" t="s">
        <v>602</v>
      </c>
      <c r="F409" s="22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555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2670</v>
      </c>
      <c r="B410" s="18" t="s">
        <v>26</v>
      </c>
      <c r="C410" s="18" t="s">
        <v>238</v>
      </c>
      <c r="D410" s="18" t="s">
        <v>145</v>
      </c>
      <c r="E410" s="18" t="s">
        <v>146</v>
      </c>
      <c r="F410" s="22" t="str">
        <f>IF(ISBLANK(Table2[[#This Row],[unique_id]]), "", PROPER(SUBSTITUTE(Table2[[#This Row],[unique_id]], "_", " ")))</f>
        <v>Ada Home</v>
      </c>
      <c r="G410" s="18" t="s">
        <v>187</v>
      </c>
      <c r="H410" s="18" t="s">
        <v>843</v>
      </c>
      <c r="I410" s="18" t="s">
        <v>144</v>
      </c>
      <c r="M410" s="18" t="s">
        <v>136</v>
      </c>
      <c r="N410" s="18" t="s">
        <v>274</v>
      </c>
      <c r="O410" s="19" t="s">
        <v>888</v>
      </c>
      <c r="P410" s="18" t="s">
        <v>166</v>
      </c>
      <c r="Q410" s="18" t="s">
        <v>858</v>
      </c>
      <c r="R410" s="42" t="s">
        <v>843</v>
      </c>
      <c r="S410" s="18" t="str">
        <f>_xlfn.CONCAT( Table2[[#This Row],[friendly_name]], " Devices")</f>
        <v>Ada Home Devices</v>
      </c>
      <c r="T410" s="23"/>
      <c r="U410" s="18"/>
      <c r="V410" s="19"/>
      <c r="W410" s="19"/>
      <c r="X410" s="19"/>
      <c r="Y410" s="19"/>
      <c r="Z410" s="19"/>
      <c r="AB410" s="18"/>
      <c r="AG410" s="19"/>
      <c r="AH410" s="19"/>
      <c r="AT410" s="20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>Ada</v>
      </c>
      <c r="BB410" s="18" t="s">
        <v>166</v>
      </c>
      <c r="BC410" s="18" t="s">
        <v>399</v>
      </c>
      <c r="BD410" s="18" t="s">
        <v>238</v>
      </c>
      <c r="BE410" s="18" t="s">
        <v>1199</v>
      </c>
      <c r="BF410" s="18" t="s">
        <v>130</v>
      </c>
      <c r="BJ410" s="18" t="s">
        <v>426</v>
      </c>
      <c r="BK410" s="24" t="s">
        <v>470</v>
      </c>
      <c r="BL410" s="21" t="s">
        <v>462</v>
      </c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18">
        <v>2671</v>
      </c>
      <c r="B411" s="18" t="s">
        <v>26</v>
      </c>
      <c r="C411" s="18" t="s">
        <v>238</v>
      </c>
      <c r="D411" s="18" t="s">
        <v>145</v>
      </c>
      <c r="E411" s="18" t="s">
        <v>262</v>
      </c>
      <c r="F411" s="22" t="str">
        <f>IF(ISBLANK(Table2[[#This Row],[unique_id]]), "", PROPER(SUBSTITUTE(Table2[[#This Row],[unique_id]], "_", " ")))</f>
        <v>Edwin Home</v>
      </c>
      <c r="G411" s="18" t="s">
        <v>263</v>
      </c>
      <c r="H411" s="18" t="s">
        <v>843</v>
      </c>
      <c r="I411" s="18" t="s">
        <v>144</v>
      </c>
      <c r="M411" s="18" t="s">
        <v>136</v>
      </c>
      <c r="N411" s="18" t="s">
        <v>274</v>
      </c>
      <c r="O411" s="19" t="s">
        <v>888</v>
      </c>
      <c r="P411" s="18" t="s">
        <v>166</v>
      </c>
      <c r="Q411" s="18" t="s">
        <v>858</v>
      </c>
      <c r="R411" s="42" t="s">
        <v>843</v>
      </c>
      <c r="S411" s="18" t="str">
        <f>_xlfn.CONCAT( Table2[[#This Row],[friendly_name]], " Devices")</f>
        <v>Edwin Home Devices</v>
      </c>
      <c r="T411" s="23"/>
      <c r="U411" s="18"/>
      <c r="V411" s="19"/>
      <c r="W411" s="19"/>
      <c r="X411" s="19"/>
      <c r="Y411" s="19"/>
      <c r="Z411" s="19"/>
      <c r="AB411" s="18"/>
      <c r="AG411" s="19"/>
      <c r="AH411" s="19"/>
      <c r="AT411" s="20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>Edwin</v>
      </c>
      <c r="BB411" s="18" t="s">
        <v>166</v>
      </c>
      <c r="BC411" s="18" t="s">
        <v>399</v>
      </c>
      <c r="BD411" s="18" t="s">
        <v>238</v>
      </c>
      <c r="BE411" s="18" t="s">
        <v>1199</v>
      </c>
      <c r="BF411" s="18" t="s">
        <v>127</v>
      </c>
      <c r="BJ411" s="18" t="s">
        <v>426</v>
      </c>
      <c r="BK411" s="24" t="s">
        <v>469</v>
      </c>
      <c r="BL411" s="21" t="s">
        <v>463</v>
      </c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18">
        <v>2672</v>
      </c>
      <c r="B412" s="18" t="s">
        <v>26</v>
      </c>
      <c r="C412" s="18" t="s">
        <v>238</v>
      </c>
      <c r="D412" s="18" t="s">
        <v>145</v>
      </c>
      <c r="E412" s="18" t="s">
        <v>270</v>
      </c>
      <c r="F412" s="22" t="str">
        <f>IF(ISBLANK(Table2[[#This Row],[unique_id]]), "", PROPER(SUBSTITUTE(Table2[[#This Row],[unique_id]], "_", " ")))</f>
        <v>Parents Home</v>
      </c>
      <c r="G412" s="18" t="s">
        <v>264</v>
      </c>
      <c r="H412" s="18" t="s">
        <v>843</v>
      </c>
      <c r="I412" s="18" t="s">
        <v>144</v>
      </c>
      <c r="M412" s="18" t="s">
        <v>136</v>
      </c>
      <c r="N412" s="18" t="s">
        <v>274</v>
      </c>
      <c r="O412" s="19" t="s">
        <v>888</v>
      </c>
      <c r="P412" s="18" t="s">
        <v>166</v>
      </c>
      <c r="Q412" s="18" t="s">
        <v>858</v>
      </c>
      <c r="R412" s="42" t="s">
        <v>843</v>
      </c>
      <c r="S412" s="18" t="str">
        <f>_xlfn.CONCAT( Table2[[#This Row],[friendly_name]], " Devices")</f>
        <v>Parents Home Devices</v>
      </c>
      <c r="T412" s="23" t="s">
        <v>868</v>
      </c>
      <c r="U412" s="18"/>
      <c r="V412" s="19"/>
      <c r="W412" s="19"/>
      <c r="X412" s="19"/>
      <c r="Y412" s="19"/>
      <c r="Z412" s="19"/>
      <c r="AB412" s="18"/>
      <c r="AG412" s="19"/>
      <c r="AH412" s="19"/>
      <c r="AT412" s="20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>Parents</v>
      </c>
      <c r="BB412" s="18" t="s">
        <v>166</v>
      </c>
      <c r="BC412" s="18" t="s">
        <v>1193</v>
      </c>
      <c r="BD412" s="18" t="s">
        <v>238</v>
      </c>
      <c r="BE412" s="18" t="s">
        <v>1200</v>
      </c>
      <c r="BF412" s="18" t="s">
        <v>194</v>
      </c>
      <c r="BJ412" s="18" t="s">
        <v>426</v>
      </c>
      <c r="BK412" s="24" t="s">
        <v>727</v>
      </c>
      <c r="BL412" s="21" t="s">
        <v>726</v>
      </c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18">
        <v>2673</v>
      </c>
      <c r="B413" s="18" t="s">
        <v>26</v>
      </c>
      <c r="C413" s="18" t="s">
        <v>238</v>
      </c>
      <c r="D413" s="18" t="s">
        <v>145</v>
      </c>
      <c r="E413" s="18" t="s">
        <v>266</v>
      </c>
      <c r="F413" s="22" t="str">
        <f>IF(ISBLANK(Table2[[#This Row],[unique_id]]), "", PROPER(SUBSTITUTE(Table2[[#This Row],[unique_id]], "_", " ")))</f>
        <v>Kitchen Home</v>
      </c>
      <c r="G413" s="18" t="s">
        <v>265</v>
      </c>
      <c r="H413" s="18" t="s">
        <v>843</v>
      </c>
      <c r="I413" s="18" t="s">
        <v>144</v>
      </c>
      <c r="M413" s="18" t="s">
        <v>136</v>
      </c>
      <c r="N413" s="18" t="s">
        <v>274</v>
      </c>
      <c r="O413" s="19" t="s">
        <v>888</v>
      </c>
      <c r="P413" s="18" t="s">
        <v>166</v>
      </c>
      <c r="Q413" s="18" t="s">
        <v>858</v>
      </c>
      <c r="R413" s="42" t="s">
        <v>843</v>
      </c>
      <c r="S413" s="18" t="str">
        <f>_xlfn.CONCAT( Table2[[#This Row],[friendly_name]], " Devices")</f>
        <v>Kitchen Home Devices</v>
      </c>
      <c r="T413" s="23" t="s">
        <v>868</v>
      </c>
      <c r="U413" s="18"/>
      <c r="V413" s="19"/>
      <c r="W413" s="19"/>
      <c r="X413" s="19"/>
      <c r="Y413" s="19"/>
      <c r="Z413" s="19"/>
      <c r="AB413" s="18"/>
      <c r="AG413" s="19"/>
      <c r="AH413" s="19"/>
      <c r="AT413" s="20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>Kitchen</v>
      </c>
      <c r="BB413" s="18" t="s">
        <v>166</v>
      </c>
      <c r="BC413" s="18" t="s">
        <v>1193</v>
      </c>
      <c r="BD413" s="18" t="s">
        <v>238</v>
      </c>
      <c r="BE413" s="18" t="s">
        <v>1200</v>
      </c>
      <c r="BF413" s="18" t="s">
        <v>208</v>
      </c>
      <c r="BJ413" s="18" t="s">
        <v>426</v>
      </c>
      <c r="BK413" s="24" t="s">
        <v>828</v>
      </c>
      <c r="BL413" s="21" t="s">
        <v>827</v>
      </c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18">
        <v>2674</v>
      </c>
      <c r="B414" s="18" t="s">
        <v>26</v>
      </c>
      <c r="C414" s="18" t="s">
        <v>238</v>
      </c>
      <c r="D414" s="18" t="s">
        <v>145</v>
      </c>
      <c r="E414" s="18" t="s">
        <v>694</v>
      </c>
      <c r="F414" s="22" t="str">
        <f>IF(ISBLANK(Table2[[#This Row],[unique_id]]), "", PROPER(SUBSTITUTE(Table2[[#This Row],[unique_id]], "_", " ")))</f>
        <v>Office Home</v>
      </c>
      <c r="G414" s="18" t="s">
        <v>695</v>
      </c>
      <c r="H414" s="18" t="s">
        <v>843</v>
      </c>
      <c r="I414" s="18" t="s">
        <v>144</v>
      </c>
      <c r="M414" s="18" t="s">
        <v>136</v>
      </c>
      <c r="N414" s="18" t="s">
        <v>274</v>
      </c>
      <c r="O414" s="19" t="s">
        <v>888</v>
      </c>
      <c r="P414" s="18" t="s">
        <v>166</v>
      </c>
      <c r="Q414" s="18" t="s">
        <v>858</v>
      </c>
      <c r="R414" s="42" t="s">
        <v>843</v>
      </c>
      <c r="S414" s="18" t="str">
        <f>_xlfn.CONCAT( Table2[[#This Row],[friendly_name]], " Devices")</f>
        <v>Office Home Devices</v>
      </c>
      <c r="T414" s="23"/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Office</v>
      </c>
      <c r="BB414" s="18" t="s">
        <v>166</v>
      </c>
      <c r="BC414" s="18" t="s">
        <v>399</v>
      </c>
      <c r="BD414" s="18" t="s">
        <v>238</v>
      </c>
      <c r="BE414" s="18" t="s">
        <v>1199</v>
      </c>
      <c r="BF414" s="18" t="s">
        <v>215</v>
      </c>
      <c r="BJ414" s="18" t="s">
        <v>426</v>
      </c>
      <c r="BK414" s="24" t="s">
        <v>467</v>
      </c>
      <c r="BL414" s="21" t="s">
        <v>466</v>
      </c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18">
        <v>2675</v>
      </c>
      <c r="B415" s="18" t="s">
        <v>26</v>
      </c>
      <c r="C415" s="18" t="s">
        <v>238</v>
      </c>
      <c r="D415" s="18" t="s">
        <v>145</v>
      </c>
      <c r="E415" s="18" t="s">
        <v>732</v>
      </c>
      <c r="F415" s="22" t="str">
        <f>IF(ISBLANK(Table2[[#This Row],[unique_id]]), "", PROPER(SUBSTITUTE(Table2[[#This Row],[unique_id]], "_", " ")))</f>
        <v>Lounge Home</v>
      </c>
      <c r="G415" s="18" t="s">
        <v>733</v>
      </c>
      <c r="H415" s="18" t="s">
        <v>843</v>
      </c>
      <c r="I415" s="18" t="s">
        <v>144</v>
      </c>
      <c r="M415" s="18" t="s">
        <v>136</v>
      </c>
      <c r="N415" s="18" t="s">
        <v>274</v>
      </c>
      <c r="O415" s="19" t="s">
        <v>888</v>
      </c>
      <c r="P415" s="18" t="s">
        <v>166</v>
      </c>
      <c r="Q415" s="18" t="s">
        <v>858</v>
      </c>
      <c r="R415" s="42" t="s">
        <v>843</v>
      </c>
      <c r="S415" s="18" t="str">
        <f>_xlfn.CONCAT( Table2[[#This Row],[friendly_name]], " Devices")</f>
        <v>Lounge Home Devices</v>
      </c>
      <c r="T415" s="23"/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Lounge</v>
      </c>
      <c r="BB415" s="18" t="s">
        <v>166</v>
      </c>
      <c r="BC415" s="18" t="s">
        <v>399</v>
      </c>
      <c r="BD415" s="18" t="s">
        <v>238</v>
      </c>
      <c r="BE415" s="18" t="s">
        <v>1199</v>
      </c>
      <c r="BF415" s="18" t="s">
        <v>196</v>
      </c>
      <c r="BJ415" s="18" t="s">
        <v>426</v>
      </c>
      <c r="BK415" s="24" t="s">
        <v>468</v>
      </c>
      <c r="BL415" s="21" t="s">
        <v>464</v>
      </c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18">
        <v>2676</v>
      </c>
      <c r="B416" s="18" t="s">
        <v>26</v>
      </c>
      <c r="C416" s="18" t="s">
        <v>238</v>
      </c>
      <c r="D416" s="18" t="s">
        <v>145</v>
      </c>
      <c r="E416" s="18" t="s">
        <v>923</v>
      </c>
      <c r="F416" s="22" t="str">
        <f>IF(ISBLANK(Table2[[#This Row],[unique_id]]), "", PROPER(SUBSTITUTE(Table2[[#This Row],[unique_id]], "_", " ")))</f>
        <v>Ada Tablet</v>
      </c>
      <c r="G416" s="18" t="s">
        <v>924</v>
      </c>
      <c r="H416" s="18" t="s">
        <v>843</v>
      </c>
      <c r="I416" s="18" t="s">
        <v>144</v>
      </c>
      <c r="M416" s="18" t="s">
        <v>136</v>
      </c>
      <c r="N416" s="18" t="s">
        <v>274</v>
      </c>
      <c r="O416" s="19"/>
      <c r="P416" s="18"/>
      <c r="R416" s="42"/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Lounge</v>
      </c>
      <c r="BB416" s="18" t="s">
        <v>924</v>
      </c>
      <c r="BC416" s="18" t="s">
        <v>1201</v>
      </c>
      <c r="BD416" s="18" t="s">
        <v>238</v>
      </c>
      <c r="BE416" s="18" t="s">
        <v>929</v>
      </c>
      <c r="BF416" s="18" t="s">
        <v>196</v>
      </c>
      <c r="BJ416" s="18" t="s">
        <v>426</v>
      </c>
      <c r="BK416" s="24" t="s">
        <v>926</v>
      </c>
      <c r="BL416" s="21" t="s">
        <v>927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18">
        <v>2677</v>
      </c>
      <c r="B417" s="18" t="s">
        <v>26</v>
      </c>
      <c r="C417" s="18" t="s">
        <v>500</v>
      </c>
      <c r="D417" s="18" t="s">
        <v>338</v>
      </c>
      <c r="E417" s="18" t="s">
        <v>337</v>
      </c>
      <c r="F417" s="22" t="str">
        <f>IF(ISBLANK(Table2[[#This Row],[unique_id]]), "", PROPER(SUBSTITUTE(Table2[[#This Row],[unique_id]], "_", " ")))</f>
        <v>Column Break</v>
      </c>
      <c r="G417" s="18" t="s">
        <v>334</v>
      </c>
      <c r="H417" s="18" t="s">
        <v>843</v>
      </c>
      <c r="I417" s="18" t="s">
        <v>144</v>
      </c>
      <c r="M417" s="18" t="s">
        <v>335</v>
      </c>
      <c r="N417" s="18" t="s">
        <v>336</v>
      </c>
      <c r="O417" s="43"/>
      <c r="P417" s="18"/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2678</v>
      </c>
      <c r="B418" s="18" t="s">
        <v>26</v>
      </c>
      <c r="C418" s="18" t="s">
        <v>644</v>
      </c>
      <c r="D418" s="18" t="s">
        <v>145</v>
      </c>
      <c r="E418" s="18" t="s">
        <v>690</v>
      </c>
      <c r="F418" s="22" t="str">
        <f>IF(ISBLANK(Table2[[#This Row],[unique_id]]), "", PROPER(SUBSTITUTE(Table2[[#This Row],[unique_id]], "_", " ")))</f>
        <v>Lg Webos Smart Tv</v>
      </c>
      <c r="G418" s="18" t="s">
        <v>181</v>
      </c>
      <c r="H418" s="18" t="s">
        <v>843</v>
      </c>
      <c r="I418" s="18" t="s">
        <v>144</v>
      </c>
      <c r="M418" s="18" t="s">
        <v>136</v>
      </c>
      <c r="N418" s="18" t="s">
        <v>274</v>
      </c>
      <c r="O418" s="19"/>
      <c r="P418" s="18"/>
      <c r="R418" s="42"/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Lounge</v>
      </c>
      <c r="BB418" s="18" t="s">
        <v>1122</v>
      </c>
      <c r="BC418" s="18" t="s">
        <v>648</v>
      </c>
      <c r="BD418" s="18" t="s">
        <v>644</v>
      </c>
      <c r="BE418" s="18" t="s">
        <v>647</v>
      </c>
      <c r="BF418" s="18" t="s">
        <v>196</v>
      </c>
      <c r="BJ418" s="18" t="s">
        <v>426</v>
      </c>
      <c r="BK418" s="24" t="s">
        <v>645</v>
      </c>
      <c r="BL418" s="21" t="s">
        <v>646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18">
        <v>2679</v>
      </c>
      <c r="B419" s="18" t="s">
        <v>643</v>
      </c>
      <c r="C419" s="18" t="s">
        <v>268</v>
      </c>
      <c r="D419" s="18" t="s">
        <v>145</v>
      </c>
      <c r="E419" s="18" t="s">
        <v>269</v>
      </c>
      <c r="F419" s="22" t="str">
        <f>IF(ISBLANK(Table2[[#This Row],[unique_id]]), "", PROPER(SUBSTITUTE(Table2[[#This Row],[unique_id]], "_", " ")))</f>
        <v>Parents Tv</v>
      </c>
      <c r="G419" s="18" t="s">
        <v>267</v>
      </c>
      <c r="H419" s="18" t="s">
        <v>843</v>
      </c>
      <c r="I419" s="18" t="s">
        <v>144</v>
      </c>
      <c r="M419" s="18" t="s">
        <v>136</v>
      </c>
      <c r="N419" s="18" t="s">
        <v>274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1122</v>
      </c>
      <c r="BC419" s="18" t="s">
        <v>1194</v>
      </c>
      <c r="BD419" s="18" t="s">
        <v>268</v>
      </c>
      <c r="BE419" s="18" t="s">
        <v>405</v>
      </c>
      <c r="BF419" s="18" t="s">
        <v>194</v>
      </c>
      <c r="BJ419" s="18" t="s">
        <v>426</v>
      </c>
      <c r="BK419" s="24" t="s">
        <v>407</v>
      </c>
      <c r="BL419" s="21" t="s">
        <v>472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18">
        <v>2680</v>
      </c>
      <c r="B420" s="18" t="s">
        <v>26</v>
      </c>
      <c r="C420" s="18" t="s">
        <v>238</v>
      </c>
      <c r="D420" s="18" t="s">
        <v>145</v>
      </c>
      <c r="E420" s="18" t="s">
        <v>930</v>
      </c>
      <c r="F420" s="22" t="str">
        <f>IF(ISBLANK(Table2[[#This Row],[unique_id]]), "", PROPER(SUBSTITUTE(Table2[[#This Row],[unique_id]], "_", " ")))</f>
        <v>Edwin Tablet</v>
      </c>
      <c r="G420" s="18" t="s">
        <v>931</v>
      </c>
      <c r="H420" s="18" t="s">
        <v>843</v>
      </c>
      <c r="I420" s="18" t="s">
        <v>144</v>
      </c>
      <c r="M420" s="18" t="s">
        <v>136</v>
      </c>
      <c r="N420" s="18" t="s">
        <v>274</v>
      </c>
      <c r="O420" s="19"/>
      <c r="P420" s="18"/>
      <c r="R420" s="42"/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931</v>
      </c>
      <c r="BC420" s="18" t="s">
        <v>1201</v>
      </c>
      <c r="BD420" s="18" t="s">
        <v>238</v>
      </c>
      <c r="BE420" s="18" t="s">
        <v>929</v>
      </c>
      <c r="BF420" s="18" t="s">
        <v>208</v>
      </c>
      <c r="BJ420" s="18" t="s">
        <v>426</v>
      </c>
      <c r="BK420" s="24" t="s">
        <v>937</v>
      </c>
      <c r="BL420" s="21" t="s">
        <v>928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18">
        <v>2681</v>
      </c>
      <c r="B421" s="18" t="s">
        <v>643</v>
      </c>
      <c r="C421" s="18" t="s">
        <v>238</v>
      </c>
      <c r="D421" s="18" t="s">
        <v>145</v>
      </c>
      <c r="E421" s="18" t="s">
        <v>779</v>
      </c>
      <c r="F421" s="22" t="str">
        <f>IF(ISBLANK(Table2[[#This Row],[unique_id]]), "", PROPER(SUBSTITUTE(Table2[[#This Row],[unique_id]], "_", " ")))</f>
        <v>Office Tv</v>
      </c>
      <c r="G421" s="18" t="s">
        <v>780</v>
      </c>
      <c r="H421" s="18" t="s">
        <v>843</v>
      </c>
      <c r="I421" s="18" t="s">
        <v>144</v>
      </c>
      <c r="M421" s="18" t="s">
        <v>136</v>
      </c>
      <c r="N421" s="18" t="s">
        <v>274</v>
      </c>
      <c r="O421" s="19"/>
      <c r="P421" s="18"/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1122</v>
      </c>
      <c r="BC421" s="18" t="s">
        <v>400</v>
      </c>
      <c r="BD421" s="18" t="s">
        <v>238</v>
      </c>
      <c r="BE421" s="18" t="s">
        <v>401</v>
      </c>
      <c r="BF421" s="18" t="s">
        <v>215</v>
      </c>
      <c r="BJ421" s="18" t="s">
        <v>426</v>
      </c>
      <c r="BK421" s="24" t="s">
        <v>471</v>
      </c>
      <c r="BL421" s="21" t="s">
        <v>465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18">
        <v>2682</v>
      </c>
      <c r="B422" s="18" t="s">
        <v>26</v>
      </c>
      <c r="C422" s="18" t="s">
        <v>500</v>
      </c>
      <c r="D422" s="18" t="s">
        <v>338</v>
      </c>
      <c r="E422" s="18" t="s">
        <v>337</v>
      </c>
      <c r="F422" s="22" t="str">
        <f>IF(ISBLANK(Table2[[#This Row],[unique_id]]), "", PROPER(SUBSTITUTE(Table2[[#This Row],[unique_id]], "_", " ")))</f>
        <v>Column Break</v>
      </c>
      <c r="G422" s="18" t="s">
        <v>334</v>
      </c>
      <c r="H422" s="18" t="s">
        <v>843</v>
      </c>
      <c r="I422" s="18" t="s">
        <v>144</v>
      </c>
      <c r="M422" s="18" t="s">
        <v>335</v>
      </c>
      <c r="N422" s="18" t="s">
        <v>336</v>
      </c>
      <c r="O422" s="19"/>
      <c r="P422" s="18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U422" s="19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/>
      </c>
      <c r="BE422" s="19"/>
      <c r="BL422" s="18"/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18">
        <v>2683</v>
      </c>
      <c r="B423" s="18" t="s">
        <v>26</v>
      </c>
      <c r="C423" s="18" t="s">
        <v>183</v>
      </c>
      <c r="D423" s="18" t="s">
        <v>145</v>
      </c>
      <c r="E423" s="18" t="s">
        <v>832</v>
      </c>
      <c r="F423" s="22" t="str">
        <f>IF(ISBLANK(Table2[[#This Row],[unique_id]]), "", PROPER(SUBSTITUTE(Table2[[#This Row],[unique_id]], "_", " ")))</f>
        <v>Lounge Arc</v>
      </c>
      <c r="G423" s="18" t="s">
        <v>835</v>
      </c>
      <c r="H423" s="18" t="s">
        <v>843</v>
      </c>
      <c r="I423" s="18" t="s">
        <v>144</v>
      </c>
      <c r="M423" s="18" t="s">
        <v>136</v>
      </c>
      <c r="N423" s="18" t="s">
        <v>274</v>
      </c>
      <c r="O423" s="19" t="s">
        <v>888</v>
      </c>
      <c r="P423" s="18"/>
      <c r="R423" s="42"/>
      <c r="T423" s="23" t="str">
        <f>_xlfn.CONCAT("name: ", Table2[[#This Row],[friendly_name]])</f>
        <v>name: Lounge Arc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649</v>
      </c>
      <c r="BC423" s="18" t="s">
        <v>1197</v>
      </c>
      <c r="BD423" s="18" t="s">
        <v>183</v>
      </c>
      <c r="BE423" s="18">
        <v>15.4</v>
      </c>
      <c r="BF423" s="18" t="s">
        <v>196</v>
      </c>
      <c r="BJ423" s="18" t="s">
        <v>426</v>
      </c>
      <c r="BK423" s="18" t="s">
        <v>650</v>
      </c>
      <c r="BL423" s="21" t="s">
        <v>651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18">
        <v>2684</v>
      </c>
      <c r="B424" s="18" t="s">
        <v>643</v>
      </c>
      <c r="C424" s="18" t="s">
        <v>911</v>
      </c>
      <c r="D424" s="18" t="s">
        <v>149</v>
      </c>
      <c r="E424" s="18" t="s">
        <v>913</v>
      </c>
      <c r="F424" s="22" t="str">
        <f>IF(ISBLANK(Table2[[#This Row],[unique_id]]), "", PROPER(SUBSTITUTE(Table2[[#This Row],[unique_id]], "_", " ")))</f>
        <v>Template Kitchen Move Proxy</v>
      </c>
      <c r="G424" s="18" t="s">
        <v>836</v>
      </c>
      <c r="H424" s="18" t="s">
        <v>843</v>
      </c>
      <c r="I424" s="18" t="s">
        <v>144</v>
      </c>
      <c r="O424" s="19" t="s">
        <v>888</v>
      </c>
      <c r="P424" s="18" t="s">
        <v>166</v>
      </c>
      <c r="Q424" s="18" t="s">
        <v>858</v>
      </c>
      <c r="R424" s="42" t="s">
        <v>843</v>
      </c>
      <c r="S424" s="18" t="str">
        <f>_xlfn.CONCAT( Table2[[#This Row],[friendly_name]], " Devices")</f>
        <v>Kitchen Move Devices</v>
      </c>
      <c r="T424" s="23" t="s">
        <v>916</v>
      </c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8" t="s">
        <v>145</v>
      </c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Kitchen</v>
      </c>
      <c r="BB424" s="18" t="s">
        <v>371</v>
      </c>
      <c r="BC424" s="18" t="s">
        <v>1195</v>
      </c>
      <c r="BD424" s="18" t="s">
        <v>183</v>
      </c>
      <c r="BE424" s="18">
        <v>15.4</v>
      </c>
      <c r="BF424" s="18" t="s">
        <v>208</v>
      </c>
      <c r="BL424" s="21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2685</v>
      </c>
      <c r="B425" s="18" t="s">
        <v>26</v>
      </c>
      <c r="C425" s="18" t="s">
        <v>183</v>
      </c>
      <c r="D425" s="18" t="s">
        <v>145</v>
      </c>
      <c r="E425" s="18" t="s">
        <v>831</v>
      </c>
      <c r="F425" s="22" t="str">
        <f>IF(ISBLANK(Table2[[#This Row],[unique_id]]), "", PROPER(SUBSTITUTE(Table2[[#This Row],[unique_id]], "_", " ")))</f>
        <v>Kitchen Move</v>
      </c>
      <c r="G425" s="18" t="s">
        <v>836</v>
      </c>
      <c r="H425" s="18" t="s">
        <v>843</v>
      </c>
      <c r="I425" s="18" t="s">
        <v>144</v>
      </c>
      <c r="M425" s="18" t="s">
        <v>136</v>
      </c>
      <c r="N425" s="18" t="s">
        <v>274</v>
      </c>
      <c r="O425" s="19" t="s">
        <v>888</v>
      </c>
      <c r="P425" s="18" t="s">
        <v>166</v>
      </c>
      <c r="Q425" s="18" t="s">
        <v>858</v>
      </c>
      <c r="R425" s="42" t="s">
        <v>843</v>
      </c>
      <c r="S425" s="18" t="str">
        <f>_xlfn.CONCAT( Table2[[#This Row],[friendly_name]], " Devices")</f>
        <v>Kitchen Move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Kitchen</v>
      </c>
      <c r="BB425" s="18" t="s">
        <v>371</v>
      </c>
      <c r="BC425" s="18" t="s">
        <v>1195</v>
      </c>
      <c r="BD425" s="18" t="s">
        <v>183</v>
      </c>
      <c r="BE425" s="18">
        <v>15.4</v>
      </c>
      <c r="BF425" s="18" t="s">
        <v>208</v>
      </c>
      <c r="BJ425" s="18" t="s">
        <v>426</v>
      </c>
      <c r="BK425" s="18" t="s">
        <v>374</v>
      </c>
      <c r="BL425" s="21" t="s">
        <v>494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18">
        <v>2686</v>
      </c>
      <c r="B426" s="18" t="s">
        <v>26</v>
      </c>
      <c r="C426" s="18" t="s">
        <v>183</v>
      </c>
      <c r="D426" s="18" t="s">
        <v>145</v>
      </c>
      <c r="E426" s="18" t="s">
        <v>830</v>
      </c>
      <c r="F426" s="22" t="str">
        <f>IF(ISBLANK(Table2[[#This Row],[unique_id]]), "", PROPER(SUBSTITUTE(Table2[[#This Row],[unique_id]], "_", " ")))</f>
        <v>Kitchen Five</v>
      </c>
      <c r="G426" s="18" t="s">
        <v>837</v>
      </c>
      <c r="H426" s="18" t="s">
        <v>843</v>
      </c>
      <c r="I426" s="18" t="s">
        <v>144</v>
      </c>
      <c r="M426" s="18" t="s">
        <v>136</v>
      </c>
      <c r="N426" s="18" t="s">
        <v>274</v>
      </c>
      <c r="O426" s="19" t="s">
        <v>888</v>
      </c>
      <c r="P426" s="18" t="s">
        <v>166</v>
      </c>
      <c r="Q426" s="18" t="s">
        <v>858</v>
      </c>
      <c r="R426" s="42" t="s">
        <v>843</v>
      </c>
      <c r="S426" s="18" t="str">
        <f>_xlfn.CONCAT( Table2[[#This Row],[friendly_name]], " Devices")</f>
        <v>Kitchen Five Devices</v>
      </c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915</v>
      </c>
      <c r="BC426" s="18" t="s">
        <v>1196</v>
      </c>
      <c r="BD426" s="18" t="s">
        <v>183</v>
      </c>
      <c r="BE426" s="18">
        <v>15.4</v>
      </c>
      <c r="BF426" s="18" t="s">
        <v>208</v>
      </c>
      <c r="BJ426" s="18" t="s">
        <v>426</v>
      </c>
      <c r="BK426" s="23" t="s">
        <v>373</v>
      </c>
      <c r="BL426" s="21" t="s">
        <v>495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18">
        <v>2687</v>
      </c>
      <c r="B427" s="18" t="s">
        <v>643</v>
      </c>
      <c r="C427" s="18" t="s">
        <v>911</v>
      </c>
      <c r="D427" s="18" t="s">
        <v>149</v>
      </c>
      <c r="E427" s="18" t="s">
        <v>914</v>
      </c>
      <c r="F427" s="22" t="str">
        <f>IF(ISBLANK(Table2[[#This Row],[unique_id]]), "", PROPER(SUBSTITUTE(Table2[[#This Row],[unique_id]], "_", " ")))</f>
        <v>Template Parents Move Proxy</v>
      </c>
      <c r="G427" s="18" t="s">
        <v>838</v>
      </c>
      <c r="H427" s="18" t="s">
        <v>843</v>
      </c>
      <c r="I427" s="18" t="s">
        <v>144</v>
      </c>
      <c r="O427" s="19" t="s">
        <v>888</v>
      </c>
      <c r="P427" s="18" t="s">
        <v>166</v>
      </c>
      <c r="Q427" s="18" t="s">
        <v>858</v>
      </c>
      <c r="R427" s="42" t="s">
        <v>843</v>
      </c>
      <c r="S427" s="18" t="str">
        <f>_xlfn.CONCAT( Table2[[#This Row],[friendly_name]], " Devices")</f>
        <v>Parents Move Devices</v>
      </c>
      <c r="T427" s="23" t="s">
        <v>916</v>
      </c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8" t="s">
        <v>145</v>
      </c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Parents</v>
      </c>
      <c r="BB427" s="18" t="s">
        <v>371</v>
      </c>
      <c r="BC427" s="18" t="s">
        <v>1195</v>
      </c>
      <c r="BD427" s="18" t="s">
        <v>183</v>
      </c>
      <c r="BE427" s="18">
        <v>15.4</v>
      </c>
      <c r="BF427" s="18" t="s">
        <v>194</v>
      </c>
      <c r="BL427" s="21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2688</v>
      </c>
      <c r="B428" s="18" t="s">
        <v>26</v>
      </c>
      <c r="C428" s="18" t="s">
        <v>183</v>
      </c>
      <c r="D428" s="18" t="s">
        <v>145</v>
      </c>
      <c r="E428" s="18" t="s">
        <v>829</v>
      </c>
      <c r="F428" s="22" t="str">
        <f>IF(ISBLANK(Table2[[#This Row],[unique_id]]), "", PROPER(SUBSTITUTE(Table2[[#This Row],[unique_id]], "_", " ")))</f>
        <v>Parents Move</v>
      </c>
      <c r="G428" s="18" t="s">
        <v>838</v>
      </c>
      <c r="H428" s="18" t="s">
        <v>843</v>
      </c>
      <c r="I428" s="18" t="s">
        <v>144</v>
      </c>
      <c r="M428" s="18" t="s">
        <v>136</v>
      </c>
      <c r="N428" s="18" t="s">
        <v>274</v>
      </c>
      <c r="O428" s="19" t="s">
        <v>888</v>
      </c>
      <c r="P428" s="18" t="s">
        <v>166</v>
      </c>
      <c r="Q428" s="18" t="s">
        <v>858</v>
      </c>
      <c r="R428" s="42" t="s">
        <v>843</v>
      </c>
      <c r="S428" s="18" t="str">
        <f>_xlfn.CONCAT( Table2[[#This Row],[friendly_name]], " Devices")</f>
        <v>Parents Move Devices</v>
      </c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Parents</v>
      </c>
      <c r="BB428" s="18" t="s">
        <v>371</v>
      </c>
      <c r="BC428" s="18" t="s">
        <v>1195</v>
      </c>
      <c r="BD428" s="18" t="s">
        <v>183</v>
      </c>
      <c r="BE428" s="18">
        <v>15.4</v>
      </c>
      <c r="BF428" s="18" t="s">
        <v>194</v>
      </c>
      <c r="BJ428" s="18" t="s">
        <v>426</v>
      </c>
      <c r="BK428" s="18" t="s">
        <v>372</v>
      </c>
      <c r="BL428" s="21" t="s">
        <v>493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18">
        <v>2689</v>
      </c>
      <c r="B429" s="18" t="s">
        <v>643</v>
      </c>
      <c r="C429" s="18" t="s">
        <v>268</v>
      </c>
      <c r="D429" s="18" t="s">
        <v>145</v>
      </c>
      <c r="E429" s="18" t="s">
        <v>728</v>
      </c>
      <c r="F429" s="22" t="str">
        <f>IF(ISBLANK(Table2[[#This Row],[unique_id]]), "", PROPER(SUBSTITUTE(Table2[[#This Row],[unique_id]], "_", " ")))</f>
        <v>Parents Tv Speaker</v>
      </c>
      <c r="G429" s="18" t="s">
        <v>729</v>
      </c>
      <c r="H429" s="18" t="s">
        <v>843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1125</v>
      </c>
      <c r="BC429" s="18" t="s">
        <v>1198</v>
      </c>
      <c r="BD429" s="18" t="s">
        <v>268</v>
      </c>
      <c r="BE429" s="18" t="s">
        <v>405</v>
      </c>
      <c r="BF429" s="18" t="s">
        <v>194</v>
      </c>
      <c r="BJ429" s="18" t="s">
        <v>426</v>
      </c>
      <c r="BK429" s="24" t="s">
        <v>408</v>
      </c>
      <c r="BL429" s="21" t="s">
        <v>473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18">
        <v>2700</v>
      </c>
      <c r="B430" s="18" t="s">
        <v>26</v>
      </c>
      <c r="C430" s="18" t="s">
        <v>151</v>
      </c>
      <c r="D430" s="18" t="s">
        <v>314</v>
      </c>
      <c r="E430" s="18" t="s">
        <v>745</v>
      </c>
      <c r="F430" s="22" t="str">
        <f>IF(ISBLANK(Table2[[#This Row],[unique_id]]), "", PROPER(SUBSTITUTE(Table2[[#This Row],[unique_id]], "_", " ")))</f>
        <v>Back Door Lock Security</v>
      </c>
      <c r="G430" s="18" t="s">
        <v>741</v>
      </c>
      <c r="H430" s="18" t="s">
        <v>720</v>
      </c>
      <c r="I430" s="18" t="s">
        <v>212</v>
      </c>
      <c r="M430" s="18" t="s">
        <v>136</v>
      </c>
      <c r="O430" s="19"/>
      <c r="P430" s="18"/>
      <c r="T430" s="23"/>
      <c r="U430" s="18"/>
      <c r="V430" s="19"/>
      <c r="W430" s="19"/>
      <c r="X430" s="19"/>
      <c r="Y430" s="19"/>
      <c r="Z430" s="19"/>
      <c r="AB430" s="18"/>
      <c r="AE430" s="18" t="s">
        <v>756</v>
      </c>
      <c r="AG430" s="19"/>
      <c r="AH430" s="19"/>
      <c r="AT430" s="20"/>
      <c r="AU430" s="19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/>
      </c>
      <c r="BE430" s="19"/>
      <c r="BK430" s="24"/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2701</v>
      </c>
      <c r="B431" s="18" t="s">
        <v>26</v>
      </c>
      <c r="C431" s="18" t="s">
        <v>151</v>
      </c>
      <c r="D431" s="18" t="s">
        <v>149</v>
      </c>
      <c r="E431" s="18" t="s">
        <v>758</v>
      </c>
      <c r="F431" s="22" t="str">
        <f>IF(ISBLANK(Table2[[#This Row],[unique_id]]), "", PROPER(SUBSTITUTE(Table2[[#This Row],[unique_id]], "_", " ")))</f>
        <v>Template Back Door State</v>
      </c>
      <c r="G431" s="18" t="s">
        <v>289</v>
      </c>
      <c r="H431" s="18" t="s">
        <v>720</v>
      </c>
      <c r="I431" s="18" t="s">
        <v>212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9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/>
      </c>
      <c r="BE431" s="19"/>
      <c r="BK431" s="24"/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2702</v>
      </c>
      <c r="B432" s="18" t="s">
        <v>26</v>
      </c>
      <c r="C432" s="18" t="s">
        <v>711</v>
      </c>
      <c r="D432" s="18" t="s">
        <v>714</v>
      </c>
      <c r="E432" s="18" t="s">
        <v>715</v>
      </c>
      <c r="F432" s="22" t="str">
        <f>IF(ISBLANK(Table2[[#This Row],[unique_id]]), "", PROPER(SUBSTITUTE(Table2[[#This Row],[unique_id]], "_", " ")))</f>
        <v>Back Door Lock</v>
      </c>
      <c r="G432" s="18" t="s">
        <v>760</v>
      </c>
      <c r="H432" s="18" t="s">
        <v>720</v>
      </c>
      <c r="I432" s="18" t="s">
        <v>212</v>
      </c>
      <c r="M432" s="18" t="s">
        <v>136</v>
      </c>
      <c r="O432" s="19"/>
      <c r="P432" s="18"/>
      <c r="T432" s="23"/>
      <c r="U432" s="18"/>
      <c r="V432" s="19"/>
      <c r="W432" s="19" t="s">
        <v>549</v>
      </c>
      <c r="X432" s="19"/>
      <c r="Y432" s="26" t="s">
        <v>854</v>
      </c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18" t="str">
        <f>Table2[[#This Row],[device_suggested_area]]</f>
        <v>Back Door</v>
      </c>
      <c r="BA432" s="18" t="str">
        <f>IF(ISBLANK(Table2[[#This Row],[device_model]]), "", Table2[[#This Row],[device_suggested_area]])</f>
        <v>Back Door</v>
      </c>
      <c r="BB432" s="18" t="s">
        <v>1179</v>
      </c>
      <c r="BC432" s="18" t="s">
        <v>712</v>
      </c>
      <c r="BD432" s="18" t="s">
        <v>711</v>
      </c>
      <c r="BE432" s="18" t="s">
        <v>713</v>
      </c>
      <c r="BF432" s="18" t="s">
        <v>720</v>
      </c>
      <c r="BK432" s="18" t="s">
        <v>710</v>
      </c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18">
        <v>2703</v>
      </c>
      <c r="B433" s="18" t="s">
        <v>26</v>
      </c>
      <c r="C433" s="18" t="s">
        <v>339</v>
      </c>
      <c r="D433" s="18" t="s">
        <v>149</v>
      </c>
      <c r="E433" s="18" t="s">
        <v>751</v>
      </c>
      <c r="F433" s="22" t="str">
        <f>IF(ISBLANK(Table2[[#This Row],[unique_id]]), "", PROPER(SUBSTITUTE(Table2[[#This Row],[unique_id]], "_", " ")))</f>
        <v>Template Back Door Sensor Contact Last</v>
      </c>
      <c r="G433" s="18" t="s">
        <v>759</v>
      </c>
      <c r="H433" s="18" t="s">
        <v>720</v>
      </c>
      <c r="I433" s="18" t="s">
        <v>212</v>
      </c>
      <c r="M433" s="18" t="s">
        <v>136</v>
      </c>
      <c r="O433" s="19"/>
      <c r="P433" s="18"/>
      <c r="T433" s="23"/>
      <c r="U433" s="18"/>
      <c r="V433" s="19"/>
      <c r="W433" s="19" t="s">
        <v>549</v>
      </c>
      <c r="X433" s="19"/>
      <c r="Y433" s="26" t="s">
        <v>854</v>
      </c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3" t="str">
        <f>Table2[[#This Row],[device_suggested_area]]</f>
        <v>Back Door</v>
      </c>
      <c r="BA433" s="18" t="str">
        <f>IF(ISBLANK(Table2[[#This Row],[device_model]]), "", Table2[[#This Row],[device_suggested_area]])</f>
        <v>Back Door</v>
      </c>
      <c r="BB433" s="23" t="s">
        <v>1192</v>
      </c>
      <c r="BC433" s="23" t="s">
        <v>734</v>
      </c>
      <c r="BD433" s="18" t="s">
        <v>1285</v>
      </c>
      <c r="BE433" s="18" t="s">
        <v>713</v>
      </c>
      <c r="BF433" s="18" t="s">
        <v>720</v>
      </c>
      <c r="BK433" s="18" t="s">
        <v>736</v>
      </c>
      <c r="BL433" s="18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18">
        <v>2704</v>
      </c>
      <c r="B434" s="18" t="s">
        <v>643</v>
      </c>
      <c r="C434" s="18" t="s">
        <v>237</v>
      </c>
      <c r="D434" s="18" t="s">
        <v>147</v>
      </c>
      <c r="F434" s="22" t="str">
        <f>IF(ISBLANK(Table2[[#This Row],[unique_id]]), "", PROPER(SUBSTITUTE(Table2[[#This Row],[unique_id]], "_", " ")))</f>
        <v/>
      </c>
      <c r="G434" s="18" t="s">
        <v>720</v>
      </c>
      <c r="H434" s="18" t="s">
        <v>731</v>
      </c>
      <c r="I434" s="18" t="s">
        <v>212</v>
      </c>
      <c r="O434" s="19"/>
      <c r="P434" s="18"/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9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/>
      </c>
      <c r="BC434" s="23"/>
      <c r="BE434" s="19"/>
      <c r="BL434" s="18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2705</v>
      </c>
      <c r="B435" s="18" t="s">
        <v>26</v>
      </c>
      <c r="C435" s="18" t="s">
        <v>151</v>
      </c>
      <c r="D435" s="18" t="s">
        <v>314</v>
      </c>
      <c r="E435" s="18" t="s">
        <v>746</v>
      </c>
      <c r="F435" s="22" t="str">
        <f>IF(ISBLANK(Table2[[#This Row],[unique_id]]), "", PROPER(SUBSTITUTE(Table2[[#This Row],[unique_id]], "_", " ")))</f>
        <v>Front Door Lock Security</v>
      </c>
      <c r="G435" s="18" t="s">
        <v>741</v>
      </c>
      <c r="H435" s="18" t="s">
        <v>719</v>
      </c>
      <c r="I435" s="18" t="s">
        <v>212</v>
      </c>
      <c r="M435" s="18" t="s">
        <v>136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E435" s="18" t="s">
        <v>756</v>
      </c>
      <c r="AG435" s="19"/>
      <c r="AH435" s="19"/>
      <c r="AT435" s="20"/>
      <c r="AU435" s="19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/>
      </c>
      <c r="BE435" s="19"/>
      <c r="BK435" s="24"/>
      <c r="BL435" s="21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18">
        <v>2706</v>
      </c>
      <c r="B436" s="18" t="s">
        <v>26</v>
      </c>
      <c r="C436" s="18" t="s">
        <v>151</v>
      </c>
      <c r="D436" s="18" t="s">
        <v>149</v>
      </c>
      <c r="E436" s="18" t="s">
        <v>757</v>
      </c>
      <c r="F436" s="22" t="str">
        <f>IF(ISBLANK(Table2[[#This Row],[unique_id]]), "", PROPER(SUBSTITUTE(Table2[[#This Row],[unique_id]], "_", " ")))</f>
        <v>Template Front Door State</v>
      </c>
      <c r="G436" s="18" t="s">
        <v>289</v>
      </c>
      <c r="H436" s="18" t="s">
        <v>719</v>
      </c>
      <c r="I436" s="18" t="s">
        <v>212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2707</v>
      </c>
      <c r="B437" s="18" t="s">
        <v>26</v>
      </c>
      <c r="C437" s="18" t="s">
        <v>711</v>
      </c>
      <c r="D437" s="18" t="s">
        <v>714</v>
      </c>
      <c r="E437" s="18" t="s">
        <v>716</v>
      </c>
      <c r="F437" s="22" t="str">
        <f>IF(ISBLANK(Table2[[#This Row],[unique_id]]), "", PROPER(SUBSTITUTE(Table2[[#This Row],[unique_id]], "_", " ")))</f>
        <v>Front Door Lock</v>
      </c>
      <c r="G437" s="18" t="s">
        <v>760</v>
      </c>
      <c r="H437" s="18" t="s">
        <v>719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 t="s">
        <v>549</v>
      </c>
      <c r="X437" s="19"/>
      <c r="Y437" s="26" t="s">
        <v>854</v>
      </c>
      <c r="Z437" s="19"/>
      <c r="AB437" s="18"/>
      <c r="AG437" s="19"/>
      <c r="AH437" s="19"/>
      <c r="AT437" s="20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18" t="str">
        <f>Table2[[#This Row],[device_suggested_area]]</f>
        <v>Front Door</v>
      </c>
      <c r="BA437" s="18" t="str">
        <f>IF(ISBLANK(Table2[[#This Row],[device_model]]), "", Table2[[#This Row],[device_suggested_area]])</f>
        <v>Front Door</v>
      </c>
      <c r="BB437" s="18" t="s">
        <v>1179</v>
      </c>
      <c r="BC437" s="18" t="s">
        <v>712</v>
      </c>
      <c r="BD437" s="18" t="s">
        <v>711</v>
      </c>
      <c r="BE437" s="18" t="s">
        <v>713</v>
      </c>
      <c r="BF437" s="18" t="s">
        <v>719</v>
      </c>
      <c r="BK437" s="18" t="s">
        <v>717</v>
      </c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18">
        <v>2708</v>
      </c>
      <c r="B438" s="18" t="s">
        <v>26</v>
      </c>
      <c r="C438" s="18" t="s">
        <v>339</v>
      </c>
      <c r="D438" s="18" t="s">
        <v>149</v>
      </c>
      <c r="E438" s="18" t="s">
        <v>750</v>
      </c>
      <c r="F438" s="22" t="str">
        <f>IF(ISBLANK(Table2[[#This Row],[unique_id]]), "", PROPER(SUBSTITUTE(Table2[[#This Row],[unique_id]], "_", " ")))</f>
        <v>Template Front Door Sensor Contact Last</v>
      </c>
      <c r="G438" s="18" t="s">
        <v>759</v>
      </c>
      <c r="H438" s="18" t="s">
        <v>719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854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3" t="str">
        <f>Table2[[#This Row],[device_suggested_area]]</f>
        <v>Front Door</v>
      </c>
      <c r="BA438" s="18" t="str">
        <f>IF(ISBLANK(Table2[[#This Row],[device_model]]), "", Table2[[#This Row],[device_suggested_area]])</f>
        <v>Front Door</v>
      </c>
      <c r="BB438" s="23" t="s">
        <v>1192</v>
      </c>
      <c r="BC438" s="23" t="s">
        <v>734</v>
      </c>
      <c r="BD438" s="18" t="s">
        <v>1285</v>
      </c>
      <c r="BE438" s="18" t="s">
        <v>713</v>
      </c>
      <c r="BF438" s="18" t="s">
        <v>719</v>
      </c>
      <c r="BK438" s="18" t="s">
        <v>735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18">
        <v>2709</v>
      </c>
      <c r="B439" s="18" t="s">
        <v>643</v>
      </c>
      <c r="C439" s="18" t="s">
        <v>237</v>
      </c>
      <c r="D439" s="18" t="s">
        <v>147</v>
      </c>
      <c r="F439" s="22" t="str">
        <f>IF(ISBLANK(Table2[[#This Row],[unique_id]]), "", PROPER(SUBSTITUTE(Table2[[#This Row],[unique_id]], "_", " ")))</f>
        <v/>
      </c>
      <c r="G439" s="18" t="s">
        <v>719</v>
      </c>
      <c r="H439" s="18" t="s">
        <v>730</v>
      </c>
      <c r="I439" s="18" t="s">
        <v>212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C439" s="23"/>
      <c r="BE439" s="19"/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18">
        <v>2710</v>
      </c>
      <c r="B440" s="18" t="s">
        <v>26</v>
      </c>
      <c r="C440" s="18" t="s">
        <v>500</v>
      </c>
      <c r="D440" s="18" t="s">
        <v>338</v>
      </c>
      <c r="E440" s="18" t="s">
        <v>337</v>
      </c>
      <c r="F440" s="22" t="str">
        <f>IF(ISBLANK(Table2[[#This Row],[unique_id]]), "", PROPER(SUBSTITUTE(Table2[[#This Row],[unique_id]], "_", " ")))</f>
        <v>Column Break</v>
      </c>
      <c r="G440" s="18" t="s">
        <v>334</v>
      </c>
      <c r="H440" s="18" t="s">
        <v>722</v>
      </c>
      <c r="I440" s="18" t="s">
        <v>212</v>
      </c>
      <c r="M440" s="18" t="s">
        <v>335</v>
      </c>
      <c r="N440" s="18" t="s">
        <v>336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2711</v>
      </c>
      <c r="B441" s="18" t="s">
        <v>26</v>
      </c>
      <c r="C441" s="18" t="s">
        <v>237</v>
      </c>
      <c r="D441" s="18" t="s">
        <v>149</v>
      </c>
      <c r="E441" s="18" t="s">
        <v>150</v>
      </c>
      <c r="F441" s="22" t="str">
        <f>IF(ISBLANK(Table2[[#This Row],[unique_id]]), "", PROPER(SUBSTITUTE(Table2[[#This Row],[unique_id]], "_", " ")))</f>
        <v>Uvc Ada Motion</v>
      </c>
      <c r="G441" s="18" t="s">
        <v>718</v>
      </c>
      <c r="H441" s="18" t="s">
        <v>722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2712</v>
      </c>
      <c r="B442" s="18" t="s">
        <v>26</v>
      </c>
      <c r="C442" s="18" t="s">
        <v>237</v>
      </c>
      <c r="D442" s="18" t="s">
        <v>147</v>
      </c>
      <c r="E442" s="18" t="s">
        <v>148</v>
      </c>
      <c r="F442" s="22" t="str">
        <f>IF(ISBLANK(Table2[[#This Row],[unique_id]]), "", PROPER(SUBSTITUTE(Table2[[#This Row],[unique_id]], "_", " ")))</f>
        <v>Uvc Ada Medium</v>
      </c>
      <c r="G442" s="18" t="s">
        <v>130</v>
      </c>
      <c r="H442" s="18" t="s">
        <v>724</v>
      </c>
      <c r="I442" s="18" t="s">
        <v>212</v>
      </c>
      <c r="M442" s="18" t="s">
        <v>136</v>
      </c>
      <c r="N442" s="18" t="s">
        <v>275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">
        <v>394</v>
      </c>
      <c r="BA442" s="18" t="str">
        <f>IF(ISBLANK(Table2[[#This Row],[device_model]]), "", Table2[[#This Row],[device_suggested_area]])</f>
        <v>Ada</v>
      </c>
      <c r="BB442" s="18" t="str">
        <f>Table2[[#This Row],[device_suggested_area]]</f>
        <v>Ada</v>
      </c>
      <c r="BC442" s="18" t="s">
        <v>392</v>
      </c>
      <c r="BD442" s="18" t="s">
        <v>237</v>
      </c>
      <c r="BE442" s="18" t="s">
        <v>393</v>
      </c>
      <c r="BF442" s="18" t="s">
        <v>130</v>
      </c>
      <c r="BJ442" s="18" t="s">
        <v>446</v>
      </c>
      <c r="BK442" s="18" t="s">
        <v>390</v>
      </c>
      <c r="BL442" s="18" t="s">
        <v>411</v>
      </c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18">
        <v>2713</v>
      </c>
      <c r="B443" s="18" t="s">
        <v>26</v>
      </c>
      <c r="C443" s="18" t="s">
        <v>500</v>
      </c>
      <c r="D443" s="18" t="s">
        <v>338</v>
      </c>
      <c r="E443" s="18" t="s">
        <v>337</v>
      </c>
      <c r="F443" s="22" t="str">
        <f>IF(ISBLANK(Table2[[#This Row],[unique_id]]), "", PROPER(SUBSTITUTE(Table2[[#This Row],[unique_id]], "_", " ")))</f>
        <v>Column Break</v>
      </c>
      <c r="G443" s="18" t="s">
        <v>334</v>
      </c>
      <c r="H443" s="18" t="s">
        <v>724</v>
      </c>
      <c r="I443" s="18" t="s">
        <v>212</v>
      </c>
      <c r="M443" s="18" t="s">
        <v>335</v>
      </c>
      <c r="N443" s="18" t="s">
        <v>336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2714</v>
      </c>
      <c r="B444" s="18" t="s">
        <v>26</v>
      </c>
      <c r="C444" s="18" t="s">
        <v>237</v>
      </c>
      <c r="D444" s="18" t="s">
        <v>149</v>
      </c>
      <c r="E444" s="18" t="s">
        <v>211</v>
      </c>
      <c r="F444" s="22" t="str">
        <f>IF(ISBLANK(Table2[[#This Row],[unique_id]]), "", PROPER(SUBSTITUTE(Table2[[#This Row],[unique_id]], "_", " ")))</f>
        <v>Uvc Edwin Motion</v>
      </c>
      <c r="G444" s="18" t="s">
        <v>718</v>
      </c>
      <c r="H444" s="18" t="s">
        <v>721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2715</v>
      </c>
      <c r="B445" s="18" t="s">
        <v>26</v>
      </c>
      <c r="C445" s="18" t="s">
        <v>237</v>
      </c>
      <c r="D445" s="18" t="s">
        <v>147</v>
      </c>
      <c r="E445" s="18" t="s">
        <v>210</v>
      </c>
      <c r="F445" s="22" t="str">
        <f>IF(ISBLANK(Table2[[#This Row],[unique_id]]), "", PROPER(SUBSTITUTE(Table2[[#This Row],[unique_id]], "_", " ")))</f>
        <v>Uvc Edwin Medium</v>
      </c>
      <c r="G445" s="18" t="s">
        <v>127</v>
      </c>
      <c r="H445" s="18" t="s">
        <v>723</v>
      </c>
      <c r="I445" s="18" t="s">
        <v>212</v>
      </c>
      <c r="M445" s="18" t="s">
        <v>136</v>
      </c>
      <c r="N445" s="18" t="s">
        <v>275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18" t="s">
        <v>394</v>
      </c>
      <c r="BA445" s="18" t="str">
        <f>IF(ISBLANK(Table2[[#This Row],[device_model]]), "", Table2[[#This Row],[device_suggested_area]])</f>
        <v>Edwin</v>
      </c>
      <c r="BB445" s="18" t="str">
        <f>Table2[[#This Row],[device_suggested_area]]</f>
        <v>Edwin</v>
      </c>
      <c r="BC445" s="18" t="s">
        <v>392</v>
      </c>
      <c r="BD445" s="18" t="s">
        <v>237</v>
      </c>
      <c r="BE445" s="18" t="s">
        <v>393</v>
      </c>
      <c r="BF445" s="18" t="s">
        <v>127</v>
      </c>
      <c r="BJ445" s="18" t="s">
        <v>446</v>
      </c>
      <c r="BK445" s="18" t="s">
        <v>391</v>
      </c>
      <c r="BL445" s="18" t="s">
        <v>412</v>
      </c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18">
        <v>2716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723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2717</v>
      </c>
      <c r="B447" s="18" t="s">
        <v>26</v>
      </c>
      <c r="C447" s="18" t="s">
        <v>133</v>
      </c>
      <c r="D447" s="18" t="s">
        <v>149</v>
      </c>
      <c r="E447" s="18" t="s">
        <v>685</v>
      </c>
      <c r="F447" s="22" t="str">
        <f>IF(ISBLANK(Table2[[#This Row],[unique_id]]), "", PROPER(SUBSTITUTE(Table2[[#This Row],[unique_id]], "_", " ")))</f>
        <v>Ada Fan Occupancy</v>
      </c>
      <c r="G447" s="18" t="s">
        <v>130</v>
      </c>
      <c r="H447" s="18" t="s">
        <v>725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2718</v>
      </c>
      <c r="B448" s="18" t="s">
        <v>26</v>
      </c>
      <c r="C448" s="18" t="s">
        <v>133</v>
      </c>
      <c r="D448" s="18" t="s">
        <v>149</v>
      </c>
      <c r="E448" s="18" t="s">
        <v>684</v>
      </c>
      <c r="F448" s="22" t="str">
        <f>IF(ISBLANK(Table2[[#This Row],[unique_id]]), "", PROPER(SUBSTITUTE(Table2[[#This Row],[unique_id]], "_", " ")))</f>
        <v>Edwin Fan Occupancy</v>
      </c>
      <c r="G448" s="18" t="s">
        <v>127</v>
      </c>
      <c r="H448" s="18" t="s">
        <v>725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2719</v>
      </c>
      <c r="B449" s="18" t="s">
        <v>26</v>
      </c>
      <c r="C449" s="18" t="s">
        <v>133</v>
      </c>
      <c r="D449" s="18" t="s">
        <v>149</v>
      </c>
      <c r="E449" s="18" t="s">
        <v>686</v>
      </c>
      <c r="F449" s="22" t="str">
        <f>IF(ISBLANK(Table2[[#This Row],[unique_id]]), "", PROPER(SUBSTITUTE(Table2[[#This Row],[unique_id]], "_", " ")))</f>
        <v>Parents Fan Occupancy</v>
      </c>
      <c r="G449" s="18" t="s">
        <v>194</v>
      </c>
      <c r="H449" s="18" t="s">
        <v>725</v>
      </c>
      <c r="I449" s="18" t="s">
        <v>212</v>
      </c>
      <c r="M449" s="18" t="s">
        <v>136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2720</v>
      </c>
      <c r="B450" s="18" t="s">
        <v>26</v>
      </c>
      <c r="C450" s="18" t="s">
        <v>133</v>
      </c>
      <c r="D450" s="18" t="s">
        <v>149</v>
      </c>
      <c r="E450" s="18" t="s">
        <v>687</v>
      </c>
      <c r="F450" s="22" t="str">
        <f>IF(ISBLANK(Table2[[#This Row],[unique_id]]), "", PROPER(SUBSTITUTE(Table2[[#This Row],[unique_id]], "_", " ")))</f>
        <v>Lounge Fan Occupancy</v>
      </c>
      <c r="G450" s="18" t="s">
        <v>196</v>
      </c>
      <c r="H450" s="18" t="s">
        <v>725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2721</v>
      </c>
      <c r="B451" s="18" t="s">
        <v>26</v>
      </c>
      <c r="C451" s="18" t="s">
        <v>133</v>
      </c>
      <c r="D451" s="18" t="s">
        <v>149</v>
      </c>
      <c r="E451" s="18" t="s">
        <v>688</v>
      </c>
      <c r="F451" s="22" t="str">
        <f>IF(ISBLANK(Table2[[#This Row],[unique_id]]), "", PROPER(SUBSTITUTE(Table2[[#This Row],[unique_id]], "_", " ")))</f>
        <v>Deck East Fan Occupancy</v>
      </c>
      <c r="G451" s="18" t="s">
        <v>218</v>
      </c>
      <c r="H451" s="18" t="s">
        <v>725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2722</v>
      </c>
      <c r="B452" s="18" t="s">
        <v>26</v>
      </c>
      <c r="C452" s="18" t="s">
        <v>133</v>
      </c>
      <c r="D452" s="18" t="s">
        <v>149</v>
      </c>
      <c r="E452" s="18" t="s">
        <v>689</v>
      </c>
      <c r="F452" s="22" t="str">
        <f>IF(ISBLANK(Table2[[#This Row],[unique_id]]), "", PROPER(SUBSTITUTE(Table2[[#This Row],[unique_id]], "_", " ")))</f>
        <v>Deck West Fan Occupancy</v>
      </c>
      <c r="G452" s="18" t="s">
        <v>217</v>
      </c>
      <c r="H452" s="18" t="s">
        <v>725</v>
      </c>
      <c r="I452" s="18" t="s">
        <v>212</v>
      </c>
      <c r="M452" s="18" t="s">
        <v>136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5000</v>
      </c>
      <c r="B453" s="21" t="s">
        <v>26</v>
      </c>
      <c r="C453" s="18" t="s">
        <v>237</v>
      </c>
      <c r="F453" s="22" t="str">
        <f>IF(ISBLANK(Table2[[#This Row],[unique_id]]), "", PROPER(SUBSTITUTE(Table2[[#This Row],[unique_id]], "_", " ")))</f>
        <v/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18" t="s">
        <v>1174</v>
      </c>
      <c r="BA453" s="18" t="str">
        <f>IF(ISBLANK(Table2[[#This Row],[device_model]]), "", Table2[[#This Row],[device_suggested_area]])</f>
        <v>Rack</v>
      </c>
      <c r="BB453" s="18" t="s">
        <v>1229</v>
      </c>
      <c r="BC453" s="18" t="s">
        <v>1173</v>
      </c>
      <c r="BD453" s="18" t="s">
        <v>237</v>
      </c>
      <c r="BE453" s="18" t="s">
        <v>415</v>
      </c>
      <c r="BF453" s="18" t="s">
        <v>28</v>
      </c>
      <c r="BJ453" s="18" t="s">
        <v>413</v>
      </c>
      <c r="BK453" s="18" t="s">
        <v>422</v>
      </c>
      <c r="BL453" s="18" t="s">
        <v>418</v>
      </c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18">
        <v>5001</v>
      </c>
      <c r="B454" s="21" t="s">
        <v>26</v>
      </c>
      <c r="C454" s="18" t="s">
        <v>237</v>
      </c>
      <c r="F454" s="22" t="str">
        <f>IF(ISBLANK(Table2[[#This Row],[unique_id]]), "", PROPER(SUBSTITUTE(Table2[[#This Row],[unique_id]], "_", " ")))</f>
        <v/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18" t="s">
        <v>1175</v>
      </c>
      <c r="BA454" s="18" t="str">
        <f>IF(ISBLANK(Table2[[#This Row],[device_model]]), "", Table2[[#This Row],[device_suggested_area]])</f>
        <v>Rack</v>
      </c>
      <c r="BB454" s="18" t="str">
        <f>Table2[[#This Row],[device_suggested_area]]</f>
        <v>Rack</v>
      </c>
      <c r="BC454" s="18" t="s">
        <v>1169</v>
      </c>
      <c r="BD454" s="18" t="s">
        <v>237</v>
      </c>
      <c r="BE454" s="18" t="s">
        <v>697</v>
      </c>
      <c r="BF454" s="18" t="s">
        <v>28</v>
      </c>
      <c r="BJ454" s="18" t="s">
        <v>413</v>
      </c>
      <c r="BK454" s="18" t="s">
        <v>698</v>
      </c>
      <c r="BL454" s="18" t="s">
        <v>419</v>
      </c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18">
        <v>5002</v>
      </c>
      <c r="B455" s="21" t="s">
        <v>26</v>
      </c>
      <c r="C455" s="18" t="s">
        <v>237</v>
      </c>
      <c r="F455" s="22" t="str">
        <f>IF(ISBLANK(Table2[[#This Row],[unique_id]]), "", PROPER(SUBSTITUTE(Table2[[#This Row],[unique_id]], "_", " ")))</f>
        <v/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1175</v>
      </c>
      <c r="BA455" s="18" t="str">
        <f>IF(ISBLANK(Table2[[#This Row],[device_model]]), "", Table2[[#This Row],[device_suggested_area]])</f>
        <v>Ceiling</v>
      </c>
      <c r="BB455" s="18" t="str">
        <f>Table2[[#This Row],[device_suggested_area]]</f>
        <v>Ceiling</v>
      </c>
      <c r="BC455" s="18" t="s">
        <v>1170</v>
      </c>
      <c r="BD455" s="18" t="s">
        <v>237</v>
      </c>
      <c r="BE455" s="18" t="s">
        <v>1235</v>
      </c>
      <c r="BF455" s="18" t="s">
        <v>416</v>
      </c>
      <c r="BJ455" s="18" t="s">
        <v>413</v>
      </c>
      <c r="BK455" s="18" t="s">
        <v>423</v>
      </c>
      <c r="BL455" s="18" t="s">
        <v>420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18">
        <v>5003</v>
      </c>
      <c r="B456" s="21" t="s">
        <v>26</v>
      </c>
      <c r="C456" s="18" t="s">
        <v>237</v>
      </c>
      <c r="F456" s="22" t="str">
        <f>IF(ISBLANK(Table2[[#This Row],[unique_id]]), "", PROPER(SUBSTITUTE(Table2[[#This Row],[unique_id]], "_", " ")))</f>
        <v/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18" t="s">
        <v>1176</v>
      </c>
      <c r="BA456" s="18" t="str">
        <f>IF(ISBLANK(Table2[[#This Row],[device_model]]), "", Table2[[#This Row],[device_suggested_area]])</f>
        <v>Deck</v>
      </c>
      <c r="BB456" s="18" t="str">
        <f>Table2[[#This Row],[device_suggested_area]]</f>
        <v>Deck</v>
      </c>
      <c r="BC456" s="18" t="s">
        <v>1171</v>
      </c>
      <c r="BD456" s="18" t="s">
        <v>237</v>
      </c>
      <c r="BE456" s="18" t="s">
        <v>1234</v>
      </c>
      <c r="BF456" s="18" t="s">
        <v>363</v>
      </c>
      <c r="BJ456" s="18" t="s">
        <v>413</v>
      </c>
      <c r="BK456" s="18" t="s">
        <v>424</v>
      </c>
      <c r="BL456" s="18" t="s">
        <v>421</v>
      </c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18">
        <v>5004</v>
      </c>
      <c r="B457" s="21" t="s">
        <v>26</v>
      </c>
      <c r="C457" s="18" t="s">
        <v>237</v>
      </c>
      <c r="F457" s="22" t="str">
        <f>IF(ISBLANK(Table2[[#This Row],[unique_id]]), "", PROPER(SUBSTITUTE(Table2[[#This Row],[unique_id]], "_", " ")))</f>
        <v/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18" t="s">
        <v>1176</v>
      </c>
      <c r="BA457" s="18" t="str">
        <f>IF(ISBLANK(Table2[[#This Row],[device_model]]), "", Table2[[#This Row],[device_suggested_area]])</f>
        <v>Hallway</v>
      </c>
      <c r="BB457" s="18" t="str">
        <f>Table2[[#This Row],[device_suggested_area]]</f>
        <v>Hallway</v>
      </c>
      <c r="BC457" s="18" t="s">
        <v>1172</v>
      </c>
      <c r="BD457" s="18" t="s">
        <v>237</v>
      </c>
      <c r="BE457" s="18" t="s">
        <v>1234</v>
      </c>
      <c r="BF457" s="18" t="s">
        <v>417</v>
      </c>
      <c r="BJ457" s="18" t="s">
        <v>413</v>
      </c>
      <c r="BK457" s="18" t="s">
        <v>425</v>
      </c>
      <c r="BL457" s="18" t="s">
        <v>696</v>
      </c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18">
        <v>5005</v>
      </c>
      <c r="B458" s="21" t="s">
        <v>26</v>
      </c>
      <c r="C458" s="21" t="s">
        <v>395</v>
      </c>
      <c r="D458" s="21"/>
      <c r="E458" s="21"/>
      <c r="F458" s="22" t="str">
        <f>IF(ISBLANK(Table2[[#This Row],[unique_id]]), "", PROPER(SUBSTITUTE(Table2[[#This Row],[unique_id]], "_", " ")))</f>
        <v/>
      </c>
      <c r="G458" s="21"/>
      <c r="H458" s="21"/>
      <c r="I458" s="21"/>
      <c r="K458" s="21"/>
      <c r="L458" s="21"/>
      <c r="M458" s="21"/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18" t="s">
        <v>1174</v>
      </c>
      <c r="BA458" s="18" t="str">
        <f>IF(ISBLANK(Table2[[#This Row],[device_model]]), "", Table2[[#This Row],[device_suggested_area]])</f>
        <v>Rack</v>
      </c>
      <c r="BB458" s="18" t="s">
        <v>395</v>
      </c>
      <c r="BC458" s="18" t="s">
        <v>396</v>
      </c>
      <c r="BD458" s="18" t="s">
        <v>398</v>
      </c>
      <c r="BE458" s="18" t="s">
        <v>397</v>
      </c>
      <c r="BF458" s="18" t="s">
        <v>28</v>
      </c>
      <c r="BJ458" s="18" t="s">
        <v>426</v>
      </c>
      <c r="BK458" s="24" t="s">
        <v>488</v>
      </c>
      <c r="BL458" s="18" t="s">
        <v>427</v>
      </c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18">
        <v>5006</v>
      </c>
      <c r="B459" s="21" t="s">
        <v>26</v>
      </c>
      <c r="C459" s="21" t="s">
        <v>384</v>
      </c>
      <c r="D459" s="21"/>
      <c r="E459" s="21"/>
      <c r="F459" s="22" t="str">
        <f>IF(ISBLANK(Table2[[#This Row],[unique_id]]), "", PROPER(SUBSTITUTE(Table2[[#This Row],[unique_id]], "_", " ")))</f>
        <v/>
      </c>
      <c r="G459" s="21"/>
      <c r="H459" s="21"/>
      <c r="I459" s="21"/>
      <c r="K459" s="21"/>
      <c r="L459" s="21"/>
      <c r="M459" s="21"/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1218</v>
      </c>
      <c r="BA459" s="18" t="str">
        <f>IF(ISBLANK(Table2[[#This Row],[device_model]]), "", Table2[[#This Row],[device_suggested_area]])</f>
        <v>Rack</v>
      </c>
      <c r="BB459" s="18" t="s">
        <v>1181</v>
      </c>
      <c r="BC459" s="18" t="s">
        <v>1180</v>
      </c>
      <c r="BD459" s="18" t="s">
        <v>268</v>
      </c>
      <c r="BE459" s="18">
        <v>12.1</v>
      </c>
      <c r="BF459" s="18" t="s">
        <v>28</v>
      </c>
      <c r="BJ459" s="18" t="s">
        <v>426</v>
      </c>
      <c r="BK459" s="18" t="s">
        <v>659</v>
      </c>
      <c r="BL459" s="18" t="s">
        <v>484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18">
        <v>5007</v>
      </c>
      <c r="B460" s="21" t="s">
        <v>26</v>
      </c>
      <c r="C460" s="21" t="s">
        <v>384</v>
      </c>
      <c r="D460" s="21"/>
      <c r="E460" s="21"/>
      <c r="F460" s="22" t="str">
        <f>IF(ISBLANK(Table2[[#This Row],[unique_id]]), "", PROPER(SUBSTITUTE(Table2[[#This Row],[unique_id]], "_", " ")))</f>
        <v/>
      </c>
      <c r="G460" s="21"/>
      <c r="H460" s="21"/>
      <c r="I460" s="21"/>
      <c r="K460" s="21"/>
      <c r="L460" s="21"/>
      <c r="M460" s="21"/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1218</v>
      </c>
      <c r="BA460" s="18" t="str">
        <f>IF(ISBLANK(Table2[[#This Row],[device_model]]), "", Table2[[#This Row],[device_suggested_area]])</f>
        <v>Rack</v>
      </c>
      <c r="BB460" s="18" t="s">
        <v>1181</v>
      </c>
      <c r="BC460" s="18" t="s">
        <v>1180</v>
      </c>
      <c r="BD460" s="18" t="s">
        <v>268</v>
      </c>
      <c r="BE460" s="18">
        <v>12.1</v>
      </c>
      <c r="BF460" s="18" t="s">
        <v>28</v>
      </c>
      <c r="BJ460" s="18" t="s">
        <v>414</v>
      </c>
      <c r="BK460" s="18" t="s">
        <v>876</v>
      </c>
      <c r="BL460" s="18" t="s">
        <v>409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18">
        <v>5008</v>
      </c>
      <c r="B461" s="21" t="s">
        <v>26</v>
      </c>
      <c r="C461" s="21" t="s">
        <v>384</v>
      </c>
      <c r="D461" s="21"/>
      <c r="E461" s="21"/>
      <c r="F461" s="22" t="str">
        <f>IF(ISBLANK(Table2[[#This Row],[unique_id]]), "", PROPER(SUBSTITUTE(Table2[[#This Row],[unique_id]], "_", " ")))</f>
        <v/>
      </c>
      <c r="G461" s="21"/>
      <c r="H461" s="21"/>
      <c r="I461" s="21"/>
      <c r="K461" s="21"/>
      <c r="L461" s="21"/>
      <c r="M461" s="21"/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1218</v>
      </c>
      <c r="BA461" s="18" t="str">
        <f>IF(ISBLANK(Table2[[#This Row],[device_model]]), "", Table2[[#This Row],[device_suggested_area]])</f>
        <v>Rack</v>
      </c>
      <c r="BB461" s="18" t="s">
        <v>1181</v>
      </c>
      <c r="BC461" s="18" t="s">
        <v>1180</v>
      </c>
      <c r="BD461" s="18" t="s">
        <v>268</v>
      </c>
      <c r="BE461" s="18">
        <v>12.1</v>
      </c>
      <c r="BF461" s="18" t="s">
        <v>28</v>
      </c>
      <c r="BJ461" s="18" t="s">
        <v>446</v>
      </c>
      <c r="BK461" s="18" t="s">
        <v>487</v>
      </c>
      <c r="BL461" s="18" t="s">
        <v>485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18">
        <v>5009</v>
      </c>
      <c r="B462" s="21" t="s">
        <v>643</v>
      </c>
      <c r="C462" s="21" t="s">
        <v>384</v>
      </c>
      <c r="D462" s="21"/>
      <c r="E462" s="21"/>
      <c r="F462" s="22" t="str">
        <f>IF(ISBLANK(Table2[[#This Row],[unique_id]]), "", PROPER(SUBSTITUTE(Table2[[#This Row],[unique_id]], "_", " ")))</f>
        <v/>
      </c>
      <c r="G462" s="21"/>
      <c r="H462" s="21"/>
      <c r="I462" s="21"/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1219</v>
      </c>
      <c r="BA462" s="18" t="str">
        <f>IF(ISBLANK(Table2[[#This Row],[device_model]]), "", Table2[[#This Row],[device_suggested_area]])</f>
        <v>Rack</v>
      </c>
      <c r="BB462" s="18" t="s">
        <v>1183</v>
      </c>
      <c r="BC462" s="18" t="s">
        <v>1182</v>
      </c>
      <c r="BD462" s="18" t="s">
        <v>268</v>
      </c>
      <c r="BE462" s="18">
        <v>12.1</v>
      </c>
      <c r="BF462" s="18" t="s">
        <v>28</v>
      </c>
      <c r="BJ462" s="18" t="s">
        <v>414</v>
      </c>
      <c r="BK462" s="18" t="s">
        <v>385</v>
      </c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18">
        <v>5010</v>
      </c>
      <c r="B463" s="21" t="s">
        <v>643</v>
      </c>
      <c r="C463" s="21" t="s">
        <v>384</v>
      </c>
      <c r="D463" s="21"/>
      <c r="E463" s="21"/>
      <c r="F463" s="22" t="str">
        <f>IF(ISBLANK(Table2[[#This Row],[unique_id]]), "", PROPER(SUBSTITUTE(Table2[[#This Row],[unique_id]], "_", " ")))</f>
        <v/>
      </c>
      <c r="G463" s="21"/>
      <c r="H463" s="21"/>
      <c r="I463" s="21"/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1219</v>
      </c>
      <c r="BA463" s="18" t="str">
        <f>IF(ISBLANK(Table2[[#This Row],[device_model]]), "", Table2[[#This Row],[device_suggested_area]])</f>
        <v>Rack</v>
      </c>
      <c r="BB463" s="18" t="s">
        <v>1185</v>
      </c>
      <c r="BC463" s="18" t="s">
        <v>1184</v>
      </c>
      <c r="BD463" s="18" t="s">
        <v>268</v>
      </c>
      <c r="BE463" s="18">
        <v>12.1</v>
      </c>
      <c r="BF463" s="18" t="s">
        <v>28</v>
      </c>
      <c r="BJ463" s="18" t="s">
        <v>414</v>
      </c>
      <c r="BK463" s="18" t="s">
        <v>486</v>
      </c>
      <c r="BL463" s="21"/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18">
        <v>5011</v>
      </c>
      <c r="B464" s="21" t="s">
        <v>643</v>
      </c>
      <c r="C464" s="21" t="s">
        <v>384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1219</v>
      </c>
      <c r="BA464" s="18" t="str">
        <f>IF(ISBLANK(Table2[[#This Row],[device_model]]), "", Table2[[#This Row],[device_suggested_area]])</f>
        <v>Rack</v>
      </c>
      <c r="BB464" s="18" t="s">
        <v>1189</v>
      </c>
      <c r="BC464" s="18" t="s">
        <v>1186</v>
      </c>
      <c r="BD464" s="18" t="s">
        <v>268</v>
      </c>
      <c r="BE464" s="18">
        <v>12.1</v>
      </c>
      <c r="BF464" s="18" t="s">
        <v>28</v>
      </c>
      <c r="BJ464" s="18" t="s">
        <v>414</v>
      </c>
      <c r="BK464" s="18" t="s">
        <v>654</v>
      </c>
      <c r="BL464" s="21"/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18">
        <v>5012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1219</v>
      </c>
      <c r="BA465" s="18" t="str">
        <f>IF(ISBLANK(Table2[[#This Row],[device_model]]), "", Table2[[#This Row],[device_suggested_area]])</f>
        <v>Rack</v>
      </c>
      <c r="BB465" s="18" t="s">
        <v>1188</v>
      </c>
      <c r="BC465" s="18" t="s">
        <v>1187</v>
      </c>
      <c r="BD465" s="18" t="s">
        <v>268</v>
      </c>
      <c r="BE465" s="18">
        <v>12.1</v>
      </c>
      <c r="BF465" s="18" t="s">
        <v>28</v>
      </c>
      <c r="BJ465" s="18" t="s">
        <v>414</v>
      </c>
      <c r="BK465" s="18" t="s">
        <v>653</v>
      </c>
      <c r="BL465" s="21" t="s">
        <v>875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18">
        <v>5013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1220</v>
      </c>
      <c r="BA466" s="18" t="str">
        <f>IF(ISBLANK(Table2[[#This Row],[device_model]]), "", Table2[[#This Row],[device_suggested_area]])</f>
        <v>Rack</v>
      </c>
      <c r="BB466" s="18" t="s">
        <v>1191</v>
      </c>
      <c r="BC466" s="18" t="s">
        <v>1190</v>
      </c>
      <c r="BD466" s="18" t="s">
        <v>615</v>
      </c>
      <c r="BE466" s="18">
        <v>12.1</v>
      </c>
      <c r="BF466" s="18" t="s">
        <v>28</v>
      </c>
      <c r="BJ466" s="18" t="s">
        <v>414</v>
      </c>
      <c r="BK466" s="18" t="s">
        <v>614</v>
      </c>
      <c r="BL466" s="21" t="s">
        <v>410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18">
        <v>5014</v>
      </c>
      <c r="B467" s="18" t="s">
        <v>26</v>
      </c>
      <c r="C467" s="18" t="s">
        <v>389</v>
      </c>
      <c r="E467" s="21"/>
      <c r="F467" s="22" t="str">
        <f>IF(ISBLANK(Table2[[#This Row],[unique_id]]), "", PROPER(SUBSTITUTE(Table2[[#This Row],[unique_id]], "_", " ")))</f>
        <v/>
      </c>
      <c r="I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387</v>
      </c>
      <c r="BA467" s="18" t="str">
        <f>IF(ISBLANK(Table2[[#This Row],[device_model]]), "", Table2[[#This Row],[device_suggested_area]])</f>
        <v>Rack</v>
      </c>
      <c r="BB467" s="18" t="s">
        <v>389</v>
      </c>
      <c r="BC467" s="18" t="s">
        <v>388</v>
      </c>
      <c r="BD467" s="18" t="s">
        <v>387</v>
      </c>
      <c r="BE467" s="18" t="s">
        <v>874</v>
      </c>
      <c r="BF467" s="18" t="s">
        <v>28</v>
      </c>
      <c r="BJ467" s="18" t="s">
        <v>446</v>
      </c>
      <c r="BK467" s="18" t="s">
        <v>386</v>
      </c>
      <c r="BL467" s="18" t="s">
        <v>489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18">
        <v>5015</v>
      </c>
      <c r="B468" s="18" t="s">
        <v>26</v>
      </c>
      <c r="C468" s="18" t="s">
        <v>517</v>
      </c>
      <c r="E468" s="21"/>
      <c r="F468" s="22" t="str">
        <f>IF(ISBLANK(Table2[[#This Row],[unique_id]]), "", PROPER(SUBSTITUTE(Table2[[#This Row],[unique_id]], "_", " ")))</f>
        <v/>
      </c>
      <c r="I468" s="21"/>
      <c r="O468" s="19"/>
      <c r="P468" s="18"/>
      <c r="T468" s="23"/>
      <c r="U468" s="18"/>
      <c r="V468" s="19"/>
      <c r="W468" s="19" t="s">
        <v>549</v>
      </c>
      <c r="X468" s="19"/>
      <c r="Y468" s="26" t="s">
        <v>854</v>
      </c>
      <c r="Z468" s="26"/>
      <c r="AA468" s="26"/>
      <c r="AB468" s="18"/>
      <c r="AG468" s="19"/>
      <c r="AH468" s="19"/>
      <c r="AT4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3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3" t="str">
        <f>Table2[[#This Row],[device_suggested_area]]</f>
        <v>Home</v>
      </c>
      <c r="BA468" s="18" t="str">
        <f>IF(ISBLANK(Table2[[#This Row],[device_model]]), "", Table2[[#This Row],[device_suggested_area]])</f>
        <v>Home</v>
      </c>
      <c r="BB468" s="23" t="s">
        <v>1178</v>
      </c>
      <c r="BC468" s="23" t="s">
        <v>541</v>
      </c>
      <c r="BD468" s="18" t="s">
        <v>517</v>
      </c>
      <c r="BE468" s="23" t="s">
        <v>542</v>
      </c>
      <c r="BF468" s="18" t="s">
        <v>166</v>
      </c>
      <c r="BK468" s="18" t="s">
        <v>540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18">
        <v>6000</v>
      </c>
      <c r="B469" s="18" t="s">
        <v>26</v>
      </c>
      <c r="C469" s="18" t="s">
        <v>604</v>
      </c>
      <c r="F469" s="22" t="str">
        <f>IF(ISBLANK(Table2[[#This Row],[unique_id]]), "", PROPER(SUBSTITUTE(Table2[[#This Row],[unique_id]], "_", " ")))</f>
        <v/>
      </c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U469" s="19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1226</v>
      </c>
      <c r="BA469" s="18" t="str">
        <f>IF(ISBLANK(Table2[[#This Row],[device_model]]), "", Table2[[#This Row],[device_suggested_area]])</f>
        <v>Home</v>
      </c>
      <c r="BB469" s="18" t="s">
        <v>298</v>
      </c>
      <c r="BC469" s="18" t="s">
        <v>1227</v>
      </c>
      <c r="BD469" s="18" t="s">
        <v>268</v>
      </c>
      <c r="BE469" s="19" t="s">
        <v>1228</v>
      </c>
      <c r="BF469" s="18" t="s">
        <v>166</v>
      </c>
      <c r="BJ469" s="18" t="s">
        <v>426</v>
      </c>
      <c r="BK469" s="18" t="s">
        <v>1290</v>
      </c>
      <c r="BL469" s="18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2023-08-16T06:16:33Z</dcterms:modified>
</cp:coreProperties>
</file>