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6725621-F2CB-7E4B-99D9-CE66A2359EE3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85" i="1" l="1"/>
  <c r="AJ184" i="1"/>
  <c r="AJ183" i="1"/>
  <c r="AJ160" i="1"/>
  <c r="AJ107" i="1"/>
  <c r="AJ106" i="1"/>
  <c r="AK106" i="1"/>
  <c r="AK185" i="1"/>
  <c r="AK184" i="1"/>
  <c r="AK183" i="1"/>
  <c r="AK160" i="1"/>
  <c r="AK107" i="1"/>
  <c r="AK340" i="1"/>
  <c r="AK335" i="1"/>
  <c r="AK329" i="1"/>
  <c r="AK270" i="1"/>
  <c r="AK267" i="1"/>
  <c r="AK214" i="1"/>
  <c r="AK210" i="1"/>
  <c r="AK209" i="1"/>
  <c r="AK189" i="1"/>
  <c r="AK337" i="1"/>
  <c r="AK336" i="1"/>
  <c r="AK331" i="1"/>
  <c r="AK330" i="1"/>
  <c r="AK287" i="1"/>
  <c r="AK278" i="1"/>
  <c r="AK269" i="1"/>
  <c r="AK268" i="1"/>
  <c r="AK266" i="1"/>
  <c r="AK213" i="1"/>
  <c r="AK212" i="1"/>
  <c r="AK208" i="1"/>
  <c r="AK190" i="1"/>
  <c r="AM189" i="1"/>
  <c r="AK105" i="1"/>
  <c r="AJ105" i="1"/>
  <c r="AK89" i="1"/>
  <c r="AJ89" i="1"/>
  <c r="AK88" i="1"/>
  <c r="AJ88" i="1"/>
  <c r="AK87" i="1"/>
  <c r="AJ87" i="1"/>
  <c r="AK85" i="1"/>
  <c r="AJ85" i="1"/>
  <c r="AK83" i="1"/>
  <c r="AJ83" i="1"/>
  <c r="AK82" i="1"/>
  <c r="AJ82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50" i="1"/>
  <c r="AJ50" i="1"/>
  <c r="AK39" i="1"/>
  <c r="AJ39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6" i="1"/>
  <c r="AJ26" i="1"/>
  <c r="AK5" i="1"/>
  <c r="AJ5" i="1"/>
  <c r="F106" i="1"/>
  <c r="AY106" i="1"/>
  <c r="AW106" i="1" s="1"/>
  <c r="AV106" i="1" s="1"/>
  <c r="BJ106" i="1"/>
  <c r="AM340" i="1"/>
  <c r="AM337" i="1"/>
  <c r="AM336" i="1"/>
  <c r="AM335" i="1"/>
  <c r="AM331" i="1"/>
  <c r="AM330" i="1"/>
  <c r="AM329" i="1"/>
  <c r="AM287" i="1"/>
  <c r="AM278" i="1"/>
  <c r="AM270" i="1"/>
  <c r="AM269" i="1"/>
  <c r="AM268" i="1"/>
  <c r="AM267" i="1"/>
  <c r="AM266" i="1"/>
  <c r="AM214" i="1"/>
  <c r="AM213" i="1"/>
  <c r="AM212" i="1"/>
  <c r="AM210" i="1"/>
  <c r="AM209" i="1"/>
  <c r="AM208" i="1"/>
  <c r="AM190" i="1"/>
  <c r="AW414" i="1"/>
  <c r="AV414" i="1"/>
  <c r="AW413" i="1"/>
  <c r="AV413" i="1"/>
  <c r="AW412" i="1"/>
  <c r="AV412" i="1"/>
  <c r="AW411" i="1"/>
  <c r="AV411" i="1"/>
  <c r="AW410" i="1"/>
  <c r="AV410" i="1"/>
  <c r="AW409" i="1"/>
  <c r="AV409" i="1"/>
  <c r="AW408" i="1"/>
  <c r="AV408" i="1"/>
  <c r="AW406" i="1"/>
  <c r="AV406" i="1"/>
  <c r="AW405" i="1"/>
  <c r="AV405" i="1"/>
  <c r="AW403" i="1"/>
  <c r="AV403" i="1"/>
  <c r="AW402" i="1"/>
  <c r="AV402" i="1"/>
  <c r="AW401" i="1"/>
  <c r="AV401" i="1"/>
  <c r="AW398" i="1"/>
  <c r="AV398" i="1"/>
  <c r="AW397" i="1"/>
  <c r="AV397" i="1"/>
  <c r="AW396" i="1"/>
  <c r="AV396" i="1"/>
  <c r="AW393" i="1"/>
  <c r="AV393" i="1"/>
  <c r="AW392" i="1"/>
  <c r="AV392" i="1"/>
  <c r="AW384" i="1"/>
  <c r="AV384" i="1"/>
  <c r="AW379" i="1"/>
  <c r="AV379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295" i="1"/>
  <c r="AV295" i="1"/>
  <c r="AW294" i="1"/>
  <c r="AV294" i="1"/>
  <c r="AW293" i="1"/>
  <c r="AV293" i="1"/>
  <c r="AW292" i="1"/>
  <c r="AV292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7" i="1"/>
  <c r="AV277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04" i="1"/>
  <c r="AV204" i="1"/>
  <c r="AW140" i="1"/>
  <c r="AV140" i="1"/>
  <c r="AW118" i="1"/>
  <c r="AV118" i="1"/>
  <c r="AW113" i="1"/>
  <c r="AV113" i="1"/>
  <c r="AW112" i="1"/>
  <c r="AV112" i="1"/>
  <c r="AW109" i="1"/>
  <c r="AV10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6" i="1"/>
  <c r="AV86" i="1"/>
  <c r="AW84" i="1"/>
  <c r="AV84" i="1"/>
  <c r="AW81" i="1"/>
  <c r="AV81" i="1"/>
  <c r="AW61" i="1"/>
  <c r="AV61" i="1"/>
  <c r="AW51" i="1"/>
  <c r="AV51" i="1"/>
  <c r="AW38" i="1"/>
  <c r="AV38" i="1"/>
  <c r="AW37" i="1"/>
  <c r="AV37" i="1"/>
  <c r="AW36" i="1"/>
  <c r="AV36" i="1"/>
  <c r="AW35" i="1"/>
  <c r="AV35" i="1"/>
  <c r="AW415" i="1"/>
  <c r="AV415" i="1" s="1"/>
  <c r="AW420" i="1"/>
  <c r="AV420" i="1" s="1"/>
  <c r="AW185" i="1"/>
  <c r="AV185" i="1" s="1"/>
  <c r="AW184" i="1"/>
  <c r="AV184" i="1" s="1"/>
  <c r="AW183" i="1"/>
  <c r="AV183" i="1" s="1"/>
  <c r="AW160" i="1"/>
  <c r="AV160" i="1" s="1"/>
  <c r="AW107" i="1"/>
  <c r="AV107" i="1" s="1"/>
  <c r="AW429" i="1"/>
  <c r="AV429" i="1" s="1"/>
  <c r="AW428" i="1"/>
  <c r="AV428" i="1" s="1"/>
  <c r="AW431" i="1"/>
  <c r="AV431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Y414" i="1"/>
  <c r="AY413" i="1"/>
  <c r="AY412" i="1"/>
  <c r="AY411" i="1"/>
  <c r="AY410" i="1"/>
  <c r="AY409" i="1"/>
  <c r="AY408" i="1"/>
  <c r="AY406" i="1"/>
  <c r="AY405" i="1"/>
  <c r="AY403" i="1"/>
  <c r="AY402" i="1"/>
  <c r="AY401" i="1"/>
  <c r="AY398" i="1"/>
  <c r="AY397" i="1"/>
  <c r="AY396" i="1"/>
  <c r="AY393" i="1"/>
  <c r="AY392" i="1"/>
  <c r="AY384" i="1"/>
  <c r="AY379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295" i="1"/>
  <c r="AY294" i="1"/>
  <c r="AY293" i="1"/>
  <c r="AY292" i="1"/>
  <c r="AY286" i="1"/>
  <c r="AY285" i="1"/>
  <c r="AY284" i="1"/>
  <c r="AY283" i="1"/>
  <c r="AY282" i="1"/>
  <c r="AY281" i="1"/>
  <c r="AY280" i="1"/>
  <c r="AY279" i="1"/>
  <c r="AY277" i="1"/>
  <c r="AY276" i="1"/>
  <c r="AY275" i="1"/>
  <c r="AY274" i="1"/>
  <c r="AY273" i="1"/>
  <c r="AY272" i="1"/>
  <c r="AY271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04" i="1"/>
  <c r="AY140" i="1"/>
  <c r="AY118" i="1"/>
  <c r="AY113" i="1"/>
  <c r="AY112" i="1"/>
  <c r="AY109" i="1"/>
  <c r="AY98" i="1"/>
  <c r="AY97" i="1"/>
  <c r="AY96" i="1"/>
  <c r="AY95" i="1"/>
  <c r="AY94" i="1"/>
  <c r="AY93" i="1"/>
  <c r="AY92" i="1"/>
  <c r="AY91" i="1"/>
  <c r="AY90" i="1"/>
  <c r="AY86" i="1"/>
  <c r="AY84" i="1"/>
  <c r="AY81" i="1"/>
  <c r="AY61" i="1"/>
  <c r="AY51" i="1"/>
  <c r="AY38" i="1"/>
  <c r="AY37" i="1"/>
  <c r="AY36" i="1"/>
  <c r="AY35" i="1"/>
  <c r="AY399" i="1"/>
  <c r="AY394" i="1"/>
  <c r="AY430" i="1"/>
  <c r="AY265" i="1"/>
  <c r="AW265" i="1" s="1"/>
  <c r="AV265" i="1" s="1"/>
  <c r="AY419" i="1"/>
  <c r="AY418" i="1"/>
  <c r="AY417" i="1"/>
  <c r="AY416" i="1"/>
  <c r="AY415" i="1"/>
  <c r="AY407" i="1"/>
  <c r="AY404" i="1"/>
  <c r="AY339" i="1"/>
  <c r="AW339" i="1" s="1"/>
  <c r="AV339" i="1" s="1"/>
  <c r="AY338" i="1"/>
  <c r="AW338" i="1" s="1"/>
  <c r="AV338" i="1" s="1"/>
  <c r="AY333" i="1"/>
  <c r="AW333" i="1" s="1"/>
  <c r="AV333" i="1" s="1"/>
  <c r="AY332" i="1"/>
  <c r="AW332" i="1" s="1"/>
  <c r="AV332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06" i="1"/>
  <c r="AW206" i="1" s="1"/>
  <c r="AV206" i="1" s="1"/>
  <c r="AY205" i="1"/>
  <c r="AW205" i="1" s="1"/>
  <c r="AV205" i="1" s="1"/>
  <c r="AY187" i="1"/>
  <c r="AW187" i="1" s="1"/>
  <c r="AV187" i="1" s="1"/>
  <c r="AY186" i="1"/>
  <c r="AW186" i="1" s="1"/>
  <c r="AV186" i="1" s="1"/>
  <c r="AY181" i="1"/>
  <c r="AW181" i="1" s="1"/>
  <c r="AV181" i="1" s="1"/>
  <c r="AY180" i="1"/>
  <c r="AW180" i="1" s="1"/>
  <c r="AV180" i="1" s="1"/>
  <c r="AY159" i="1"/>
  <c r="AW159" i="1" s="1"/>
  <c r="AV159" i="1" s="1"/>
  <c r="AY158" i="1"/>
  <c r="AW158" i="1" s="1"/>
  <c r="AV158" i="1" s="1"/>
  <c r="AY103" i="1"/>
  <c r="AW103" i="1" s="1"/>
  <c r="AV103" i="1" s="1"/>
  <c r="AY102" i="1"/>
  <c r="AW102" i="1" s="1"/>
  <c r="AV102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400" i="1"/>
  <c r="AY395" i="1"/>
  <c r="AY340" i="1"/>
  <c r="AW340" i="1" s="1"/>
  <c r="AV340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287" i="1"/>
  <c r="AW287" i="1" s="1"/>
  <c r="AV287" i="1" s="1"/>
  <c r="AY278" i="1"/>
  <c r="AW278" i="1" s="1"/>
  <c r="AV278" i="1" s="1"/>
  <c r="AY270" i="1"/>
  <c r="AW270" i="1" s="1"/>
  <c r="AV270" i="1" s="1"/>
  <c r="AY211" i="1"/>
  <c r="AW211" i="1" s="1"/>
  <c r="AV211" i="1" s="1"/>
  <c r="AY269" i="1"/>
  <c r="AW269" i="1" s="1"/>
  <c r="AV269" i="1" s="1"/>
  <c r="AY268" i="1"/>
  <c r="AW268" i="1" s="1"/>
  <c r="AV268" i="1" s="1"/>
  <c r="AY267" i="1"/>
  <c r="AW267" i="1" s="1"/>
  <c r="AV267" i="1" s="1"/>
  <c r="AY207" i="1"/>
  <c r="AW207" i="1" s="1"/>
  <c r="AV207" i="1" s="1"/>
  <c r="AY266" i="1"/>
  <c r="AW266" i="1" s="1"/>
  <c r="AV266" i="1" s="1"/>
  <c r="AY214" i="1"/>
  <c r="AW214" i="1" s="1"/>
  <c r="AV214" i="1" s="1"/>
  <c r="AY188" i="1"/>
  <c r="AW188" i="1" s="1"/>
  <c r="AV188" i="1" s="1"/>
  <c r="AY213" i="1"/>
  <c r="AW213" i="1" s="1"/>
  <c r="AV213" i="1" s="1"/>
  <c r="AY212" i="1"/>
  <c r="AW212" i="1" s="1"/>
  <c r="AV212" i="1" s="1"/>
  <c r="AY210" i="1"/>
  <c r="AW210" i="1" s="1"/>
  <c r="AV210" i="1" s="1"/>
  <c r="AY182" i="1"/>
  <c r="AW182" i="1" s="1"/>
  <c r="AV182" i="1" s="1"/>
  <c r="AY209" i="1"/>
  <c r="AW209" i="1" s="1"/>
  <c r="AV209" i="1" s="1"/>
  <c r="AY208" i="1"/>
  <c r="AW208" i="1" s="1"/>
  <c r="AV208" i="1" s="1"/>
  <c r="AY190" i="1"/>
  <c r="AW190" i="1" s="1"/>
  <c r="AV190" i="1" s="1"/>
  <c r="AY189" i="1"/>
  <c r="AW189" i="1" s="1"/>
  <c r="AV189" i="1" s="1"/>
  <c r="AY104" i="1"/>
  <c r="AW104" i="1" s="1"/>
  <c r="AV104" i="1" s="1"/>
  <c r="AY111" i="1"/>
  <c r="AW111" i="1" s="1"/>
  <c r="AV111" i="1" s="1"/>
  <c r="AY110" i="1"/>
  <c r="AW110" i="1" s="1"/>
  <c r="AV110" i="1" s="1"/>
  <c r="AY108" i="1"/>
  <c r="AW108" i="1" s="1"/>
  <c r="AV108" i="1" s="1"/>
  <c r="AY101" i="1"/>
  <c r="AW101" i="1" s="1"/>
  <c r="AV101" i="1" s="1"/>
  <c r="AY100" i="1"/>
  <c r="AW100" i="1" s="1"/>
  <c r="AV100" i="1" s="1"/>
  <c r="AY99" i="1"/>
  <c r="AW99" i="1" s="1"/>
  <c r="AV99" i="1" s="1"/>
  <c r="AY343" i="1"/>
  <c r="AY342" i="1"/>
  <c r="AY341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79" i="1"/>
  <c r="AY178" i="1"/>
  <c r="AY173" i="1"/>
  <c r="AY172" i="1"/>
  <c r="AY168" i="1"/>
  <c r="AY167" i="1"/>
  <c r="AY166" i="1"/>
  <c r="AY165" i="1"/>
  <c r="AY164" i="1"/>
  <c r="AY163" i="1"/>
  <c r="AY162" i="1"/>
  <c r="AY161" i="1"/>
  <c r="AY157" i="1"/>
  <c r="AY156" i="1"/>
  <c r="AY155" i="1"/>
  <c r="AY154" i="1"/>
  <c r="AY153" i="1"/>
  <c r="AY152" i="1"/>
  <c r="AY151" i="1"/>
  <c r="AY146" i="1"/>
  <c r="AY145" i="1"/>
  <c r="AY144" i="1"/>
  <c r="AY143" i="1"/>
  <c r="AY142" i="1"/>
  <c r="AY141" i="1"/>
  <c r="AY139" i="1"/>
  <c r="AY138" i="1"/>
  <c r="AY137" i="1"/>
  <c r="AY136" i="1"/>
  <c r="AY135" i="1"/>
  <c r="AY134" i="1"/>
  <c r="AY133" i="1"/>
  <c r="AY132" i="1"/>
  <c r="AY131" i="1"/>
  <c r="AY130" i="1"/>
  <c r="AY129" i="1"/>
  <c r="AY125" i="1"/>
  <c r="AY124" i="1"/>
  <c r="AY123" i="1"/>
  <c r="AY122" i="1"/>
  <c r="AY121" i="1"/>
  <c r="AY120" i="1"/>
  <c r="AY119" i="1"/>
  <c r="AY117" i="1"/>
  <c r="AY116" i="1"/>
  <c r="AY115" i="1"/>
  <c r="AY114" i="1"/>
  <c r="AY420" i="1"/>
  <c r="AY291" i="1"/>
  <c r="AW291" i="1" s="1"/>
  <c r="AV291" i="1" s="1"/>
  <c r="AY290" i="1"/>
  <c r="AW290" i="1" s="1"/>
  <c r="AV290" i="1" s="1"/>
  <c r="AY289" i="1"/>
  <c r="AW289" i="1" s="1"/>
  <c r="AV289" i="1" s="1"/>
  <c r="AY288" i="1"/>
  <c r="AW288" i="1" s="1"/>
  <c r="AV28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0" i="1"/>
  <c r="AW380" i="1" s="1"/>
  <c r="AV380" i="1" s="1"/>
  <c r="AY185" i="1"/>
  <c r="AY184" i="1"/>
  <c r="AY183" i="1"/>
  <c r="AY160" i="1"/>
  <c r="AY107" i="1"/>
  <c r="AY346" i="1"/>
  <c r="AY345" i="1"/>
  <c r="AY344" i="1"/>
  <c r="AY218" i="1"/>
  <c r="AY217" i="1"/>
  <c r="AY216" i="1"/>
  <c r="AY215" i="1"/>
  <c r="AY177" i="1"/>
  <c r="AY176" i="1"/>
  <c r="AY175" i="1"/>
  <c r="AY174" i="1"/>
  <c r="AY171" i="1"/>
  <c r="AY170" i="1"/>
  <c r="AY169" i="1"/>
  <c r="AY150" i="1"/>
  <c r="AY149" i="1"/>
  <c r="AY148" i="1"/>
  <c r="AY147" i="1"/>
  <c r="AY128" i="1"/>
  <c r="AY127" i="1"/>
  <c r="AY126" i="1"/>
  <c r="AY383" i="1"/>
  <c r="AW383" i="1" s="1"/>
  <c r="AV383" i="1" s="1"/>
  <c r="AY382" i="1"/>
  <c r="AW382" i="1" s="1"/>
  <c r="AV382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105" i="1"/>
  <c r="AW105" i="1" s="1"/>
  <c r="AV105" i="1" s="1"/>
  <c r="AY89" i="1"/>
  <c r="AW89" i="1" s="1"/>
  <c r="AV89" i="1" s="1"/>
  <c r="AY88" i="1"/>
  <c r="AW88" i="1" s="1"/>
  <c r="AV88" i="1" s="1"/>
  <c r="AY87" i="1"/>
  <c r="AW87" i="1" s="1"/>
  <c r="AV87" i="1" s="1"/>
  <c r="AY85" i="1"/>
  <c r="AW85" i="1" s="1"/>
  <c r="AV85" i="1" s="1"/>
  <c r="AY83" i="1"/>
  <c r="AW83" i="1" s="1"/>
  <c r="AV83" i="1" s="1"/>
  <c r="AY82" i="1"/>
  <c r="AW82" i="1" s="1"/>
  <c r="AV82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50" i="1"/>
  <c r="AW50" i="1" s="1"/>
  <c r="AV50" i="1" s="1"/>
  <c r="AY39" i="1"/>
  <c r="AW39" i="1" s="1"/>
  <c r="AV39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6" i="1"/>
  <c r="AW26" i="1" s="1"/>
  <c r="AV26" i="1" s="1"/>
  <c r="AY27" i="1"/>
  <c r="AW27" i="1" s="1"/>
  <c r="AV27" i="1" s="1"/>
  <c r="AY5" i="1"/>
  <c r="AW5" i="1" s="1"/>
  <c r="AV5" i="1" s="1"/>
  <c r="AY4" i="1"/>
  <c r="AW4" i="1" s="1"/>
  <c r="AV4" i="1" s="1"/>
  <c r="AY429" i="1"/>
  <c r="AY428" i="1"/>
  <c r="AY431" i="1"/>
  <c r="AY427" i="1"/>
  <c r="AY426" i="1"/>
  <c r="AY425" i="1"/>
  <c r="AY424" i="1"/>
  <c r="AY423" i="1"/>
  <c r="AY422" i="1"/>
  <c r="AY421" i="1"/>
  <c r="AY391" i="1"/>
  <c r="AW391" i="1" s="1"/>
  <c r="AV391" i="1" s="1"/>
  <c r="AY381" i="1"/>
  <c r="AW381" i="1" s="1"/>
  <c r="AV381" i="1" s="1"/>
  <c r="S311" i="1"/>
  <c r="S310" i="1"/>
  <c r="S309" i="1"/>
  <c r="S308" i="1"/>
  <c r="S307" i="1"/>
  <c r="S305" i="1"/>
  <c r="S335" i="1"/>
  <c r="S334" i="1"/>
  <c r="S329" i="1"/>
  <c r="S328" i="1"/>
  <c r="S325" i="1"/>
  <c r="S324" i="1"/>
  <c r="S323" i="1"/>
  <c r="S322" i="1"/>
  <c r="S319" i="1"/>
  <c r="S318" i="1"/>
  <c r="S317" i="1"/>
  <c r="S303" i="1"/>
  <c r="S301" i="1"/>
  <c r="S339" i="1"/>
  <c r="S338" i="1"/>
  <c r="T270" i="1"/>
  <c r="T267" i="1"/>
  <c r="T335" i="1"/>
  <c r="T329" i="1"/>
  <c r="T189" i="1"/>
  <c r="S386" i="1"/>
  <c r="S387" i="1"/>
  <c r="S390" i="1"/>
  <c r="S389" i="1"/>
  <c r="S297" i="1"/>
  <c r="S296" i="1"/>
  <c r="S299" i="1"/>
  <c r="S298" i="1"/>
  <c r="S321" i="1"/>
  <c r="S320" i="1"/>
  <c r="T313" i="1"/>
  <c r="T315" i="1"/>
  <c r="T206" i="1"/>
  <c r="T297" i="1"/>
  <c r="T309" i="1"/>
  <c r="T307" i="1"/>
  <c r="T305" i="1"/>
  <c r="T311" i="1"/>
  <c r="T325" i="1"/>
  <c r="T323" i="1"/>
  <c r="T301" i="1"/>
  <c r="T317" i="1"/>
  <c r="T303" i="1"/>
  <c r="T319" i="1"/>
  <c r="T339" i="1"/>
  <c r="T299" i="1"/>
  <c r="T321" i="1"/>
  <c r="T102" i="1"/>
  <c r="T103" i="1"/>
  <c r="S374" i="1"/>
  <c r="S376" i="1"/>
  <c r="S377" i="1"/>
  <c r="S388" i="1"/>
  <c r="S375" i="1"/>
  <c r="S373" i="1"/>
  <c r="S372" i="1"/>
  <c r="S316" i="1"/>
  <c r="S217" i="1"/>
  <c r="S215" i="1"/>
  <c r="S300" i="1"/>
  <c r="S302" i="1"/>
  <c r="S304" i="1"/>
  <c r="S306" i="1"/>
  <c r="AZ419" i="1"/>
  <c r="AW419" i="1" s="1"/>
  <c r="AV419" i="1" s="1"/>
  <c r="AZ418" i="1"/>
  <c r="AW418" i="1" s="1"/>
  <c r="AV418" i="1" s="1"/>
  <c r="AZ417" i="1"/>
  <c r="AW417" i="1" s="1"/>
  <c r="AV417" i="1" s="1"/>
  <c r="AZ416" i="1"/>
  <c r="AW416" i="1" s="1"/>
  <c r="AV416" i="1" s="1"/>
  <c r="AZ407" i="1"/>
  <c r="AW407" i="1" s="1"/>
  <c r="AV407" i="1" s="1"/>
  <c r="AZ404" i="1"/>
  <c r="AW404" i="1" s="1"/>
  <c r="AV404" i="1" s="1"/>
  <c r="AX430" i="1"/>
  <c r="AW430" i="1" s="1"/>
  <c r="AV430" i="1" s="1"/>
  <c r="AX399" i="1"/>
  <c r="AW399" i="1" s="1"/>
  <c r="AV399" i="1" s="1"/>
  <c r="AX394" i="1"/>
  <c r="AW394" i="1" s="1"/>
  <c r="AX400" i="1"/>
  <c r="AW400" i="1" s="1"/>
  <c r="AV400" i="1" s="1"/>
  <c r="AX395" i="1"/>
  <c r="AW395" i="1" s="1"/>
  <c r="AV395" i="1" s="1"/>
  <c r="AX343" i="1"/>
  <c r="AW343" i="1" s="1"/>
  <c r="AV343" i="1" s="1"/>
  <c r="AX342" i="1"/>
  <c r="AW342" i="1" s="1"/>
  <c r="AV342" i="1" s="1"/>
  <c r="AX341" i="1"/>
  <c r="AW341" i="1" s="1"/>
  <c r="AV341" i="1" s="1"/>
  <c r="AX203" i="1"/>
  <c r="AW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X179" i="1"/>
  <c r="AW179" i="1" s="1"/>
  <c r="AV179" i="1" s="1"/>
  <c r="AX178" i="1"/>
  <c r="AW178" i="1" s="1"/>
  <c r="AV178" i="1" s="1"/>
  <c r="AX173" i="1"/>
  <c r="AW173" i="1" s="1"/>
  <c r="AV173" i="1" s="1"/>
  <c r="AX172" i="1"/>
  <c r="AW172" i="1" s="1"/>
  <c r="AV172" i="1" s="1"/>
  <c r="AX168" i="1"/>
  <c r="AW168" i="1" s="1"/>
  <c r="AV168" i="1" s="1"/>
  <c r="AX167" i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6" i="1"/>
  <c r="AW146" i="1" s="1"/>
  <c r="AV146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X141" i="1"/>
  <c r="AW141" i="1" s="1"/>
  <c r="AV141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X119" i="1"/>
  <c r="AW119" i="1" s="1"/>
  <c r="AV119" i="1" s="1"/>
  <c r="AX117" i="1"/>
  <c r="AW117" i="1" s="1"/>
  <c r="AV117" i="1" s="1"/>
  <c r="AX116" i="1"/>
  <c r="AW116" i="1" s="1"/>
  <c r="AV116" i="1" s="1"/>
  <c r="AX115" i="1"/>
  <c r="AW115" i="1" s="1"/>
  <c r="AV115" i="1" s="1"/>
  <c r="AX114" i="1"/>
  <c r="AW114" i="1" s="1"/>
  <c r="AV114" i="1" s="1"/>
  <c r="AX346" i="1"/>
  <c r="AW346" i="1" s="1"/>
  <c r="AV346" i="1" s="1"/>
  <c r="AX345" i="1"/>
  <c r="AW345" i="1" s="1"/>
  <c r="AV345" i="1" s="1"/>
  <c r="AX344" i="1"/>
  <c r="AW344" i="1" s="1"/>
  <c r="AV344" i="1" s="1"/>
  <c r="AX218" i="1"/>
  <c r="AW218" i="1" s="1"/>
  <c r="AV218" i="1" s="1"/>
  <c r="AX217" i="1"/>
  <c r="AW217" i="1" s="1"/>
  <c r="AV217" i="1" s="1"/>
  <c r="AX216" i="1"/>
  <c r="AW216" i="1" s="1"/>
  <c r="AV216" i="1" s="1"/>
  <c r="AX215" i="1"/>
  <c r="AW215" i="1" s="1"/>
  <c r="AV215" i="1" s="1"/>
  <c r="AX177" i="1"/>
  <c r="AW177" i="1" s="1"/>
  <c r="AV177" i="1" s="1"/>
  <c r="AX176" i="1"/>
  <c r="AW176" i="1" s="1"/>
  <c r="AV176" i="1" s="1"/>
  <c r="AX175" i="1"/>
  <c r="AW175" i="1" s="1"/>
  <c r="AV175" i="1" s="1"/>
  <c r="AX174" i="1"/>
  <c r="AW174" i="1" s="1"/>
  <c r="AV174" i="1" s="1"/>
  <c r="AX171" i="1"/>
  <c r="AW171" i="1" s="1"/>
  <c r="AV171" i="1" s="1"/>
  <c r="AX170" i="1"/>
  <c r="AW170" i="1" s="1"/>
  <c r="AV170" i="1" s="1"/>
  <c r="AX169" i="1"/>
  <c r="AW169" i="1" s="1"/>
  <c r="AV169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28" i="1"/>
  <c r="AW128" i="1" s="1"/>
  <c r="AV128" i="1" s="1"/>
  <c r="AX127" i="1"/>
  <c r="AW127" i="1" s="1"/>
  <c r="AV127" i="1" s="1"/>
  <c r="AX126" i="1"/>
  <c r="AW126" i="1" s="1"/>
  <c r="AV126" i="1" s="1"/>
  <c r="R182" i="1"/>
  <c r="S182" i="1" s="1"/>
  <c r="BJ266" i="1"/>
  <c r="AJ266" i="1"/>
  <c r="F266" i="1"/>
  <c r="BJ214" i="1"/>
  <c r="AT214" i="1"/>
  <c r="AL214" i="1"/>
  <c r="AJ214" i="1"/>
  <c r="R214" i="1"/>
  <c r="S214" i="1" s="1"/>
  <c r="F214" i="1"/>
  <c r="BJ188" i="1"/>
  <c r="AK188" i="1"/>
  <c r="AJ188" i="1"/>
  <c r="R188" i="1"/>
  <c r="S188" i="1" s="1"/>
  <c r="F188" i="1"/>
  <c r="BJ213" i="1"/>
  <c r="AJ213" i="1"/>
  <c r="F213" i="1"/>
  <c r="BJ212" i="1"/>
  <c r="AJ212" i="1"/>
  <c r="F212" i="1"/>
  <c r="BJ210" i="1"/>
  <c r="AT210" i="1"/>
  <c r="AL210" i="1"/>
  <c r="AJ210" i="1"/>
  <c r="R210" i="1"/>
  <c r="S210" i="1" s="1"/>
  <c r="F210" i="1"/>
  <c r="BJ182" i="1"/>
  <c r="AK182" i="1"/>
  <c r="AJ182" i="1"/>
  <c r="F182" i="1"/>
  <c r="BJ287" i="1"/>
  <c r="AJ287" i="1"/>
  <c r="F287" i="1"/>
  <c r="BJ278" i="1"/>
  <c r="AJ278" i="1"/>
  <c r="F278" i="1"/>
  <c r="BJ270" i="1"/>
  <c r="AT270" i="1"/>
  <c r="AL270" i="1"/>
  <c r="AJ270" i="1"/>
  <c r="R270" i="1"/>
  <c r="J270" i="1"/>
  <c r="F270" i="1"/>
  <c r="BJ211" i="1"/>
  <c r="AK211" i="1"/>
  <c r="AJ211" i="1"/>
  <c r="R211" i="1"/>
  <c r="F211" i="1"/>
  <c r="S314" i="1"/>
  <c r="S312" i="1"/>
  <c r="R209" i="1"/>
  <c r="S20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7" i="1"/>
  <c r="BJ26" i="1"/>
  <c r="BJ28" i="1"/>
  <c r="BJ29" i="1"/>
  <c r="BJ30" i="1"/>
  <c r="BJ31" i="1"/>
  <c r="BJ32" i="1"/>
  <c r="BJ33" i="1"/>
  <c r="BJ35" i="1"/>
  <c r="BJ36" i="1"/>
  <c r="BJ37" i="1"/>
  <c r="BJ38" i="1"/>
  <c r="BJ34" i="1"/>
  <c r="BJ40" i="1"/>
  <c r="BJ41" i="1"/>
  <c r="BJ42" i="1"/>
  <c r="BJ43" i="1"/>
  <c r="BJ44" i="1"/>
  <c r="BJ45" i="1"/>
  <c r="BJ46" i="1"/>
  <c r="BJ47" i="1"/>
  <c r="BJ48" i="1"/>
  <c r="BJ49" i="1"/>
  <c r="BJ39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50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1" i="1"/>
  <c r="BJ80" i="1"/>
  <c r="BJ82" i="1"/>
  <c r="BJ84" i="1"/>
  <c r="BJ83" i="1"/>
  <c r="BJ86" i="1"/>
  <c r="BJ85" i="1"/>
  <c r="BJ87" i="1"/>
  <c r="BJ88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89" i="1"/>
  <c r="BJ190" i="1"/>
  <c r="BJ208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209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6" i="1"/>
  <c r="BJ187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67" i="1"/>
  <c r="BJ268" i="1"/>
  <c r="BJ269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107" i="1"/>
  <c r="BJ160" i="1"/>
  <c r="BJ183" i="1"/>
  <c r="BJ184" i="1"/>
  <c r="BJ185" i="1"/>
  <c r="BJ271" i="1"/>
  <c r="BJ272" i="1"/>
  <c r="BJ273" i="1"/>
  <c r="BJ274" i="1"/>
  <c r="BJ275" i="1"/>
  <c r="BJ276" i="1"/>
  <c r="BJ277" i="1"/>
  <c r="BJ89" i="1"/>
  <c r="BJ279" i="1"/>
  <c r="BJ280" i="1"/>
  <c r="BJ281" i="1"/>
  <c r="BJ282" i="1"/>
  <c r="BJ283" i="1"/>
  <c r="BJ284" i="1"/>
  <c r="BJ285" i="1"/>
  <c r="BJ286" i="1"/>
  <c r="BJ105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" i="1"/>
  <c r="AJ337" i="1"/>
  <c r="F337" i="1"/>
  <c r="AJ336" i="1"/>
  <c r="F336" i="1"/>
  <c r="AT335" i="1"/>
  <c r="AL335" i="1"/>
  <c r="AJ335" i="1"/>
  <c r="F335" i="1"/>
  <c r="AK334" i="1"/>
  <c r="AJ334" i="1"/>
  <c r="F334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105" i="1"/>
  <c r="F286" i="1"/>
  <c r="F285" i="1"/>
  <c r="F284" i="1"/>
  <c r="F283" i="1"/>
  <c r="F282" i="1"/>
  <c r="F281" i="1"/>
  <c r="F280" i="1"/>
  <c r="F279" i="1"/>
  <c r="F89" i="1"/>
  <c r="F277" i="1"/>
  <c r="F276" i="1"/>
  <c r="F275" i="1"/>
  <c r="F274" i="1"/>
  <c r="F273" i="1"/>
  <c r="F272" i="1"/>
  <c r="F271" i="1"/>
  <c r="F185" i="1"/>
  <c r="F184" i="1"/>
  <c r="F183" i="1"/>
  <c r="F160" i="1"/>
  <c r="F107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69" i="1"/>
  <c r="F268" i="1"/>
  <c r="F267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87" i="1"/>
  <c r="F186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209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208" i="1"/>
  <c r="F190" i="1"/>
  <c r="F189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8" i="1"/>
  <c r="F87" i="1"/>
  <c r="F85" i="1"/>
  <c r="F86" i="1"/>
  <c r="F83" i="1"/>
  <c r="F84" i="1"/>
  <c r="F82" i="1"/>
  <c r="F80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50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39" i="1"/>
  <c r="F49" i="1"/>
  <c r="F48" i="1"/>
  <c r="F47" i="1"/>
  <c r="F46" i="1"/>
  <c r="F45" i="1"/>
  <c r="F44" i="1"/>
  <c r="F43" i="1"/>
  <c r="F42" i="1"/>
  <c r="F41" i="1"/>
  <c r="F40" i="1"/>
  <c r="F34" i="1"/>
  <c r="F38" i="1"/>
  <c r="F37" i="1"/>
  <c r="F36" i="1"/>
  <c r="F35" i="1"/>
  <c r="F33" i="1"/>
  <c r="F32" i="1"/>
  <c r="F31" i="1"/>
  <c r="F30" i="1"/>
  <c r="F29" i="1"/>
  <c r="F28" i="1"/>
  <c r="F26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89" i="1"/>
  <c r="S189" i="1" s="1"/>
  <c r="R104" i="1"/>
  <c r="S104" i="1" s="1"/>
  <c r="AT189" i="1"/>
  <c r="AL189" i="1"/>
  <c r="AJ189" i="1"/>
  <c r="AK104" i="1"/>
  <c r="AJ104" i="1"/>
  <c r="AJ340" i="1"/>
  <c r="AJ329" i="1"/>
  <c r="AJ267" i="1"/>
  <c r="AJ209" i="1"/>
  <c r="AT329" i="1"/>
  <c r="AL329" i="1"/>
  <c r="AK328" i="1"/>
  <c r="AJ328" i="1"/>
  <c r="AT340" i="1"/>
  <c r="AL340" i="1"/>
  <c r="AT209" i="1"/>
  <c r="AL209" i="1"/>
  <c r="AL267" i="1"/>
  <c r="AT267" i="1"/>
  <c r="R267" i="1"/>
  <c r="J267" i="1"/>
  <c r="AK207" i="1"/>
  <c r="AJ207" i="1"/>
  <c r="R207" i="1"/>
  <c r="AJ348" i="1"/>
  <c r="AK348" i="1"/>
  <c r="AK368" i="1"/>
  <c r="AJ368" i="1"/>
  <c r="AK366" i="1"/>
  <c r="AJ366" i="1"/>
  <c r="AK360" i="1"/>
  <c r="AJ360" i="1"/>
  <c r="AK359" i="1"/>
  <c r="AJ359" i="1"/>
  <c r="AK358" i="1"/>
  <c r="AJ358" i="1"/>
  <c r="AK353" i="1"/>
  <c r="AJ353" i="1"/>
  <c r="AK149" i="1"/>
  <c r="AJ149" i="1"/>
  <c r="AK171" i="1"/>
  <c r="AJ171" i="1"/>
  <c r="R171" i="1"/>
  <c r="S171" i="1" s="1"/>
  <c r="AK170" i="1"/>
  <c r="AJ170" i="1"/>
  <c r="R170" i="1"/>
  <c r="S170" i="1" s="1"/>
  <c r="AK169" i="1"/>
  <c r="AJ169" i="1"/>
  <c r="AK128" i="1"/>
  <c r="AJ128" i="1"/>
  <c r="R128" i="1"/>
  <c r="S128" i="1" s="1"/>
  <c r="AK127" i="1"/>
  <c r="AJ127" i="1"/>
  <c r="R127" i="1"/>
  <c r="S127" i="1" s="1"/>
  <c r="AK126" i="1"/>
  <c r="AJ126" i="1"/>
  <c r="AK150" i="1"/>
  <c r="AJ150" i="1"/>
  <c r="R150" i="1"/>
  <c r="S150" i="1" s="1"/>
  <c r="AK148" i="1"/>
  <c r="AJ148" i="1"/>
  <c r="R148" i="1"/>
  <c r="S148" i="1" s="1"/>
  <c r="AK147" i="1"/>
  <c r="AJ147" i="1"/>
  <c r="R177" i="1"/>
  <c r="S177" i="1" s="1"/>
  <c r="R176" i="1"/>
  <c r="S176" i="1" s="1"/>
  <c r="R175" i="1"/>
  <c r="S175" i="1" s="1"/>
  <c r="AJ175" i="1"/>
  <c r="AK175" i="1"/>
  <c r="AJ174" i="1"/>
  <c r="AK174" i="1"/>
  <c r="AJ176" i="1"/>
  <c r="AK176" i="1"/>
  <c r="AJ177" i="1"/>
  <c r="AK177" i="1"/>
  <c r="T333" i="1"/>
  <c r="T327" i="1"/>
  <c r="T187" i="1"/>
  <c r="T181" i="1"/>
  <c r="T159" i="1"/>
  <c r="AK295" i="1"/>
  <c r="AJ295" i="1"/>
  <c r="AK248" i="1"/>
  <c r="AK225" i="1"/>
  <c r="AJ225" i="1"/>
  <c r="AK382" i="1"/>
  <c r="AJ382" i="1"/>
  <c r="AK378" i="1"/>
  <c r="AJ378" i="1"/>
  <c r="AK321" i="1"/>
  <c r="AJ321" i="1"/>
  <c r="AK320" i="1"/>
  <c r="AJ320" i="1"/>
  <c r="AK386" i="1"/>
  <c r="AJ386" i="1"/>
  <c r="AK389" i="1"/>
  <c r="AJ389" i="1"/>
  <c r="AT218" i="1"/>
  <c r="AK218" i="1"/>
  <c r="AJ218" i="1"/>
  <c r="AT216" i="1"/>
  <c r="AK216" i="1"/>
  <c r="AJ216" i="1"/>
  <c r="AK325" i="1"/>
  <c r="AJ325" i="1"/>
  <c r="AK324" i="1"/>
  <c r="AJ324" i="1"/>
  <c r="AK323" i="1"/>
  <c r="AJ323" i="1"/>
  <c r="AK322" i="1"/>
  <c r="AJ322" i="1"/>
  <c r="T385" i="1"/>
  <c r="AK298" i="1"/>
  <c r="AJ298" i="1"/>
  <c r="AK251" i="1"/>
  <c r="AJ251" i="1"/>
  <c r="AK250" i="1"/>
  <c r="AJ250" i="1"/>
  <c r="AK228" i="1"/>
  <c r="AJ228" i="1"/>
  <c r="AK227" i="1"/>
  <c r="AJ227" i="1"/>
  <c r="AK226" i="1"/>
  <c r="AJ226" i="1"/>
  <c r="AK249" i="1"/>
  <c r="AJ249" i="1"/>
  <c r="AK247" i="1"/>
  <c r="AJ247" i="1"/>
  <c r="AK224" i="1"/>
  <c r="AJ224" i="1"/>
  <c r="T332" i="1"/>
  <c r="T326" i="1"/>
  <c r="T158" i="1"/>
  <c r="T186" i="1"/>
  <c r="T180" i="1"/>
  <c r="S315" i="1"/>
  <c r="S313" i="1"/>
  <c r="R205" i="1"/>
  <c r="AJ338" i="1"/>
  <c r="AK338" i="1"/>
  <c r="AJ332" i="1"/>
  <c r="AK332" i="1"/>
  <c r="AJ326" i="1"/>
  <c r="AK326" i="1"/>
  <c r="AJ318" i="1"/>
  <c r="AK318" i="1"/>
  <c r="AJ316" i="1"/>
  <c r="AK316" i="1"/>
  <c r="AJ314" i="1"/>
  <c r="AK314" i="1"/>
  <c r="AJ312" i="1"/>
  <c r="AK312" i="1"/>
  <c r="AJ310" i="1"/>
  <c r="AK310" i="1"/>
  <c r="AJ306" i="1"/>
  <c r="AK306" i="1"/>
  <c r="AJ304" i="1"/>
  <c r="AK304" i="1"/>
  <c r="AJ302" i="1"/>
  <c r="AK302" i="1"/>
  <c r="AJ300" i="1"/>
  <c r="AK300" i="1"/>
  <c r="AJ296" i="1"/>
  <c r="AK296" i="1"/>
  <c r="AJ205" i="1"/>
  <c r="AK205" i="1"/>
  <c r="AJ186" i="1"/>
  <c r="AK186" i="1"/>
  <c r="AJ180" i="1"/>
  <c r="AK180" i="1"/>
  <c r="AJ158" i="1"/>
  <c r="AK158" i="1"/>
  <c r="R206" i="1"/>
  <c r="R202" i="1"/>
  <c r="S202" i="1" s="1"/>
  <c r="R201" i="1"/>
  <c r="S201" i="1" s="1"/>
  <c r="R195" i="1"/>
  <c r="S195" i="1" s="1"/>
  <c r="R194" i="1"/>
  <c r="S194" i="1" s="1"/>
  <c r="R193" i="1"/>
  <c r="S193" i="1" s="1"/>
  <c r="R192" i="1"/>
  <c r="S192" i="1" s="1"/>
  <c r="R179" i="1"/>
  <c r="S179" i="1" s="1"/>
  <c r="R173" i="1"/>
  <c r="S173" i="1" s="1"/>
  <c r="R168" i="1"/>
  <c r="S168" i="1" s="1"/>
  <c r="R166" i="1"/>
  <c r="S166" i="1" s="1"/>
  <c r="R164" i="1"/>
  <c r="S164" i="1" s="1"/>
  <c r="R162" i="1"/>
  <c r="S162" i="1" s="1"/>
  <c r="R157" i="1"/>
  <c r="S157" i="1" s="1"/>
  <c r="R156" i="1"/>
  <c r="S156" i="1" s="1"/>
  <c r="R155" i="1"/>
  <c r="S155" i="1" s="1"/>
  <c r="R154" i="1"/>
  <c r="S154" i="1" s="1"/>
  <c r="R152" i="1"/>
  <c r="S152" i="1" s="1"/>
  <c r="R146" i="1"/>
  <c r="S146" i="1" s="1"/>
  <c r="R145" i="1"/>
  <c r="S145" i="1" s="1"/>
  <c r="R144" i="1"/>
  <c r="S144" i="1" s="1"/>
  <c r="R142" i="1"/>
  <c r="S142" i="1" s="1"/>
  <c r="R140" i="1"/>
  <c r="S140" i="1" s="1"/>
  <c r="R139" i="1"/>
  <c r="S139" i="1" s="1"/>
  <c r="R138" i="1"/>
  <c r="S138" i="1" s="1"/>
  <c r="R137" i="1"/>
  <c r="S137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5" i="1"/>
  <c r="S125" i="1" s="1"/>
  <c r="R124" i="1"/>
  <c r="S124" i="1" s="1"/>
  <c r="R123" i="1"/>
  <c r="S123" i="1" s="1"/>
  <c r="R122" i="1"/>
  <c r="S122" i="1" s="1"/>
  <c r="R120" i="1"/>
  <c r="S120" i="1" s="1"/>
  <c r="R118" i="1"/>
  <c r="S118" i="1" s="1"/>
  <c r="R117" i="1"/>
  <c r="S117" i="1" s="1"/>
  <c r="R115" i="1"/>
  <c r="S115" i="1" s="1"/>
  <c r="R113" i="1"/>
  <c r="S113" i="1" s="1"/>
  <c r="R111" i="1"/>
  <c r="S111" i="1" s="1"/>
  <c r="R110" i="1"/>
  <c r="S110" i="1" s="1"/>
  <c r="R108" i="1"/>
  <c r="S108" i="1" s="1"/>
  <c r="R101" i="1"/>
  <c r="S101" i="1" s="1"/>
  <c r="R100" i="1"/>
  <c r="S100" i="1" s="1"/>
  <c r="R99" i="1"/>
  <c r="S99" i="1" s="1"/>
  <c r="AT152" i="1"/>
  <c r="AK152" i="1"/>
  <c r="AJ152" i="1"/>
  <c r="AT151" i="1"/>
  <c r="AK151" i="1"/>
  <c r="AJ151" i="1"/>
  <c r="AK375" i="1"/>
  <c r="AJ375" i="1"/>
  <c r="AK371" i="1"/>
  <c r="AJ371" i="1"/>
  <c r="AK3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T346" i="1"/>
  <c r="AK346" i="1"/>
  <c r="AJ346" i="1"/>
  <c r="AT345" i="1"/>
  <c r="AK345" i="1"/>
  <c r="AJ345" i="1"/>
  <c r="AT430" i="1"/>
  <c r="AT344" i="1"/>
  <c r="AT343" i="1"/>
  <c r="AT342" i="1"/>
  <c r="AT341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79" i="1"/>
  <c r="AT178" i="1"/>
  <c r="AT173" i="1"/>
  <c r="AT172" i="1"/>
  <c r="AT168" i="1"/>
  <c r="AT167" i="1"/>
  <c r="AT166" i="1"/>
  <c r="AT165" i="1"/>
  <c r="AT164" i="1"/>
  <c r="AT163" i="1"/>
  <c r="AT162" i="1"/>
  <c r="AT161" i="1"/>
  <c r="AT157" i="1"/>
  <c r="AT156" i="1"/>
  <c r="AT155" i="1"/>
  <c r="AT154" i="1"/>
  <c r="AT153" i="1"/>
  <c r="AT146" i="1"/>
  <c r="AT145" i="1"/>
  <c r="AT144" i="1"/>
  <c r="AT143" i="1"/>
  <c r="AT142" i="1"/>
  <c r="AT141" i="1"/>
  <c r="AT139" i="1"/>
  <c r="AT138" i="1"/>
  <c r="AT137" i="1"/>
  <c r="AT136" i="1"/>
  <c r="AT135" i="1"/>
  <c r="AT134" i="1"/>
  <c r="AT133" i="1"/>
  <c r="AT132" i="1"/>
  <c r="AT131" i="1"/>
  <c r="AT130" i="1"/>
  <c r="AT129" i="1"/>
  <c r="AT125" i="1"/>
  <c r="AT124" i="1"/>
  <c r="AT123" i="1"/>
  <c r="AT122" i="1"/>
  <c r="AT121" i="1"/>
  <c r="AT120" i="1"/>
  <c r="AT119" i="1"/>
  <c r="AT117" i="1"/>
  <c r="AT116" i="1"/>
  <c r="AT115" i="1"/>
  <c r="AT114" i="1"/>
  <c r="AK344" i="1"/>
  <c r="AJ344" i="1"/>
  <c r="AK97" i="1"/>
  <c r="AJ97" i="1"/>
  <c r="AK96" i="1"/>
  <c r="AJ96" i="1"/>
  <c r="AK95" i="1"/>
  <c r="AJ95" i="1"/>
  <c r="AJ94" i="1"/>
  <c r="AK94" i="1"/>
  <c r="AJ393" i="1"/>
  <c r="AK393" i="1"/>
  <c r="AJ398" i="1"/>
  <c r="AK398" i="1"/>
  <c r="AK204" i="1"/>
  <c r="AJ204" i="1"/>
  <c r="AK206" i="1"/>
  <c r="AJ206" i="1"/>
  <c r="AK90" i="1"/>
  <c r="AJ90" i="1"/>
  <c r="AK392" i="1"/>
  <c r="AJ392" i="1"/>
  <c r="AJ397" i="1"/>
  <c r="AK397" i="1"/>
  <c r="AK283" i="1"/>
  <c r="AJ283" i="1"/>
  <c r="AJ284" i="1"/>
  <c r="AK284" i="1"/>
  <c r="AK395" i="1"/>
  <c r="AJ395" i="1"/>
  <c r="AJ400" i="1"/>
  <c r="AK400" i="1"/>
  <c r="AJ396" i="1"/>
  <c r="AK396" i="1"/>
  <c r="AJ401" i="1"/>
  <c r="AK401" i="1"/>
  <c r="AK374" i="1"/>
  <c r="AJ374" i="1"/>
  <c r="AK402" i="1"/>
  <c r="AK394" i="1"/>
  <c r="AJ394" i="1"/>
  <c r="AK399" i="1"/>
  <c r="AJ399" i="1"/>
  <c r="AJ281" i="1"/>
  <c r="AK281" i="1"/>
  <c r="AJ282" i="1"/>
  <c r="AK282" i="1"/>
  <c r="AK203" i="1"/>
  <c r="AJ203" i="1"/>
  <c r="AK199" i="1"/>
  <c r="AJ199" i="1"/>
  <c r="AK198" i="1"/>
  <c r="AJ198" i="1"/>
  <c r="AK197" i="1"/>
  <c r="AJ197" i="1"/>
  <c r="AK196" i="1"/>
  <c r="AJ196" i="1"/>
  <c r="AJ342" i="1"/>
  <c r="AK342" i="1"/>
  <c r="AJ341" i="1"/>
  <c r="AK341" i="1"/>
  <c r="AK343" i="1"/>
  <c r="AJ343" i="1"/>
  <c r="AK416" i="1"/>
  <c r="AJ416" i="1"/>
  <c r="AK419" i="1"/>
  <c r="AJ419" i="1"/>
  <c r="AJ112" i="1"/>
  <c r="AK112" i="1"/>
  <c r="AK427" i="1"/>
  <c r="AJ427" i="1"/>
  <c r="AK426" i="1"/>
  <c r="AJ426" i="1"/>
  <c r="AK356" i="1"/>
  <c r="AJ356" i="1"/>
  <c r="AK384" i="1"/>
  <c r="AK379" i="1"/>
  <c r="AJ380" i="1"/>
  <c r="AK380" i="1"/>
  <c r="AJ381" i="1"/>
  <c r="AK381" i="1"/>
  <c r="AJ385" i="1"/>
  <c r="AK385" i="1"/>
  <c r="AJ391" i="1"/>
  <c r="AK391" i="1"/>
  <c r="AJ376" i="1"/>
  <c r="AK376" i="1"/>
  <c r="AK388" i="1"/>
  <c r="AJ388" i="1"/>
  <c r="AK202" i="1"/>
  <c r="AJ202" i="1"/>
  <c r="AV129" i="1" l="1"/>
  <c r="AV142" i="1"/>
  <c r="AW167" i="1"/>
  <c r="AV167" i="1" s="1"/>
  <c r="AV197" i="1"/>
  <c r="AV120" i="1"/>
  <c r="AV191" i="1"/>
  <c r="AV135" i="1"/>
  <c r="AV394" i="1"/>
  <c r="AV203" i="1"/>
  <c r="AV152" i="1"/>
  <c r="AV148" i="1"/>
  <c r="AK195" i="1"/>
  <c r="AJ195" i="1"/>
  <c r="AK194" i="1"/>
  <c r="AJ194" i="1"/>
  <c r="AK193" i="1"/>
  <c r="AJ193" i="1"/>
  <c r="AK192" i="1"/>
  <c r="AJ192" i="1"/>
  <c r="AK191" i="1"/>
  <c r="AJ191" i="1"/>
  <c r="AJ200" i="1"/>
  <c r="AK200" i="1"/>
  <c r="AJ201" i="1"/>
  <c r="AK201" i="1"/>
  <c r="AK187" i="1"/>
  <c r="AJ187" i="1"/>
  <c r="AK159" i="1"/>
  <c r="AJ159" i="1"/>
  <c r="AJ141" i="1"/>
  <c r="AK141" i="1"/>
  <c r="AK142" i="1"/>
  <c r="AJ142" i="1"/>
  <c r="AK428" i="1"/>
  <c r="AJ428" i="1"/>
  <c r="AK364" i="1"/>
  <c r="AJ364" i="1"/>
  <c r="AK349" i="1"/>
  <c r="AJ349" i="1"/>
  <c r="AJ350" i="1"/>
  <c r="AK350" i="1"/>
  <c r="AJ351" i="1"/>
  <c r="AK351" i="1"/>
  <c r="AJ352" i="1"/>
  <c r="AK352" i="1"/>
  <c r="AJ354" i="1"/>
  <c r="AK354" i="1"/>
  <c r="AJ355" i="1"/>
  <c r="AK355" i="1"/>
  <c r="AJ357" i="1"/>
  <c r="AK357" i="1"/>
  <c r="AJ361" i="1"/>
  <c r="AK361" i="1"/>
  <c r="AJ362" i="1"/>
  <c r="AK362" i="1"/>
  <c r="AJ363" i="1"/>
  <c r="AK363" i="1"/>
  <c r="AJ365" i="1"/>
  <c r="AK365" i="1"/>
  <c r="AJ367" i="1"/>
  <c r="AK367" i="1"/>
  <c r="AJ369" i="1"/>
  <c r="AK369" i="1"/>
  <c r="AK37" i="1"/>
  <c r="AJ37" i="1"/>
  <c r="AJ430" i="1"/>
  <c r="AK430" i="1"/>
  <c r="AJ27" i="1"/>
  <c r="AK27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7" i="1"/>
  <c r="AK9" i="1"/>
  <c r="AK11" i="1"/>
  <c r="AK13" i="1"/>
  <c r="AK15" i="1"/>
  <c r="AK17" i="1"/>
  <c r="AK19" i="1"/>
  <c r="AK21" i="1"/>
  <c r="AK23" i="1"/>
  <c r="AK25" i="1"/>
  <c r="AK35" i="1"/>
  <c r="AK40" i="1"/>
  <c r="AK41" i="1"/>
  <c r="AK42" i="1"/>
  <c r="AK43" i="1"/>
  <c r="AK44" i="1"/>
  <c r="AK45" i="1"/>
  <c r="AK46" i="1"/>
  <c r="AK47" i="1"/>
  <c r="AK48" i="1"/>
  <c r="AK49" i="1"/>
  <c r="AK51" i="1"/>
  <c r="AK52" i="1"/>
  <c r="AK53" i="1"/>
  <c r="AK54" i="1"/>
  <c r="AK55" i="1"/>
  <c r="AK56" i="1"/>
  <c r="AK57" i="1"/>
  <c r="AK58" i="1"/>
  <c r="AK59" i="1"/>
  <c r="AK60" i="1"/>
  <c r="AK61" i="1"/>
  <c r="AK36" i="1"/>
  <c r="AK38" i="1"/>
  <c r="AK62" i="1"/>
  <c r="AK63" i="1"/>
  <c r="AK64" i="1"/>
  <c r="AK65" i="1"/>
  <c r="AK66" i="1"/>
  <c r="AK67" i="1"/>
  <c r="AK81" i="1"/>
  <c r="AK84" i="1"/>
  <c r="AK86" i="1"/>
  <c r="AK91" i="1"/>
  <c r="AK92" i="1"/>
  <c r="AK93" i="1"/>
  <c r="AK98" i="1"/>
  <c r="AK99" i="1"/>
  <c r="AK100" i="1"/>
  <c r="AK101" i="1"/>
  <c r="AK103" i="1"/>
  <c r="AK108" i="1"/>
  <c r="AK109" i="1"/>
  <c r="AK110" i="1"/>
  <c r="AK111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3" i="1"/>
  <c r="AK154" i="1"/>
  <c r="AK155" i="1"/>
  <c r="AK156" i="1"/>
  <c r="AK157" i="1"/>
  <c r="AK161" i="1"/>
  <c r="AK162" i="1"/>
  <c r="AK163" i="1"/>
  <c r="AK164" i="1"/>
  <c r="AK165" i="1"/>
  <c r="AK166" i="1"/>
  <c r="AK167" i="1"/>
  <c r="AK168" i="1"/>
  <c r="AK172" i="1"/>
  <c r="AK173" i="1"/>
  <c r="AK178" i="1"/>
  <c r="AK179" i="1"/>
  <c r="AK181" i="1"/>
  <c r="AK221" i="1"/>
  <c r="AK220" i="1"/>
  <c r="AK219" i="1"/>
  <c r="AK222" i="1"/>
  <c r="AK223" i="1"/>
  <c r="AK229" i="1"/>
  <c r="AK230" i="1"/>
  <c r="AK231" i="1"/>
  <c r="AK232" i="1"/>
  <c r="AK233" i="1"/>
  <c r="AK234" i="1"/>
  <c r="AK235" i="1"/>
  <c r="AK239" i="1"/>
  <c r="AK236" i="1"/>
  <c r="AK237" i="1"/>
  <c r="AK238" i="1"/>
  <c r="AK240" i="1"/>
  <c r="AK241" i="1"/>
  <c r="AK244" i="1"/>
  <c r="AK243" i="1"/>
  <c r="AK242" i="1"/>
  <c r="AK245" i="1"/>
  <c r="AK246" i="1"/>
  <c r="AK252" i="1"/>
  <c r="AK253" i="1"/>
  <c r="AK254" i="1"/>
  <c r="AK255" i="1"/>
  <c r="AK256" i="1"/>
  <c r="AK257" i="1"/>
  <c r="AK258" i="1"/>
  <c r="AK262" i="1"/>
  <c r="AK259" i="1"/>
  <c r="AK260" i="1"/>
  <c r="AK261" i="1"/>
  <c r="AK263" i="1"/>
  <c r="AK264" i="1"/>
  <c r="AK265" i="1"/>
  <c r="AK280" i="1"/>
  <c r="AK297" i="1"/>
  <c r="AK299" i="1"/>
  <c r="AK301" i="1"/>
  <c r="AK303" i="1"/>
  <c r="AK305" i="1"/>
  <c r="AK307" i="1"/>
  <c r="AK309" i="1"/>
  <c r="AK311" i="1"/>
  <c r="AK313" i="1"/>
  <c r="AK315" i="1"/>
  <c r="AK317" i="1"/>
  <c r="AK319" i="1"/>
  <c r="AK327" i="1"/>
  <c r="AK333" i="1"/>
  <c r="AK339" i="1"/>
  <c r="AK347" i="1"/>
  <c r="AK288" i="1"/>
  <c r="AK289" i="1"/>
  <c r="AK290" i="1"/>
  <c r="AK291" i="1"/>
  <c r="AK285" i="1"/>
  <c r="AK292" i="1"/>
  <c r="AK293" i="1"/>
  <c r="AK294" i="1"/>
  <c r="AK372" i="1"/>
  <c r="AK373" i="1"/>
  <c r="AK377" i="1"/>
  <c r="AK383" i="1"/>
  <c r="AK390" i="1"/>
  <c r="AK387" i="1"/>
  <c r="AK404" i="1"/>
  <c r="AK403" i="1"/>
  <c r="AK405" i="1"/>
  <c r="AK407" i="1"/>
  <c r="AK406" i="1"/>
  <c r="AK408" i="1"/>
  <c r="AK409" i="1"/>
  <c r="AK410" i="1"/>
  <c r="AK411" i="1"/>
  <c r="AK412" i="1"/>
  <c r="AK413" i="1"/>
  <c r="AK414" i="1"/>
  <c r="AK415" i="1"/>
  <c r="AK417" i="1"/>
  <c r="AK418" i="1"/>
  <c r="AK420" i="1"/>
  <c r="AK421" i="1"/>
  <c r="AK422" i="1"/>
  <c r="AK423" i="1"/>
  <c r="AK424" i="1"/>
  <c r="AK425" i="1"/>
  <c r="AK429" i="1"/>
  <c r="AK431" i="1"/>
  <c r="AJ285" i="1"/>
  <c r="AJ61" i="1"/>
  <c r="AJ36" i="1"/>
  <c r="AJ86" i="1"/>
  <c r="AJ81" i="1"/>
  <c r="AJ245" i="1"/>
  <c r="AJ222" i="1"/>
  <c r="AJ91" i="1"/>
  <c r="AJ422" i="1"/>
  <c r="AJ423" i="1"/>
  <c r="AJ109" i="1"/>
  <c r="AJ117" i="1"/>
  <c r="AJ116" i="1"/>
  <c r="AJ415" i="1"/>
  <c r="AJ417" i="1"/>
  <c r="AJ418" i="1"/>
  <c r="AJ420" i="1"/>
  <c r="AJ406" i="1"/>
  <c r="AJ403" i="1"/>
  <c r="AJ390" i="1"/>
  <c r="AJ431" i="1"/>
  <c r="AJ429" i="1"/>
  <c r="AJ425" i="1"/>
  <c r="AJ424" i="1"/>
  <c r="AJ421" i="1"/>
  <c r="AJ246" i="1"/>
  <c r="AJ243" i="1"/>
  <c r="AJ221" i="1"/>
  <c r="AJ220" i="1"/>
  <c r="AJ252" i="1"/>
  <c r="AJ253" i="1"/>
  <c r="AJ229" i="1"/>
  <c r="AJ230" i="1"/>
  <c r="AJ303" i="1"/>
  <c r="AJ301" i="1"/>
  <c r="AJ299" i="1"/>
  <c r="AJ140" i="1"/>
  <c r="AJ93" i="1"/>
  <c r="AJ92" i="1"/>
  <c r="AJ115" i="1"/>
  <c r="AJ120" i="1"/>
  <c r="AJ119" i="1"/>
  <c r="AJ114" i="1"/>
  <c r="AJ414" i="1"/>
  <c r="AJ413" i="1"/>
  <c r="AJ412" i="1"/>
  <c r="AJ411" i="1"/>
  <c r="AJ410" i="1"/>
  <c r="AJ409" i="1"/>
  <c r="AJ407" i="1"/>
  <c r="AJ404" i="1"/>
  <c r="AJ387" i="1"/>
  <c r="AJ383" i="1"/>
  <c r="AJ377" i="1"/>
  <c r="AJ373" i="1"/>
  <c r="AJ372" i="1"/>
  <c r="AJ293" i="1"/>
  <c r="AJ292" i="1"/>
  <c r="AJ291" i="1"/>
  <c r="AJ290" i="1"/>
  <c r="AJ289" i="1"/>
  <c r="AJ288" i="1"/>
  <c r="AJ265" i="1"/>
  <c r="AJ263" i="1"/>
  <c r="AJ261" i="1"/>
  <c r="AJ260" i="1"/>
  <c r="AJ259" i="1"/>
  <c r="AJ262" i="1"/>
  <c r="AJ258" i="1"/>
  <c r="AJ257" i="1"/>
  <c r="AJ256" i="1"/>
  <c r="AJ255" i="1"/>
  <c r="AJ254" i="1"/>
  <c r="AJ242" i="1"/>
  <c r="AJ240" i="1"/>
  <c r="AJ238" i="1"/>
  <c r="AJ237" i="1"/>
  <c r="AJ236" i="1"/>
  <c r="AJ239" i="1"/>
  <c r="AJ235" i="1"/>
  <c r="AJ234" i="1"/>
  <c r="AJ233" i="1"/>
  <c r="AJ232" i="1"/>
  <c r="AJ231" i="1"/>
  <c r="AJ223" i="1"/>
  <c r="AJ219" i="1"/>
  <c r="AJ339" i="1"/>
  <c r="AJ333" i="1"/>
  <c r="AJ327" i="1"/>
  <c r="AJ297" i="1"/>
  <c r="AJ319" i="1"/>
  <c r="AJ317" i="1"/>
  <c r="AJ181" i="1"/>
  <c r="AJ315" i="1"/>
  <c r="AJ313" i="1"/>
  <c r="AJ311" i="1"/>
  <c r="AJ309" i="1"/>
  <c r="AJ307" i="1"/>
  <c r="AJ305" i="1"/>
  <c r="AJ179" i="1"/>
  <c r="AJ178" i="1"/>
  <c r="AJ173" i="1"/>
  <c r="AJ172" i="1"/>
  <c r="AJ168" i="1"/>
  <c r="AJ167" i="1"/>
  <c r="AJ166" i="1"/>
  <c r="AJ165" i="1"/>
  <c r="AJ164" i="1"/>
  <c r="AJ163" i="1"/>
  <c r="AJ162" i="1"/>
  <c r="AJ161" i="1"/>
  <c r="AJ157" i="1"/>
  <c r="AJ156" i="1"/>
  <c r="AJ155" i="1"/>
  <c r="AJ154" i="1"/>
  <c r="AJ153" i="1"/>
  <c r="AJ146" i="1"/>
  <c r="AJ145" i="1"/>
  <c r="AJ144" i="1"/>
  <c r="AJ143" i="1"/>
  <c r="AJ139" i="1"/>
  <c r="AJ138" i="1"/>
  <c r="AJ137" i="1"/>
  <c r="AJ136" i="1"/>
  <c r="AJ135" i="1"/>
  <c r="AJ134" i="1"/>
  <c r="AJ133" i="1"/>
  <c r="AJ132" i="1"/>
  <c r="AJ131" i="1"/>
  <c r="AJ130" i="1"/>
  <c r="AJ129" i="1"/>
  <c r="AJ125" i="1"/>
  <c r="AJ124" i="1"/>
  <c r="AJ123" i="1"/>
  <c r="AJ122" i="1"/>
  <c r="AJ121" i="1"/>
  <c r="AJ118" i="1"/>
  <c r="AJ113" i="1"/>
  <c r="AJ111" i="1"/>
  <c r="AJ110" i="1"/>
  <c r="AJ108" i="1"/>
  <c r="AJ103" i="1"/>
  <c r="AJ101" i="1"/>
  <c r="AJ100" i="1"/>
  <c r="AJ99" i="1"/>
  <c r="AJ84" i="1"/>
  <c r="AJ67" i="1"/>
  <c r="AJ66" i="1"/>
  <c r="AJ65" i="1"/>
  <c r="AJ64" i="1"/>
  <c r="AJ63" i="1"/>
  <c r="AJ62" i="1"/>
  <c r="AJ49" i="1"/>
  <c r="AJ48" i="1"/>
  <c r="AJ47" i="1"/>
  <c r="AJ42" i="1"/>
  <c r="AJ46" i="1"/>
  <c r="AJ45" i="1"/>
  <c r="AJ44" i="1"/>
  <c r="AJ43" i="1"/>
  <c r="AJ41" i="1"/>
  <c r="AJ40" i="1"/>
  <c r="AJ60" i="1"/>
  <c r="AJ59" i="1"/>
  <c r="AJ56" i="1"/>
  <c r="AJ58" i="1"/>
  <c r="AJ57" i="1"/>
  <c r="AJ55" i="1"/>
  <c r="AJ54" i="1"/>
  <c r="AJ53" i="1"/>
  <c r="AJ52" i="1"/>
  <c r="AJ25" i="1"/>
  <c r="AJ23" i="1"/>
  <c r="AJ21" i="1"/>
  <c r="AJ11" i="1"/>
  <c r="AJ19" i="1"/>
  <c r="AJ17" i="1"/>
  <c r="AJ15" i="1"/>
  <c r="AJ13" i="1"/>
  <c r="AJ9" i="1"/>
  <c r="AJ7" i="1"/>
  <c r="AJ269" i="1" l="1"/>
  <c r="AJ268" i="1"/>
  <c r="AJ208" i="1"/>
  <c r="AJ331" i="1"/>
  <c r="AJ330" i="1"/>
  <c r="AJ190" i="1" l="1"/>
</calcChain>
</file>

<file path=xl/sharedStrings.xml><?xml version="1.0" encoding="utf-8"?>
<sst xmlns="http://schemas.openxmlformats.org/spreadsheetml/2006/main" count="6780" uniqueCount="1368">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</sst>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1" totalsRowShown="0" headerRowDxfId="64" dataDxfId="62" headerRowBorderDxfId="63">
  <autoFilter ref="A3:BJ431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5:BJ340">
    <sortCondition ref="BB3:BB431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1"/>
  <sheetViews>
    <sheetView tabSelected="1" topLeftCell="AY1" zoomScale="120" zoomScaleNormal="120" workbookViewId="0">
      <selection activeCell="AY106" sqref="AY106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64.66406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560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915</v>
      </c>
      <c r="P1" s="5" t="s">
        <v>915</v>
      </c>
      <c r="Q1" s="5" t="s">
        <v>915</v>
      </c>
      <c r="R1" s="5" t="s">
        <v>915</v>
      </c>
      <c r="S1" s="5" t="s">
        <v>915</v>
      </c>
      <c r="T1" s="58" t="s">
        <v>916</v>
      </c>
      <c r="U1" s="5" t="s">
        <v>279</v>
      </c>
      <c r="V1" s="6" t="s">
        <v>279</v>
      </c>
      <c r="W1" s="7" t="s">
        <v>575</v>
      </c>
      <c r="X1" s="7" t="s">
        <v>575</v>
      </c>
      <c r="Y1" s="7" t="s">
        <v>575</v>
      </c>
      <c r="Z1" s="7" t="s">
        <v>643</v>
      </c>
      <c r="AA1" s="7" t="s">
        <v>1081</v>
      </c>
      <c r="AB1" s="7" t="s">
        <v>195</v>
      </c>
      <c r="AC1" s="7" t="s">
        <v>196</v>
      </c>
      <c r="AD1" s="16" t="s">
        <v>197</v>
      </c>
      <c r="AE1" s="16" t="s">
        <v>852</v>
      </c>
      <c r="AF1" s="7" t="s">
        <v>195</v>
      </c>
      <c r="AG1" s="7" t="s">
        <v>195</v>
      </c>
      <c r="AH1" s="7" t="s">
        <v>1082</v>
      </c>
      <c r="AI1" s="7" t="s">
        <v>195</v>
      </c>
      <c r="AJ1" s="7" t="s">
        <v>195</v>
      </c>
      <c r="AK1" s="7" t="s">
        <v>195</v>
      </c>
      <c r="AL1" s="7" t="s">
        <v>1082</v>
      </c>
      <c r="AM1" s="7" t="s">
        <v>1082</v>
      </c>
      <c r="AN1" s="7" t="s">
        <v>1082</v>
      </c>
      <c r="AO1" s="7" t="s">
        <v>1082</v>
      </c>
      <c r="AP1" s="7" t="s">
        <v>1082</v>
      </c>
      <c r="AQ1" s="7" t="s">
        <v>1082</v>
      </c>
      <c r="AR1" s="7" t="s">
        <v>195</v>
      </c>
      <c r="AS1" s="7" t="s">
        <v>195</v>
      </c>
      <c r="AT1" s="7" t="s">
        <v>195</v>
      </c>
      <c r="AU1" s="7" t="s">
        <v>969</v>
      </c>
      <c r="AV1" s="7" t="s">
        <v>536</v>
      </c>
      <c r="AW1" s="7" t="s">
        <v>536</v>
      </c>
      <c r="AX1" s="7" t="s">
        <v>969</v>
      </c>
      <c r="AY1" s="7" t="s">
        <v>536</v>
      </c>
      <c r="AZ1" s="7" t="s">
        <v>536</v>
      </c>
      <c r="BA1" s="7" t="s">
        <v>536</v>
      </c>
      <c r="BB1" s="7" t="s">
        <v>536</v>
      </c>
      <c r="BC1" s="7" t="s">
        <v>536</v>
      </c>
      <c r="BD1" s="7" t="s">
        <v>536</v>
      </c>
      <c r="BE1" s="7" t="s">
        <v>848</v>
      </c>
      <c r="BF1" s="7" t="s">
        <v>969</v>
      </c>
      <c r="BG1" s="7" t="s">
        <v>536</v>
      </c>
      <c r="BH1" s="7" t="s">
        <v>844</v>
      </c>
      <c r="BI1" s="7" t="s">
        <v>536</v>
      </c>
      <c r="BJ1" s="7" t="s">
        <v>845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565</v>
      </c>
      <c r="K2" s="3" t="s">
        <v>841</v>
      </c>
      <c r="L2" s="3" t="s">
        <v>842</v>
      </c>
      <c r="M2" s="3" t="s">
        <v>558</v>
      </c>
      <c r="N2" s="3" t="s">
        <v>559</v>
      </c>
      <c r="O2" s="17" t="s">
        <v>958</v>
      </c>
      <c r="P2" s="4" t="s">
        <v>962</v>
      </c>
      <c r="Q2" s="4" t="s">
        <v>917</v>
      </c>
      <c r="R2" s="4" t="s">
        <v>917</v>
      </c>
      <c r="S2" s="4" t="s">
        <v>918</v>
      </c>
      <c r="T2" s="4" t="s">
        <v>919</v>
      </c>
      <c r="U2" s="4" t="s">
        <v>561</v>
      </c>
      <c r="V2" s="8" t="s">
        <v>335</v>
      </c>
      <c r="W2" s="8" t="s">
        <v>583</v>
      </c>
      <c r="X2" s="8" t="s">
        <v>584</v>
      </c>
      <c r="Y2" s="13" t="s">
        <v>576</v>
      </c>
      <c r="Z2" s="8" t="s">
        <v>644</v>
      </c>
      <c r="AA2" s="8" t="s">
        <v>1080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1086</v>
      </c>
      <c r="AI2" s="10" t="s">
        <v>161</v>
      </c>
      <c r="AJ2" s="11" t="s">
        <v>162</v>
      </c>
      <c r="AK2" s="10" t="s">
        <v>163</v>
      </c>
      <c r="AL2" s="10" t="s">
        <v>1083</v>
      </c>
      <c r="AM2" s="10" t="s">
        <v>1093</v>
      </c>
      <c r="AN2" s="10" t="s">
        <v>1102</v>
      </c>
      <c r="AO2" s="10" t="s">
        <v>1103</v>
      </c>
      <c r="AP2" s="10" t="s">
        <v>1098</v>
      </c>
      <c r="AQ2" s="10" t="s">
        <v>1099</v>
      </c>
      <c r="AR2" s="9" t="s">
        <v>164</v>
      </c>
      <c r="AS2" s="10" t="s">
        <v>614</v>
      </c>
      <c r="AT2" s="12" t="s">
        <v>170</v>
      </c>
      <c r="AU2" s="12" t="s">
        <v>1195</v>
      </c>
      <c r="AV2" s="10" t="s">
        <v>370</v>
      </c>
      <c r="AW2" s="10" t="s">
        <v>166</v>
      </c>
      <c r="AX2" s="10" t="s">
        <v>1303</v>
      </c>
      <c r="AY2" s="10" t="s">
        <v>1304</v>
      </c>
      <c r="AZ2" s="10" t="s">
        <v>1305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849</v>
      </c>
      <c r="BF2" s="10" t="s">
        <v>970</v>
      </c>
      <c r="BG2" s="10" t="s">
        <v>846</v>
      </c>
      <c r="BH2" s="10" t="s">
        <v>843</v>
      </c>
      <c r="BI2" s="10" t="s">
        <v>369</v>
      </c>
      <c r="BJ2" s="12" t="s">
        <v>847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562</v>
      </c>
      <c r="K3" s="50" t="s">
        <v>824</v>
      </c>
      <c r="L3" s="50" t="s">
        <v>825</v>
      </c>
      <c r="M3" s="50" t="s">
        <v>555</v>
      </c>
      <c r="N3" s="50" t="s">
        <v>556</v>
      </c>
      <c r="O3" s="52" t="s">
        <v>957</v>
      </c>
      <c r="P3" s="51" t="s">
        <v>920</v>
      </c>
      <c r="Q3" s="51" t="s">
        <v>921</v>
      </c>
      <c r="R3" s="53" t="s">
        <v>922</v>
      </c>
      <c r="S3" s="53" t="s">
        <v>923</v>
      </c>
      <c r="T3" s="59" t="s">
        <v>913</v>
      </c>
      <c r="U3" s="51" t="s">
        <v>557</v>
      </c>
      <c r="V3" s="1" t="s">
        <v>333</v>
      </c>
      <c r="W3" s="1" t="s">
        <v>639</v>
      </c>
      <c r="X3" s="1" t="s">
        <v>640</v>
      </c>
      <c r="Y3" s="1" t="s">
        <v>641</v>
      </c>
      <c r="Z3" s="1" t="s">
        <v>642</v>
      </c>
      <c r="AA3" s="1" t="s">
        <v>1079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1085</v>
      </c>
      <c r="AI3" s="54" t="s">
        <v>13</v>
      </c>
      <c r="AJ3" s="54" t="s">
        <v>14</v>
      </c>
      <c r="AK3" s="54" t="s">
        <v>15</v>
      </c>
      <c r="AL3" s="54" t="s">
        <v>1084</v>
      </c>
      <c r="AM3" s="54" t="s">
        <v>1092</v>
      </c>
      <c r="AN3" s="54" t="s">
        <v>1100</v>
      </c>
      <c r="AO3" s="54" t="s">
        <v>1101</v>
      </c>
      <c r="AP3" s="54" t="s">
        <v>1094</v>
      </c>
      <c r="AQ3" s="54" t="s">
        <v>1095</v>
      </c>
      <c r="AR3" s="54" t="s">
        <v>16</v>
      </c>
      <c r="AS3" s="54" t="s">
        <v>17</v>
      </c>
      <c r="AT3" s="55" t="s">
        <v>24</v>
      </c>
      <c r="AU3" s="55" t="s">
        <v>1194</v>
      </c>
      <c r="AV3" s="54" t="s">
        <v>20</v>
      </c>
      <c r="AW3" s="54" t="s">
        <v>18</v>
      </c>
      <c r="AX3" s="54" t="s">
        <v>1294</v>
      </c>
      <c r="AY3" s="54" t="s">
        <v>1295</v>
      </c>
      <c r="AZ3" s="54" t="s">
        <v>1296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850</v>
      </c>
      <c r="BF3" s="54" t="s">
        <v>968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569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1306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523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_xlfn.CONCAT("haas/entity/sensor/", LOWER(Table2[[#This Row],[device_via_device]]), "/", Table2[[#This Row],[unique_id]], "/config"))</f>
        <v>haas/entity/sensor/weewx/compensation_sensor_roof_temperature/config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1306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734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897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1206</v>
      </c>
      <c r="BA6" s="21" t="s">
        <v>1204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735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523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1206</v>
      </c>
      <c r="BA7" s="21" t="s">
        <v>1204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736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897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1206</v>
      </c>
      <c r="BA8" s="21" t="s">
        <v>1204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737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523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1206</v>
      </c>
      <c r="BA9" s="21" t="s">
        <v>1204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738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1205</v>
      </c>
      <c r="BA10" s="21" t="s">
        <v>1207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739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523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1205</v>
      </c>
      <c r="BA11" s="21" t="s">
        <v>1207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740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1206</v>
      </c>
      <c r="BA12" s="21" t="s">
        <v>1204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741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523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1206</v>
      </c>
      <c r="BA13" s="21" t="s">
        <v>1204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693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1206</v>
      </c>
      <c r="BA14" s="21" t="s">
        <v>1207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694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523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1206</v>
      </c>
      <c r="BA15" s="21" t="s">
        <v>1207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695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1206</v>
      </c>
      <c r="BA16" s="21" t="s">
        <v>1207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696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523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1206</v>
      </c>
      <c r="BA17" s="21" t="s">
        <v>1207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697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1205</v>
      </c>
      <c r="BA18" s="21" t="s">
        <v>1207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698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523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1205</v>
      </c>
      <c r="BA19" s="21" t="s">
        <v>1207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699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1205</v>
      </c>
      <c r="BA20" s="21" t="s">
        <v>1207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700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523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1205</v>
      </c>
      <c r="BA21" s="21" t="s">
        <v>1207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701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1206</v>
      </c>
      <c r="BA22" s="21" t="s">
        <v>1204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702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523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1206</v>
      </c>
      <c r="BA23" s="21" t="s">
        <v>1204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703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1205</v>
      </c>
      <c r="BA24" s="21" t="s">
        <v>1207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704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523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1205</v>
      </c>
      <c r="BA25" s="21" t="s">
        <v>1207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hidden="1" customHeight="1">
      <c r="A26" s="26">
        <v>1024</v>
      </c>
      <c r="B26" s="21" t="s">
        <v>26</v>
      </c>
      <c r="C26" s="21" t="s">
        <v>39</v>
      </c>
      <c r="D26" s="21" t="s">
        <v>27</v>
      </c>
      <c r="E26" s="21" t="s">
        <v>337</v>
      </c>
      <c r="F26" s="25" t="str">
        <f>IF(ISBLANK(Table2[[#This Row],[unique_id]]), "", Table2[[#This Row],[unique_id]])</f>
        <v>compensation_sensor_rack_temperature</v>
      </c>
      <c r="G26" s="21" t="s">
        <v>28</v>
      </c>
      <c r="H26" s="21" t="s">
        <v>87</v>
      </c>
      <c r="I26" s="21" t="s">
        <v>30</v>
      </c>
      <c r="J26" s="21"/>
      <c r="K26" s="21"/>
      <c r="L26" s="21"/>
      <c r="M26" s="21" t="s">
        <v>136</v>
      </c>
      <c r="N26" s="21"/>
      <c r="O26" s="22"/>
      <c r="P26" s="21"/>
      <c r="Q26" s="21"/>
      <c r="R26" s="21"/>
      <c r="S26" s="21"/>
      <c r="T26" s="27"/>
      <c r="U26" s="21"/>
      <c r="V26" s="22" t="s">
        <v>346</v>
      </c>
      <c r="W26" s="22"/>
      <c r="X26" s="22"/>
      <c r="Y26" s="22"/>
      <c r="Z26" s="22"/>
      <c r="AA26" s="22"/>
      <c r="AB26" s="21" t="s">
        <v>31</v>
      </c>
      <c r="AC26" s="21" t="s">
        <v>88</v>
      </c>
      <c r="AD26" s="21" t="s">
        <v>89</v>
      </c>
      <c r="AE26" s="21" t="s">
        <v>347</v>
      </c>
      <c r="AF26" s="21">
        <v>300</v>
      </c>
      <c r="AG26" s="22" t="s">
        <v>34</v>
      </c>
      <c r="AH26" s="22"/>
      <c r="AI26" s="21" t="s">
        <v>176</v>
      </c>
      <c r="AJ26" s="21" t="str">
        <f>IF(ISBLANK(Table2[[#This Row],[index]]),  "", _xlfn.CONCAT("haas/entity/sensor/", LOWER(Table2[[#This Row],[device_via_device]]), "/", Table2[[#This Row],[unique_id]], "/config"))</f>
        <v>haas/entity/sensor/weewx/compensation_sensor_rack_temperature/config</v>
      </c>
      <c r="AK26" s="21" t="str">
        <f>IF(ISBLANK(Table2[[#This Row],[index]]),  "", _xlfn.CONCAT(LOWER(Table2[[#This Row],[device_via_device]]), "/", Table2[[#This Row],[unique_id]]))</f>
        <v>weewx/compensation_sensor_rack_temperature</v>
      </c>
      <c r="AL26" s="21"/>
      <c r="AM26" s="21"/>
      <c r="AN26" s="21"/>
      <c r="AO26" s="21"/>
      <c r="AP26" s="21"/>
      <c r="AQ26" s="21"/>
      <c r="AR26" s="21" t="s">
        <v>311</v>
      </c>
      <c r="AS26" s="21">
        <v>1</v>
      </c>
      <c r="AT26" s="14"/>
      <c r="AU26" s="21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26" s="21"/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1306</v>
      </c>
      <c r="BD26" s="21" t="s">
        <v>28</v>
      </c>
      <c r="BE26" s="21"/>
      <c r="BF26" s="21"/>
      <c r="BG26" s="21"/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2" customFormat="1" ht="16" hidden="1" customHeight="1">
      <c r="A27" s="26">
        <v>1023</v>
      </c>
      <c r="B27" s="32" t="s">
        <v>26</v>
      </c>
      <c r="C27" s="32" t="s">
        <v>39</v>
      </c>
      <c r="D27" s="32" t="s">
        <v>27</v>
      </c>
      <c r="E27" s="32" t="s">
        <v>570</v>
      </c>
      <c r="F27" s="34" t="str">
        <f>IF(ISBLANK(Table2[[#This Row],[unique_id]]), "", Table2[[#This Row],[unique_id]])</f>
        <v>rack_temperature</v>
      </c>
      <c r="G27" s="32" t="s">
        <v>28</v>
      </c>
      <c r="H27" s="32" t="s">
        <v>87</v>
      </c>
      <c r="I27" s="32" t="s">
        <v>30</v>
      </c>
      <c r="J27" s="32" t="s">
        <v>87</v>
      </c>
      <c r="O27" s="35"/>
      <c r="T27" s="33"/>
      <c r="V27" s="35"/>
      <c r="W27" s="35"/>
      <c r="X27" s="35"/>
      <c r="Y27" s="35"/>
      <c r="Z27" s="35"/>
      <c r="AA27" s="35"/>
      <c r="AC27" s="32" t="s">
        <v>88</v>
      </c>
      <c r="AD27" s="32" t="s">
        <v>89</v>
      </c>
      <c r="AE27" s="32" t="s">
        <v>347</v>
      </c>
      <c r="AG27" s="35"/>
      <c r="AH27" s="35"/>
      <c r="AJ27" s="32" t="str">
        <f>IF(ISBLANK(AI27),  "", _xlfn.CONCAT("haas/entity/sensor/", LOWER(C27), "/", E27, "/config"))</f>
        <v/>
      </c>
      <c r="AK27" s="32" t="str">
        <f>IF(ISBLANK(AI27),  "", _xlfn.CONCAT(LOWER(C27), "/", E27))</f>
        <v/>
      </c>
      <c r="AT27" s="62"/>
      <c r="AV27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32" t="str">
        <f>IF(ISBLANK(Table2[[#This Row],[device_model]]), "", Table2[[#This Row],[device_suggested_area]])</f>
        <v>Rack</v>
      </c>
      <c r="AZ27" s="32" t="s">
        <v>500</v>
      </c>
      <c r="BA27" s="32" t="s">
        <v>36</v>
      </c>
      <c r="BB27" s="32" t="s">
        <v>37</v>
      </c>
      <c r="BC27" s="32" t="s">
        <v>1306</v>
      </c>
      <c r="BD27" s="32" t="s">
        <v>28</v>
      </c>
      <c r="BJ27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1">
        <v>1025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IF(ISBLANK(Table2[[#This Row],[index]]),  "", _xlfn.CONCAT("haas/entity/sensor/", LOWER(Table2[[#This Row],[device_via_device]]), "/", Table2[[#This Row],[unique_id]], "/config"))</f>
        <v>haas/entity/sensor/weewx/compensation_sensor_roof_apparent_temperature/config</v>
      </c>
      <c r="AK28" s="21" t="str">
        <f>IF(ISBLANK(Table2[[#This Row],[index]]),  "", _xlfn.CONCAT(LOWER(Table2[[#This Row],[device_via_device]]), "/", Table2[[#This Row],[unique_id]]))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1306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6">
        <v>1026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IF(ISBLANK(Table2[[#This Row],[index]]),  "", _xlfn.CONCAT("haas/entity/sensor/", LOWER(Table2[[#This Row],[device_via_device]]), "/", Table2[[#This Row],[unique_id]], "/config"))</f>
        <v>haas/entity/sensor/weewx/compensation_sensor_roof_dew_point/config</v>
      </c>
      <c r="AK29" s="21" t="str">
        <f>IF(ISBLANK(Table2[[#This Row],[index]]),  "", _xlfn.CONCAT(LOWER(Table2[[#This Row],[device_via_device]]), "/", Table2[[#This Row],[unique_id]]))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1306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1027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IF(ISBLANK(Table2[[#This Row],[index]]),  "", _xlfn.CONCAT("haas/entity/sensor/", LOWER(Table2[[#This Row],[device_via_device]]), "/", Table2[[#This Row],[unique_id]], "/config"))</f>
        <v>haas/entity/sensor/weewx/compensation_sensor_roof_heat_index/config</v>
      </c>
      <c r="AK30" s="21" t="str">
        <f>IF(ISBLANK(Table2[[#This Row],[index]]),  "", _xlfn.CONCAT(LOWER(Table2[[#This Row],[device_via_device]]), "/", Table2[[#This Row],[unique_id]]))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1306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1028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haas/entity/sensor/weewx/compensation_sensor_roof_humidity_index/config</v>
      </c>
      <c r="AK31" s="21" t="str">
        <f>IF(ISBLANK(Table2[[#This Row],[index]]),  "", _xlfn.CONCAT(LOWER(Table2[[#This Row],[device_via_device]]), "/", Table2[[#This Row],[unique_id]]))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1306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1029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IF(ISBLANK(Table2[[#This Row],[index]]),  "", _xlfn.CONCAT("haas/entity/sensor/", LOWER(Table2[[#This Row],[device_via_device]]), "/", Table2[[#This Row],[unique_id]], "/config"))</f>
        <v>haas/entity/sensor/weewx/compensation_sensor_rack_dew_point/config</v>
      </c>
      <c r="AK32" s="21" t="str">
        <f>IF(ISBLANK(Table2[[#This Row],[index]]),  "", _xlfn.CONCAT(LOWER(Table2[[#This Row],[device_via_device]]), "/", Table2[[#This Row],[unique_id]]))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1306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1030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IF(ISBLANK(Table2[[#This Row],[index]]),  "", _xlfn.CONCAT("haas/entity/sensor/", LOWER(Table2[[#This Row],[device_via_device]]), "/", Table2[[#This Row],[unique_id]], "/config"))</f>
        <v>haas/entity/sensor/weewx/compensation_sensor_roof_wind_chill_temperature/config</v>
      </c>
      <c r="AK33" s="21" t="str">
        <f>IF(ISBLANK(Table2[[#This Row],[index]]),  "", _xlfn.CONCAT(LOWER(Table2[[#This Row],[device_via_device]]), "/", Table2[[#This Row],[unique_id]]))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1306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1">
        <v>1050</v>
      </c>
      <c r="B34" s="21" t="s">
        <v>26</v>
      </c>
      <c r="C34" s="21" t="s">
        <v>39</v>
      </c>
      <c r="D34" s="21" t="s">
        <v>27</v>
      </c>
      <c r="E34" s="21" t="s">
        <v>344</v>
      </c>
      <c r="F34" s="25" t="str">
        <f>IF(ISBLANK(Table2[[#This Row],[unique_id]]), "", Table2[[#This Row],[unique_id]])</f>
        <v>compensation_sensor_roof_humidity</v>
      </c>
      <c r="G34" s="21" t="s">
        <v>38</v>
      </c>
      <c r="H34" s="21" t="s">
        <v>29</v>
      </c>
      <c r="I34" s="21" t="s">
        <v>30</v>
      </c>
      <c r="M34" s="21" t="s">
        <v>90</v>
      </c>
      <c r="T34" s="27"/>
      <c r="U34" s="21" t="s">
        <v>523</v>
      </c>
      <c r="V34" s="22" t="s">
        <v>346</v>
      </c>
      <c r="W34" s="22"/>
      <c r="X34" s="22"/>
      <c r="Y34" s="22"/>
      <c r="AB34" s="21" t="s">
        <v>31</v>
      </c>
      <c r="AC34" s="21" t="s">
        <v>32</v>
      </c>
      <c r="AD34" s="21" t="s">
        <v>33</v>
      </c>
      <c r="AE34" s="21" t="s">
        <v>349</v>
      </c>
      <c r="AF34" s="21">
        <v>300</v>
      </c>
      <c r="AG34" s="22" t="s">
        <v>34</v>
      </c>
      <c r="AH34" s="22"/>
      <c r="AI34" s="21" t="s">
        <v>40</v>
      </c>
      <c r="AJ34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haas/entity/sensor/weewx/compensation_sensor_roof_humidity/config</v>
      </c>
      <c r="AK34" s="21" t="str">
        <f>IF(ISBLANK(Table2[[#This Row],[index]]),  "", _xlfn.CONCAT(LOWER(Table2[[#This Row],[device_via_device]]), "/", Table2[[#This Row],[unique_id]]))</f>
        <v>weewx/compensation_sensor_roof_humidity</v>
      </c>
      <c r="AR34" s="21" t="s">
        <v>312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500</v>
      </c>
      <c r="BA34" s="21" t="s">
        <v>36</v>
      </c>
      <c r="BB34" s="21" t="s">
        <v>37</v>
      </c>
      <c r="BC34" s="21" t="s">
        <v>1306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527</v>
      </c>
      <c r="D35" s="21" t="s">
        <v>364</v>
      </c>
      <c r="E35" s="21" t="s">
        <v>363</v>
      </c>
      <c r="F35" s="25" t="str">
        <f>IF(ISBLANK(Table2[[#This Row],[unique_id]]), "", Table2[[#This Row],[unique_id]])</f>
        <v>column_break</v>
      </c>
      <c r="G35" s="21" t="s">
        <v>360</v>
      </c>
      <c r="H35" s="21" t="s">
        <v>87</v>
      </c>
      <c r="I35" s="21" t="s">
        <v>30</v>
      </c>
      <c r="M35" s="21" t="s">
        <v>361</v>
      </c>
      <c r="N35" s="21" t="s">
        <v>362</v>
      </c>
      <c r="T35" s="27"/>
      <c r="V35" s="22"/>
      <c r="W35" s="22"/>
      <c r="X35" s="22"/>
      <c r="Y35" s="22"/>
      <c r="AG35" s="22"/>
      <c r="AH35" s="22"/>
      <c r="AK35" s="21" t="str">
        <f>IF(ISBLANK(AI35),  "", _xlfn.CONCAT(LOWER(C35), "/", E35))</f>
        <v/>
      </c>
      <c r="AS35" s="21"/>
      <c r="AT35" s="15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1040</v>
      </c>
      <c r="B36" s="21" t="s">
        <v>26</v>
      </c>
      <c r="C36" s="21" t="s">
        <v>537</v>
      </c>
      <c r="D36" s="21" t="s">
        <v>27</v>
      </c>
      <c r="E36" s="21" t="s">
        <v>541</v>
      </c>
      <c r="F36" s="25" t="str">
        <f>IF(ISBLANK(Table2[[#This Row],[unique_id]]), "", Table2[[#This Row],[unique_id]])</f>
        <v>lounge_air_purifier_pm25</v>
      </c>
      <c r="G36" s="21" t="s">
        <v>203</v>
      </c>
      <c r="H36" s="21" t="s">
        <v>540</v>
      </c>
      <c r="I36" s="21" t="s">
        <v>30</v>
      </c>
      <c r="M36" s="21" t="s">
        <v>90</v>
      </c>
      <c r="T36" s="27"/>
      <c r="U36" s="21" t="s">
        <v>523</v>
      </c>
      <c r="V36" s="22"/>
      <c r="W36" s="22"/>
      <c r="X36" s="22"/>
      <c r="Y36" s="22"/>
      <c r="AE36" s="21" t="s">
        <v>543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1041</v>
      </c>
      <c r="B37" s="21" t="s">
        <v>26</v>
      </c>
      <c r="C37" s="21" t="s">
        <v>537</v>
      </c>
      <c r="D37" s="21" t="s">
        <v>27</v>
      </c>
      <c r="E37" s="21" t="s">
        <v>622</v>
      </c>
      <c r="F37" s="25" t="str">
        <f>IF(ISBLANK(Table2[[#This Row],[unique_id]]), "", Table2[[#This Row],[unique_id]])</f>
        <v>dining_air_purifier_pm25</v>
      </c>
      <c r="G37" s="21" t="s">
        <v>202</v>
      </c>
      <c r="H37" s="21" t="s">
        <v>540</v>
      </c>
      <c r="I37" s="21" t="s">
        <v>30</v>
      </c>
      <c r="M37" s="21" t="s">
        <v>90</v>
      </c>
      <c r="T37" s="27"/>
      <c r="U37" s="21" t="s">
        <v>523</v>
      </c>
      <c r="V37" s="22"/>
      <c r="W37" s="22"/>
      <c r="X37" s="22"/>
      <c r="Y37" s="22"/>
      <c r="AE37" s="21" t="s">
        <v>543</v>
      </c>
      <c r="AJ37" s="21" t="str">
        <f>IF(ISBLANK(AI37),  "", _xlfn.CONCAT("haas/entity/sensor/", LOWER(C37), "/", E37, "/config"))</f>
        <v/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1042</v>
      </c>
      <c r="B38" s="21" t="s">
        <v>26</v>
      </c>
      <c r="C38" s="21" t="s">
        <v>527</v>
      </c>
      <c r="D38" s="21" t="s">
        <v>364</v>
      </c>
      <c r="E38" s="21" t="s">
        <v>363</v>
      </c>
      <c r="F38" s="25" t="str">
        <f>IF(ISBLANK(Table2[[#This Row],[unique_id]]), "", Table2[[#This Row],[unique_id]])</f>
        <v>column_break</v>
      </c>
      <c r="G38" s="21" t="s">
        <v>360</v>
      </c>
      <c r="H38" s="21" t="s">
        <v>540</v>
      </c>
      <c r="I38" s="21" t="s">
        <v>30</v>
      </c>
      <c r="M38" s="21" t="s">
        <v>361</v>
      </c>
      <c r="N38" s="21" t="s">
        <v>362</v>
      </c>
      <c r="T38" s="27"/>
      <c r="V38" s="22"/>
      <c r="W38" s="22"/>
      <c r="X38" s="22"/>
      <c r="Y38" s="22"/>
      <c r="AE38" s="21" t="s">
        <v>543</v>
      </c>
      <c r="AK38" s="21" t="str">
        <f>IF(ISBLANK(AI38),  "", _xlfn.CONCAT(LOWER(C38), "/", E38))</f>
        <v/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1061</v>
      </c>
      <c r="B39" s="21" t="s">
        <v>26</v>
      </c>
      <c r="C39" s="21" t="s">
        <v>39</v>
      </c>
      <c r="D39" s="21" t="s">
        <v>27</v>
      </c>
      <c r="E39" s="21" t="s">
        <v>345</v>
      </c>
      <c r="F39" s="25" t="str">
        <f>IF(ISBLANK(Table2[[#This Row],[unique_id]]), "", Table2[[#This Row],[unique_id]])</f>
        <v>compensation_sensor_rack_humidity</v>
      </c>
      <c r="G39" s="21" t="s">
        <v>28</v>
      </c>
      <c r="H39" s="21" t="s">
        <v>29</v>
      </c>
      <c r="I39" s="21" t="s">
        <v>30</v>
      </c>
      <c r="M39" s="21" t="s">
        <v>136</v>
      </c>
      <c r="T39" s="27"/>
      <c r="V39" s="22" t="s">
        <v>346</v>
      </c>
      <c r="W39" s="22"/>
      <c r="X39" s="22"/>
      <c r="Y39" s="22"/>
      <c r="AB39" s="21" t="s">
        <v>31</v>
      </c>
      <c r="AC39" s="21" t="s">
        <v>32</v>
      </c>
      <c r="AD39" s="21" t="s">
        <v>33</v>
      </c>
      <c r="AE39" s="21" t="s">
        <v>349</v>
      </c>
      <c r="AF39" s="21">
        <v>300</v>
      </c>
      <c r="AG39" s="22" t="s">
        <v>34</v>
      </c>
      <c r="AH39" s="22"/>
      <c r="AI39" s="21" t="s">
        <v>35</v>
      </c>
      <c r="AJ39" s="21" t="str">
        <f>IF(ISBLANK(Table2[[#This Row],[index]]),  "", _xlfn.CONCAT("haas/entity/sensor/", LOWER(Table2[[#This Row],[device_via_device]]), "/", Table2[[#This Row],[unique_id]], "/config"))</f>
        <v>haas/entity/sensor/weewx/compensation_sensor_rack_humidity/config</v>
      </c>
      <c r="AK39" s="21" t="str">
        <f>IF(ISBLANK(Table2[[#This Row],[index]]),  "", _xlfn.CONCAT(LOWER(Table2[[#This Row],[device_via_device]]), "/", Table2[[#This Row],[unique_id]]))</f>
        <v>weewx/compensation_sensor_rack_humidity</v>
      </c>
      <c r="AR39" s="21" t="s">
        <v>312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9" s="21" t="str">
        <f>IF(ISBLANK(Table2[[#This Row],[device_model]]), "", Table2[[#This Row],[device_suggested_area]])</f>
        <v>Rack</v>
      </c>
      <c r="AZ39" s="21" t="s">
        <v>500</v>
      </c>
      <c r="BA39" s="21" t="s">
        <v>36</v>
      </c>
      <c r="BB39" s="21" t="s">
        <v>37</v>
      </c>
      <c r="BC39" s="21" t="s">
        <v>1306</v>
      </c>
      <c r="BD39" s="21" t="s">
        <v>28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1051</v>
      </c>
      <c r="B40" s="21" t="s">
        <v>26</v>
      </c>
      <c r="C40" s="21" t="s">
        <v>128</v>
      </c>
      <c r="D40" s="21" t="s">
        <v>27</v>
      </c>
      <c r="E40" s="21" t="s">
        <v>705</v>
      </c>
      <c r="F40" s="25" t="str">
        <f>IF(ISBLANK(Table2[[#This Row],[unique_id]]), "", Table2[[#This Row],[unique_id]])</f>
        <v>compensation_sensor_ada_humidity</v>
      </c>
      <c r="G40" s="21" t="s">
        <v>130</v>
      </c>
      <c r="H40" s="21" t="s">
        <v>29</v>
      </c>
      <c r="I40" s="21" t="s">
        <v>30</v>
      </c>
      <c r="M40" s="21" t="s">
        <v>90</v>
      </c>
      <c r="T40" s="27"/>
      <c r="U40" s="21" t="s">
        <v>523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0" s="21" t="str">
        <f>IF(ISBLANK(Table2[[#This Row],[device_model]]), "", Table2[[#This Row],[device_suggested_area]])</f>
        <v>Ada</v>
      </c>
      <c r="AZ40" s="21" t="s">
        <v>1206</v>
      </c>
      <c r="BA40" s="21" t="s">
        <v>1204</v>
      </c>
      <c r="BB40" s="21" t="s">
        <v>128</v>
      </c>
      <c r="BC40" s="21" t="s">
        <v>501</v>
      </c>
      <c r="BD40" s="21" t="s">
        <v>130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1052</v>
      </c>
      <c r="B41" s="21" t="s">
        <v>26</v>
      </c>
      <c r="C41" s="21" t="s">
        <v>128</v>
      </c>
      <c r="D41" s="21" t="s">
        <v>27</v>
      </c>
      <c r="E41" s="21" t="s">
        <v>706</v>
      </c>
      <c r="F41" s="25" t="str">
        <f>IF(ISBLANK(Table2[[#This Row],[unique_id]]), "", Table2[[#This Row],[unique_id]])</f>
        <v>compensation_sensor_edwin_humidity</v>
      </c>
      <c r="G41" s="21" t="s">
        <v>127</v>
      </c>
      <c r="H41" s="21" t="s">
        <v>29</v>
      </c>
      <c r="I41" s="21" t="s">
        <v>30</v>
      </c>
      <c r="M41" s="21" t="s">
        <v>90</v>
      </c>
      <c r="T41" s="27"/>
      <c r="U41" s="21" t="s">
        <v>523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1" s="21" t="str">
        <f>IF(ISBLANK(Table2[[#This Row],[device_model]]), "", Table2[[#This Row],[device_suggested_area]])</f>
        <v>Edwin</v>
      </c>
      <c r="AZ41" s="21" t="s">
        <v>1206</v>
      </c>
      <c r="BA41" s="21" t="s">
        <v>1204</v>
      </c>
      <c r="BB41" s="21" t="s">
        <v>128</v>
      </c>
      <c r="BC41" s="21" t="s">
        <v>501</v>
      </c>
      <c r="BD41" s="21" t="s">
        <v>127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1053</v>
      </c>
      <c r="B42" s="21" t="s">
        <v>26</v>
      </c>
      <c r="C42" s="21" t="s">
        <v>128</v>
      </c>
      <c r="D42" s="21" t="s">
        <v>27</v>
      </c>
      <c r="E42" s="21" t="s">
        <v>707</v>
      </c>
      <c r="F42" s="25" t="str">
        <f>IF(ISBLANK(Table2[[#This Row],[unique_id]]), "", Table2[[#This Row],[unique_id]])</f>
        <v>compensation_sensor_bertram_2_office_lounge_humidity</v>
      </c>
      <c r="G42" s="21" t="s">
        <v>203</v>
      </c>
      <c r="H42" s="21" t="s">
        <v>29</v>
      </c>
      <c r="I42" s="21" t="s">
        <v>30</v>
      </c>
      <c r="M42" s="21" t="s">
        <v>90</v>
      </c>
      <c r="T42" s="27"/>
      <c r="U42" s="21" t="s">
        <v>523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2" s="21" t="str">
        <f>IF(ISBLANK(Table2[[#This Row],[device_model]]), "", Table2[[#This Row],[device_suggested_area]])</f>
        <v>Lounge</v>
      </c>
      <c r="AZ42" s="21" t="s">
        <v>1205</v>
      </c>
      <c r="BA42" s="21" t="s">
        <v>1207</v>
      </c>
      <c r="BB42" s="21" t="s">
        <v>128</v>
      </c>
      <c r="BC42" s="21" t="s">
        <v>502</v>
      </c>
      <c r="BD42" s="21" t="s">
        <v>203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1054</v>
      </c>
      <c r="B43" s="21" t="s">
        <v>26</v>
      </c>
      <c r="C43" s="21" t="s">
        <v>128</v>
      </c>
      <c r="D43" s="21" t="s">
        <v>27</v>
      </c>
      <c r="E43" s="21" t="s">
        <v>708</v>
      </c>
      <c r="F43" s="25" t="str">
        <f>IF(ISBLANK(Table2[[#This Row],[unique_id]]), "", Table2[[#This Row],[unique_id]])</f>
        <v>compensation_sensor_parents_humidity</v>
      </c>
      <c r="G43" s="21" t="s">
        <v>201</v>
      </c>
      <c r="H43" s="21" t="s">
        <v>29</v>
      </c>
      <c r="I43" s="21" t="s">
        <v>30</v>
      </c>
      <c r="M43" s="21" t="s">
        <v>136</v>
      </c>
      <c r="T43" s="27"/>
      <c r="U43" s="21" t="s">
        <v>523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3" s="21" t="str">
        <f>IF(ISBLANK(Table2[[#This Row],[device_model]]), "", Table2[[#This Row],[device_suggested_area]])</f>
        <v>Parents</v>
      </c>
      <c r="AZ43" s="21" t="s">
        <v>1206</v>
      </c>
      <c r="BA43" s="21" t="s">
        <v>1204</v>
      </c>
      <c r="BB43" s="21" t="s">
        <v>128</v>
      </c>
      <c r="BC43" s="21" t="s">
        <v>501</v>
      </c>
      <c r="BD43" s="21" t="s">
        <v>201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1055</v>
      </c>
      <c r="B44" s="21" t="s">
        <v>26</v>
      </c>
      <c r="C44" s="21" t="s">
        <v>128</v>
      </c>
      <c r="D44" s="21" t="s">
        <v>27</v>
      </c>
      <c r="E44" s="21" t="s">
        <v>709</v>
      </c>
      <c r="F44" s="25" t="str">
        <f>IF(ISBLANK(Table2[[#This Row],[unique_id]]), "", Table2[[#This Row],[unique_id]])</f>
        <v>compensation_sensor_bertram_2_office_humidity</v>
      </c>
      <c r="G44" s="21" t="s">
        <v>222</v>
      </c>
      <c r="H44" s="21" t="s">
        <v>29</v>
      </c>
      <c r="I44" s="21" t="s">
        <v>30</v>
      </c>
      <c r="M44" s="21" t="s">
        <v>136</v>
      </c>
      <c r="T44" s="27"/>
      <c r="U44" s="21" t="s">
        <v>523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4" s="21" t="str">
        <f>IF(ISBLANK(Table2[[#This Row],[device_model]]), "", Table2[[#This Row],[device_suggested_area]])</f>
        <v>Office</v>
      </c>
      <c r="AZ44" s="21" t="s">
        <v>1205</v>
      </c>
      <c r="BA44" s="21" t="s">
        <v>1207</v>
      </c>
      <c r="BB44" s="21" t="s">
        <v>128</v>
      </c>
      <c r="BC44" s="21" t="s">
        <v>502</v>
      </c>
      <c r="BD44" s="21" t="s">
        <v>222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1056</v>
      </c>
      <c r="B45" s="21" t="s">
        <v>26</v>
      </c>
      <c r="C45" s="21" t="s">
        <v>128</v>
      </c>
      <c r="D45" s="21" t="s">
        <v>27</v>
      </c>
      <c r="E45" s="21" t="s">
        <v>710</v>
      </c>
      <c r="F45" s="25" t="str">
        <f>IF(ISBLANK(Table2[[#This Row],[unique_id]]), "", Table2[[#This Row],[unique_id]])</f>
        <v>compensation_sensor_bertram_2_kitchen_humidity</v>
      </c>
      <c r="G45" s="21" t="s">
        <v>215</v>
      </c>
      <c r="H45" s="21" t="s">
        <v>29</v>
      </c>
      <c r="I45" s="21" t="s">
        <v>30</v>
      </c>
      <c r="M45" s="21" t="s">
        <v>136</v>
      </c>
      <c r="T45" s="27"/>
      <c r="U45" s="21" t="s">
        <v>523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5" s="21" t="str">
        <f>IF(ISBLANK(Table2[[#This Row],[device_model]]), "", Table2[[#This Row],[device_suggested_area]])</f>
        <v>Kitchen</v>
      </c>
      <c r="AZ45" s="21" t="s">
        <v>1205</v>
      </c>
      <c r="BA45" s="21" t="s">
        <v>1207</v>
      </c>
      <c r="BB45" s="21" t="s">
        <v>128</v>
      </c>
      <c r="BC45" s="21" t="s">
        <v>502</v>
      </c>
      <c r="BD45" s="21" t="s">
        <v>215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1057</v>
      </c>
      <c r="B46" s="21" t="s">
        <v>26</v>
      </c>
      <c r="C46" s="21" t="s">
        <v>128</v>
      </c>
      <c r="D46" s="21" t="s">
        <v>27</v>
      </c>
      <c r="E46" s="21" t="s">
        <v>711</v>
      </c>
      <c r="F46" s="25" t="str">
        <f>IF(ISBLANK(Table2[[#This Row],[unique_id]]), "", Table2[[#This Row],[unique_id]])</f>
        <v>compensation_sensor_bertram_2_office_pantry_humidity</v>
      </c>
      <c r="G46" s="21" t="s">
        <v>221</v>
      </c>
      <c r="H46" s="21" t="s">
        <v>29</v>
      </c>
      <c r="I46" s="21" t="s">
        <v>30</v>
      </c>
      <c r="M46" s="21" t="s">
        <v>136</v>
      </c>
      <c r="T46" s="27"/>
      <c r="U46" s="21" t="s">
        <v>523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6" s="21" t="str">
        <f>IF(ISBLANK(Table2[[#This Row],[device_model]]), "", Table2[[#This Row],[device_suggested_area]])</f>
        <v>Pantry</v>
      </c>
      <c r="AZ46" s="21" t="s">
        <v>1205</v>
      </c>
      <c r="BA46" s="21" t="s">
        <v>1207</v>
      </c>
      <c r="BB46" s="21" t="s">
        <v>128</v>
      </c>
      <c r="BC46" s="21" t="s">
        <v>502</v>
      </c>
      <c r="BD46" s="21" t="s">
        <v>221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1058</v>
      </c>
      <c r="B47" s="21" t="s">
        <v>26</v>
      </c>
      <c r="C47" s="21" t="s">
        <v>128</v>
      </c>
      <c r="D47" s="21" t="s">
        <v>27</v>
      </c>
      <c r="E47" s="21" t="s">
        <v>712</v>
      </c>
      <c r="F47" s="25" t="str">
        <f>IF(ISBLANK(Table2[[#This Row],[unique_id]]), "", Table2[[#This Row],[unique_id]])</f>
        <v>compensation_sensor_bertram_2_office_dining_humidity</v>
      </c>
      <c r="G47" s="21" t="s">
        <v>202</v>
      </c>
      <c r="H47" s="21" t="s">
        <v>29</v>
      </c>
      <c r="I47" s="21" t="s">
        <v>30</v>
      </c>
      <c r="M47" s="21" t="s">
        <v>136</v>
      </c>
      <c r="T47" s="27"/>
      <c r="U47" s="21" t="s">
        <v>523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7" s="21" t="str">
        <f>IF(ISBLANK(Table2[[#This Row],[device_model]]), "", Table2[[#This Row],[device_suggested_area]])</f>
        <v>Dining</v>
      </c>
      <c r="AZ47" s="21" t="s">
        <v>1205</v>
      </c>
      <c r="BA47" s="21" t="s">
        <v>1207</v>
      </c>
      <c r="BB47" s="21" t="s">
        <v>128</v>
      </c>
      <c r="BC47" s="21" t="s">
        <v>502</v>
      </c>
      <c r="BD47" s="21" t="s">
        <v>202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1059</v>
      </c>
      <c r="B48" s="21" t="s">
        <v>26</v>
      </c>
      <c r="C48" s="21" t="s">
        <v>128</v>
      </c>
      <c r="D48" s="21" t="s">
        <v>27</v>
      </c>
      <c r="E48" s="21" t="s">
        <v>713</v>
      </c>
      <c r="F48" s="25" t="str">
        <f>IF(ISBLANK(Table2[[#This Row],[unique_id]]), "", Table2[[#This Row],[unique_id]])</f>
        <v>compensation_sensor_laundry_humidity</v>
      </c>
      <c r="G48" s="21" t="s">
        <v>223</v>
      </c>
      <c r="H48" s="21" t="s">
        <v>29</v>
      </c>
      <c r="I48" s="21" t="s">
        <v>30</v>
      </c>
      <c r="M48" s="21" t="s">
        <v>136</v>
      </c>
      <c r="T48" s="27"/>
      <c r="U48" s="21" t="s">
        <v>523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8" s="21" t="str">
        <f>IF(ISBLANK(Table2[[#This Row],[device_model]]), "", Table2[[#This Row],[device_suggested_area]])</f>
        <v>Laundry</v>
      </c>
      <c r="AZ48" s="21" t="s">
        <v>1206</v>
      </c>
      <c r="BA48" s="21" t="s">
        <v>1204</v>
      </c>
      <c r="BB48" s="21" t="s">
        <v>128</v>
      </c>
      <c r="BC48" s="21" t="s">
        <v>501</v>
      </c>
      <c r="BD48" s="21" t="s">
        <v>223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1060</v>
      </c>
      <c r="B49" s="21" t="s">
        <v>26</v>
      </c>
      <c r="C49" s="21" t="s">
        <v>128</v>
      </c>
      <c r="D49" s="21" t="s">
        <v>27</v>
      </c>
      <c r="E49" s="21" t="s">
        <v>714</v>
      </c>
      <c r="F49" s="25" t="str">
        <f>IF(ISBLANK(Table2[[#This Row],[unique_id]]), "", Table2[[#This Row],[unique_id]])</f>
        <v>compensation_sensor_bertram_2_office_basement_humidity</v>
      </c>
      <c r="G49" s="21" t="s">
        <v>220</v>
      </c>
      <c r="H49" s="21" t="s">
        <v>29</v>
      </c>
      <c r="I49" s="21" t="s">
        <v>30</v>
      </c>
      <c r="M49" s="21" t="s">
        <v>136</v>
      </c>
      <c r="T49" s="27"/>
      <c r="U49" s="21" t="s">
        <v>523</v>
      </c>
      <c r="V49" s="22" t="s">
        <v>346</v>
      </c>
      <c r="W49" s="22"/>
      <c r="X49" s="22"/>
      <c r="Y49" s="22"/>
      <c r="AE49" s="21" t="s">
        <v>349</v>
      </c>
      <c r="AG49" s="22"/>
      <c r="AH49" s="22"/>
      <c r="AJ49" s="21" t="str">
        <f>IF(ISBLANK(AI49),  "", _xlfn.CONCAT("haas/entity/sensor/", LOWER(C49), "/", E49, "/config"))</f>
        <v/>
      </c>
      <c r="AK49" s="21" t="str">
        <f>IF(ISBLANK(AI49),  "", _xlfn.CONCAT(LOWER(C49), "/", E49))</f>
        <v/>
      </c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9" s="21" t="str">
        <f>IF(ISBLANK(Table2[[#This Row],[device_model]]), "", Table2[[#This Row],[device_suggested_area]])</f>
        <v>Basement</v>
      </c>
      <c r="AZ49" s="21" t="s">
        <v>1205</v>
      </c>
      <c r="BA49" s="21" t="s">
        <v>1207</v>
      </c>
      <c r="BB49" s="21" t="s">
        <v>128</v>
      </c>
      <c r="BC49" s="21" t="s">
        <v>502</v>
      </c>
      <c r="BD49" s="21" t="s">
        <v>220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1200</v>
      </c>
      <c r="B50" s="21" t="s">
        <v>26</v>
      </c>
      <c r="C50" s="21" t="s">
        <v>39</v>
      </c>
      <c r="D50" s="21" t="s">
        <v>27</v>
      </c>
      <c r="E50" s="21" t="s">
        <v>41</v>
      </c>
      <c r="F50" s="25" t="str">
        <f>IF(ISBLANK(Table2[[#This Row],[unique_id]]), "", Table2[[#This Row],[unique_id]])</f>
        <v>roof_cloud_base</v>
      </c>
      <c r="G50" s="21" t="s">
        <v>42</v>
      </c>
      <c r="H50" s="21" t="s">
        <v>43</v>
      </c>
      <c r="I50" s="21" t="s">
        <v>30</v>
      </c>
      <c r="T50" s="27"/>
      <c r="V50" s="22"/>
      <c r="W50" s="22"/>
      <c r="X50" s="22"/>
      <c r="Y50" s="22"/>
      <c r="AB50" s="21" t="s">
        <v>31</v>
      </c>
      <c r="AC50" s="21" t="s">
        <v>44</v>
      </c>
      <c r="AE50" s="21" t="s">
        <v>180</v>
      </c>
      <c r="AF50" s="21">
        <v>300</v>
      </c>
      <c r="AG50" s="22" t="s">
        <v>34</v>
      </c>
      <c r="AH50" s="22"/>
      <c r="AI50" s="21" t="s">
        <v>45</v>
      </c>
      <c r="AJ50" s="21" t="str">
        <f>IF(ISBLANK(Table2[[#This Row],[index]]),  "", _xlfn.CONCAT("haas/entity/sensor/", LOWER(Table2[[#This Row],[device_via_device]]), "/", Table2[[#This Row],[unique_id]], "/config"))</f>
        <v>haas/entity/sensor/weewx/roof_cloud_base/config</v>
      </c>
      <c r="AK50" s="21" t="str">
        <f>IF(ISBLANK(Table2[[#This Row],[index]]),  "", _xlfn.CONCAT(LOWER(Table2[[#This Row],[device_via_device]]), "/", Table2[[#This Row],[unique_id]]))</f>
        <v>weewx/roof_cloud_base</v>
      </c>
      <c r="AR50" s="21" t="s">
        <v>312</v>
      </c>
      <c r="AS50" s="21">
        <v>1</v>
      </c>
      <c r="AT50" s="14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0" s="21" t="str">
        <f>IF(ISBLANK(Table2[[#This Row],[device_model]]), "", Table2[[#This Row],[device_suggested_area]])</f>
        <v>Roof</v>
      </c>
      <c r="AZ50" s="21" t="s">
        <v>500</v>
      </c>
      <c r="BA50" s="21" t="s">
        <v>36</v>
      </c>
      <c r="BB50" s="21" t="s">
        <v>37</v>
      </c>
      <c r="BC50" s="21" t="s">
        <v>1306</v>
      </c>
      <c r="BD50" s="21" t="s">
        <v>38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1062</v>
      </c>
      <c r="B51" s="21" t="s">
        <v>26</v>
      </c>
      <c r="C51" s="21" t="s">
        <v>527</v>
      </c>
      <c r="D51" s="21" t="s">
        <v>364</v>
      </c>
      <c r="E51" s="21" t="s">
        <v>363</v>
      </c>
      <c r="F51" s="25" t="str">
        <f>IF(ISBLANK(Table2[[#This Row],[unique_id]]), "", Table2[[#This Row],[unique_id]])</f>
        <v>column_break</v>
      </c>
      <c r="G51" s="21" t="s">
        <v>360</v>
      </c>
      <c r="H51" s="21" t="s">
        <v>29</v>
      </c>
      <c r="I51" s="21" t="s">
        <v>30</v>
      </c>
      <c r="M51" s="21" t="s">
        <v>361</v>
      </c>
      <c r="N51" s="21" t="s">
        <v>362</v>
      </c>
      <c r="T51" s="27"/>
      <c r="V51" s="22"/>
      <c r="W51" s="22"/>
      <c r="X51" s="22"/>
      <c r="Y51" s="22"/>
      <c r="AG51" s="22"/>
      <c r="AH51" s="22"/>
      <c r="AK51" s="21" t="str">
        <f>IF(ISBLANK(AI51),  "", _xlfn.CONCAT(LOWER(C51), "/", E51))</f>
        <v/>
      </c>
      <c r="AS51" s="21"/>
      <c r="AT51" s="15"/>
      <c r="AU51" s="22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1" s="21" t="str">
        <f>IF(ISBLANK(Table2[[#This Row],[device_model]]), "", Table2[[#This Row],[device_suggested_area]])</f>
        <v/>
      </c>
      <c r="BC51" s="22"/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1100</v>
      </c>
      <c r="B52" s="21" t="s">
        <v>26</v>
      </c>
      <c r="C52" s="21" t="s">
        <v>128</v>
      </c>
      <c r="D52" s="21" t="s">
        <v>27</v>
      </c>
      <c r="E52" s="21" t="s">
        <v>715</v>
      </c>
      <c r="F52" s="25" t="str">
        <f>IF(ISBLANK(Table2[[#This Row],[unique_id]]), "", Table2[[#This Row],[unique_id]])</f>
        <v>compensation_sensor_ada_co2</v>
      </c>
      <c r="G52" s="21" t="s">
        <v>130</v>
      </c>
      <c r="H52" s="21" t="s">
        <v>185</v>
      </c>
      <c r="I52" s="21" t="s">
        <v>30</v>
      </c>
      <c r="T52" s="27"/>
      <c r="V52" s="22" t="s">
        <v>346</v>
      </c>
      <c r="W52" s="22"/>
      <c r="X52" s="22"/>
      <c r="Y52" s="22"/>
      <c r="AE52" s="21" t="s">
        <v>253</v>
      </c>
      <c r="AG52" s="22"/>
      <c r="AH52" s="22"/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2" s="21" t="str">
        <f>IF(ISBLANK(Table2[[#This Row],[device_model]]), "", Table2[[#This Row],[device_suggested_area]])</f>
        <v>Ada</v>
      </c>
      <c r="AZ52" s="21" t="s">
        <v>1206</v>
      </c>
      <c r="BA52" s="21" t="s">
        <v>1204</v>
      </c>
      <c r="BB52" s="21" t="s">
        <v>128</v>
      </c>
      <c r="BC52" s="21" t="s">
        <v>501</v>
      </c>
      <c r="BD52" s="21" t="s">
        <v>130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1101</v>
      </c>
      <c r="B53" s="21" t="s">
        <v>26</v>
      </c>
      <c r="C53" s="21" t="s">
        <v>128</v>
      </c>
      <c r="D53" s="21" t="s">
        <v>27</v>
      </c>
      <c r="E53" s="21" t="s">
        <v>716</v>
      </c>
      <c r="F53" s="25" t="str">
        <f>IF(ISBLANK(Table2[[#This Row],[unique_id]]), "", Table2[[#This Row],[unique_id]])</f>
        <v>compensation_sensor_edwin_co2</v>
      </c>
      <c r="G53" s="21" t="s">
        <v>127</v>
      </c>
      <c r="H53" s="21" t="s">
        <v>185</v>
      </c>
      <c r="I53" s="21" t="s">
        <v>30</v>
      </c>
      <c r="M53" s="21" t="s">
        <v>90</v>
      </c>
      <c r="T53" s="27"/>
      <c r="U53" s="21" t="s">
        <v>523</v>
      </c>
      <c r="V53" s="22" t="s">
        <v>346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3" s="21" t="str">
        <f>IF(ISBLANK(Table2[[#This Row],[device_model]]), "", Table2[[#This Row],[device_suggested_area]])</f>
        <v>Edwin</v>
      </c>
      <c r="AZ53" s="21" t="s">
        <v>1206</v>
      </c>
      <c r="BA53" s="21" t="s">
        <v>1204</v>
      </c>
      <c r="BB53" s="21" t="s">
        <v>128</v>
      </c>
      <c r="BC53" s="21" t="s">
        <v>501</v>
      </c>
      <c r="BD53" s="21" t="s">
        <v>127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1102</v>
      </c>
      <c r="B54" s="21" t="s">
        <v>26</v>
      </c>
      <c r="C54" s="21" t="s">
        <v>128</v>
      </c>
      <c r="D54" s="21" t="s">
        <v>27</v>
      </c>
      <c r="E54" s="21" t="s">
        <v>717</v>
      </c>
      <c r="F54" s="25" t="str">
        <f>IF(ISBLANK(Table2[[#This Row],[unique_id]]), "", Table2[[#This Row],[unique_id]])</f>
        <v>compensation_sensor_parents_co2</v>
      </c>
      <c r="G54" s="21" t="s">
        <v>201</v>
      </c>
      <c r="H54" s="21" t="s">
        <v>185</v>
      </c>
      <c r="I54" s="21" t="s">
        <v>30</v>
      </c>
      <c r="M54" s="21" t="s">
        <v>90</v>
      </c>
      <c r="T54" s="27"/>
      <c r="U54" s="21" t="s">
        <v>523</v>
      </c>
      <c r="V54" s="22" t="s">
        <v>334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4" s="21" t="str">
        <f>IF(ISBLANK(Table2[[#This Row],[device_model]]), "", Table2[[#This Row],[device_suggested_area]])</f>
        <v>Parents</v>
      </c>
      <c r="AZ54" s="21" t="s">
        <v>1206</v>
      </c>
      <c r="BA54" s="21" t="s">
        <v>1204</v>
      </c>
      <c r="BB54" s="21" t="s">
        <v>128</v>
      </c>
      <c r="BC54" s="21" t="s">
        <v>501</v>
      </c>
      <c r="BD54" s="21" t="s">
        <v>201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1103</v>
      </c>
      <c r="B55" s="21" t="s">
        <v>26</v>
      </c>
      <c r="C55" s="21" t="s">
        <v>128</v>
      </c>
      <c r="D55" s="21" t="s">
        <v>27</v>
      </c>
      <c r="E55" s="21" t="s">
        <v>718</v>
      </c>
      <c r="F55" s="25" t="str">
        <f>IF(ISBLANK(Table2[[#This Row],[unique_id]]), "", Table2[[#This Row],[unique_id]])</f>
        <v>compensation_sensor_bertram_2_office_co2</v>
      </c>
      <c r="G55" s="21" t="s">
        <v>222</v>
      </c>
      <c r="H55" s="21" t="s">
        <v>185</v>
      </c>
      <c r="I55" s="21" t="s">
        <v>30</v>
      </c>
      <c r="M55" s="21" t="s">
        <v>90</v>
      </c>
      <c r="T55" s="27"/>
      <c r="U55" s="21" t="s">
        <v>523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5" s="21" t="str">
        <f>IF(ISBLANK(Table2[[#This Row],[device_model]]), "", Table2[[#This Row],[device_suggested_area]])</f>
        <v>Office</v>
      </c>
      <c r="AZ55" s="21" t="s">
        <v>1205</v>
      </c>
      <c r="BA55" s="21" t="s">
        <v>1207</v>
      </c>
      <c r="BB55" s="21" t="s">
        <v>128</v>
      </c>
      <c r="BC55" s="21" t="s">
        <v>502</v>
      </c>
      <c r="BD55" s="21" t="s">
        <v>222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1104</v>
      </c>
      <c r="B56" s="21" t="s">
        <v>26</v>
      </c>
      <c r="C56" s="21" t="s">
        <v>128</v>
      </c>
      <c r="D56" s="21" t="s">
        <v>27</v>
      </c>
      <c r="E56" s="21" t="s">
        <v>719</v>
      </c>
      <c r="F56" s="25" t="str">
        <f>IF(ISBLANK(Table2[[#This Row],[unique_id]]), "", Table2[[#This Row],[unique_id]])</f>
        <v>compensation_sensor_bertram_2_office_lounge_co2</v>
      </c>
      <c r="G56" s="21" t="s">
        <v>203</v>
      </c>
      <c r="H56" s="21" t="s">
        <v>185</v>
      </c>
      <c r="I56" s="21" t="s">
        <v>30</v>
      </c>
      <c r="M56" s="21" t="s">
        <v>90</v>
      </c>
      <c r="T56" s="27"/>
      <c r="U56" s="21" t="s">
        <v>523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6" s="21" t="str">
        <f>IF(ISBLANK(Table2[[#This Row],[device_model]]), "", Table2[[#This Row],[device_suggested_area]])</f>
        <v>Lounge</v>
      </c>
      <c r="AZ56" s="21" t="s">
        <v>1205</v>
      </c>
      <c r="BA56" s="21" t="s">
        <v>1207</v>
      </c>
      <c r="BB56" s="21" t="s">
        <v>128</v>
      </c>
      <c r="BC56" s="21" t="s">
        <v>502</v>
      </c>
      <c r="BD56" s="21" t="s">
        <v>203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1105</v>
      </c>
      <c r="B57" s="21" t="s">
        <v>26</v>
      </c>
      <c r="C57" s="21" t="s">
        <v>128</v>
      </c>
      <c r="D57" s="21" t="s">
        <v>27</v>
      </c>
      <c r="E57" s="21" t="s">
        <v>720</v>
      </c>
      <c r="F57" s="25" t="str">
        <f>IF(ISBLANK(Table2[[#This Row],[unique_id]]), "", Table2[[#This Row],[unique_id]])</f>
        <v>compensation_sensor_bertram_2_kitchen_co2</v>
      </c>
      <c r="G57" s="21" t="s">
        <v>215</v>
      </c>
      <c r="H57" s="21" t="s">
        <v>185</v>
      </c>
      <c r="I57" s="21" t="s">
        <v>30</v>
      </c>
      <c r="M57" s="21" t="s">
        <v>136</v>
      </c>
      <c r="T57" s="27"/>
      <c r="U57" s="21" t="s">
        <v>523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7" s="21" t="str">
        <f>IF(ISBLANK(Table2[[#This Row],[device_model]]), "", Table2[[#This Row],[device_suggested_area]])</f>
        <v>Kitchen</v>
      </c>
      <c r="AZ57" s="21" t="s">
        <v>1205</v>
      </c>
      <c r="BA57" s="21" t="s">
        <v>1207</v>
      </c>
      <c r="BB57" s="21" t="s">
        <v>128</v>
      </c>
      <c r="BC57" s="21" t="s">
        <v>502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1106</v>
      </c>
      <c r="B58" s="21" t="s">
        <v>26</v>
      </c>
      <c r="C58" s="21" t="s">
        <v>128</v>
      </c>
      <c r="D58" s="21" t="s">
        <v>27</v>
      </c>
      <c r="E58" s="21" t="s">
        <v>721</v>
      </c>
      <c r="F58" s="25" t="str">
        <f>IF(ISBLANK(Table2[[#This Row],[unique_id]]), "", Table2[[#This Row],[unique_id]])</f>
        <v>compensation_sensor_bertram_2_office_pantry_co2</v>
      </c>
      <c r="G58" s="21" t="s">
        <v>221</v>
      </c>
      <c r="H58" s="21" t="s">
        <v>185</v>
      </c>
      <c r="I58" s="21" t="s">
        <v>30</v>
      </c>
      <c r="M58" s="21" t="s">
        <v>136</v>
      </c>
      <c r="T58" s="27"/>
      <c r="U58" s="21" t="s">
        <v>523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8" s="21" t="str">
        <f>IF(ISBLANK(Table2[[#This Row],[device_model]]), "", Table2[[#This Row],[device_suggested_area]])</f>
        <v>Pantry</v>
      </c>
      <c r="AZ58" s="21" t="s">
        <v>1205</v>
      </c>
      <c r="BA58" s="21" t="s">
        <v>1207</v>
      </c>
      <c r="BB58" s="21" t="s">
        <v>128</v>
      </c>
      <c r="BC58" s="21" t="s">
        <v>502</v>
      </c>
      <c r="BD58" s="21" t="s">
        <v>221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1107</v>
      </c>
      <c r="B59" s="21" t="s">
        <v>26</v>
      </c>
      <c r="C59" s="21" t="s">
        <v>128</v>
      </c>
      <c r="D59" s="21" t="s">
        <v>27</v>
      </c>
      <c r="E59" s="21" t="s">
        <v>722</v>
      </c>
      <c r="F59" s="25" t="str">
        <f>IF(ISBLANK(Table2[[#This Row],[unique_id]]), "", Table2[[#This Row],[unique_id]])</f>
        <v>compensation_sensor_bertram_2_office_dining_co2</v>
      </c>
      <c r="G59" s="21" t="s">
        <v>202</v>
      </c>
      <c r="H59" s="21" t="s">
        <v>185</v>
      </c>
      <c r="I59" s="21" t="s">
        <v>30</v>
      </c>
      <c r="M59" s="21" t="s">
        <v>136</v>
      </c>
      <c r="T59" s="27"/>
      <c r="U59" s="21" t="s">
        <v>523</v>
      </c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9" s="21" t="str">
        <f>IF(ISBLANK(Table2[[#This Row],[device_model]]), "", Table2[[#This Row],[device_suggested_area]])</f>
        <v>Dining</v>
      </c>
      <c r="AZ59" s="21" t="s">
        <v>1205</v>
      </c>
      <c r="BA59" s="21" t="s">
        <v>1207</v>
      </c>
      <c r="BB59" s="21" t="s">
        <v>128</v>
      </c>
      <c r="BC59" s="21" t="s">
        <v>502</v>
      </c>
      <c r="BD59" s="21" t="s">
        <v>202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1108</v>
      </c>
      <c r="B60" s="21" t="s">
        <v>26</v>
      </c>
      <c r="C60" s="21" t="s">
        <v>128</v>
      </c>
      <c r="D60" s="21" t="s">
        <v>27</v>
      </c>
      <c r="E60" s="21" t="s">
        <v>723</v>
      </c>
      <c r="F60" s="25" t="str">
        <f>IF(ISBLANK(Table2[[#This Row],[unique_id]]), "", Table2[[#This Row],[unique_id]])</f>
        <v>compensation_sensor_laundry_co2</v>
      </c>
      <c r="G60" s="21" t="s">
        <v>223</v>
      </c>
      <c r="H60" s="21" t="s">
        <v>185</v>
      </c>
      <c r="I60" s="21" t="s">
        <v>30</v>
      </c>
      <c r="T60" s="27"/>
      <c r="V60" s="22" t="s">
        <v>346</v>
      </c>
      <c r="W60" s="22"/>
      <c r="X60" s="22"/>
      <c r="Y60" s="22"/>
      <c r="AE60" s="21" t="s">
        <v>253</v>
      </c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0" s="21" t="str">
        <f>IF(ISBLANK(Table2[[#This Row],[device_model]]), "", Table2[[#This Row],[device_suggested_area]])</f>
        <v>Laundry</v>
      </c>
      <c r="AZ60" s="21" t="s">
        <v>1206</v>
      </c>
      <c r="BA60" s="21" t="s">
        <v>1204</v>
      </c>
      <c r="BB60" s="21" t="s">
        <v>128</v>
      </c>
      <c r="BC60" s="21" t="s">
        <v>501</v>
      </c>
      <c r="BD60" s="21" t="s">
        <v>223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1109</v>
      </c>
      <c r="B61" s="21" t="s">
        <v>26</v>
      </c>
      <c r="C61" s="21" t="s">
        <v>527</v>
      </c>
      <c r="D61" s="21" t="s">
        <v>364</v>
      </c>
      <c r="E61" s="21" t="s">
        <v>363</v>
      </c>
      <c r="F61" s="25" t="str">
        <f>IF(ISBLANK(Table2[[#This Row],[unique_id]]), "", Table2[[#This Row],[unique_id]])</f>
        <v>column_break</v>
      </c>
      <c r="G61" s="21" t="s">
        <v>360</v>
      </c>
      <c r="H61" s="21" t="s">
        <v>185</v>
      </c>
      <c r="I61" s="21" t="s">
        <v>30</v>
      </c>
      <c r="M61" s="21" t="s">
        <v>361</v>
      </c>
      <c r="N61" s="21" t="s">
        <v>362</v>
      </c>
      <c r="T61" s="27"/>
      <c r="V61" s="22"/>
      <c r="W61" s="22"/>
      <c r="X61" s="22"/>
      <c r="Y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U61" s="22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1" s="21" t="str">
        <f>IF(ISBLANK(Table2[[#This Row],[device_model]]), "", Table2[[#This Row],[device_suggested_area]])</f>
        <v/>
      </c>
      <c r="BC61" s="22"/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1150</v>
      </c>
      <c r="B62" s="21" t="s">
        <v>26</v>
      </c>
      <c r="C62" s="21" t="s">
        <v>128</v>
      </c>
      <c r="D62" s="21" t="s">
        <v>27</v>
      </c>
      <c r="E62" s="21" t="s">
        <v>724</v>
      </c>
      <c r="F62" s="25" t="str">
        <f>IF(ISBLANK(Table2[[#This Row],[unique_id]]), "", Table2[[#This Row],[unique_id]])</f>
        <v>compensation_sensor_ada_noise</v>
      </c>
      <c r="G62" s="21" t="s">
        <v>130</v>
      </c>
      <c r="H62" s="21" t="s">
        <v>186</v>
      </c>
      <c r="I62" s="21" t="s">
        <v>30</v>
      </c>
      <c r="M62" s="21" t="s">
        <v>90</v>
      </c>
      <c r="T62" s="27"/>
      <c r="U62" s="21" t="s">
        <v>523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2" s="21" t="str">
        <f>IF(ISBLANK(Table2[[#This Row],[device_model]]), "", Table2[[#This Row],[device_suggested_area]])</f>
        <v>Ada</v>
      </c>
      <c r="AZ62" s="21" t="s">
        <v>1206</v>
      </c>
      <c r="BA62" s="21" t="s">
        <v>1204</v>
      </c>
      <c r="BB62" s="21" t="s">
        <v>128</v>
      </c>
      <c r="BC62" s="21" t="s">
        <v>501</v>
      </c>
      <c r="BD62" s="21" t="s">
        <v>130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1151</v>
      </c>
      <c r="B63" s="21" t="s">
        <v>26</v>
      </c>
      <c r="C63" s="21" t="s">
        <v>128</v>
      </c>
      <c r="D63" s="21" t="s">
        <v>27</v>
      </c>
      <c r="E63" s="21" t="s">
        <v>725</v>
      </c>
      <c r="F63" s="25" t="str">
        <f>IF(ISBLANK(Table2[[#This Row],[unique_id]]), "", Table2[[#This Row],[unique_id]])</f>
        <v>compensation_sensor_edwin_noise</v>
      </c>
      <c r="G63" s="21" t="s">
        <v>127</v>
      </c>
      <c r="H63" s="21" t="s">
        <v>186</v>
      </c>
      <c r="I63" s="21" t="s">
        <v>30</v>
      </c>
      <c r="M63" s="21" t="s">
        <v>90</v>
      </c>
      <c r="T63" s="27"/>
      <c r="U63" s="21" t="s">
        <v>523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3" s="21" t="str">
        <f>IF(ISBLANK(Table2[[#This Row],[device_model]]), "", Table2[[#This Row],[device_suggested_area]])</f>
        <v>Edwin</v>
      </c>
      <c r="AZ63" s="21" t="s">
        <v>1206</v>
      </c>
      <c r="BA63" s="21" t="s">
        <v>1204</v>
      </c>
      <c r="BB63" s="21" t="s">
        <v>128</v>
      </c>
      <c r="BC63" s="21" t="s">
        <v>501</v>
      </c>
      <c r="BD63" s="21" t="s">
        <v>127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1152</v>
      </c>
      <c r="B64" s="21" t="s">
        <v>26</v>
      </c>
      <c r="C64" s="21" t="s">
        <v>128</v>
      </c>
      <c r="D64" s="21" t="s">
        <v>27</v>
      </c>
      <c r="E64" s="21" t="s">
        <v>726</v>
      </c>
      <c r="F64" s="25" t="str">
        <f>IF(ISBLANK(Table2[[#This Row],[unique_id]]), "", Table2[[#This Row],[unique_id]])</f>
        <v>compensation_sensor_parents_noise</v>
      </c>
      <c r="G64" s="21" t="s">
        <v>201</v>
      </c>
      <c r="H64" s="21" t="s">
        <v>186</v>
      </c>
      <c r="I64" s="21" t="s">
        <v>30</v>
      </c>
      <c r="M64" s="21" t="s">
        <v>90</v>
      </c>
      <c r="T64" s="27"/>
      <c r="U64" s="21" t="s">
        <v>523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4" s="21" t="str">
        <f>IF(ISBLANK(Table2[[#This Row],[device_model]]), "", Table2[[#This Row],[device_suggested_area]])</f>
        <v>Parents</v>
      </c>
      <c r="AZ64" s="21" t="s">
        <v>1206</v>
      </c>
      <c r="BA64" s="21" t="s">
        <v>1204</v>
      </c>
      <c r="BB64" s="21" t="s">
        <v>128</v>
      </c>
      <c r="BC64" s="21" t="s">
        <v>501</v>
      </c>
      <c r="BD64" s="21" t="s">
        <v>201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1153</v>
      </c>
      <c r="B65" s="21" t="s">
        <v>26</v>
      </c>
      <c r="C65" s="21" t="s">
        <v>128</v>
      </c>
      <c r="D65" s="21" t="s">
        <v>27</v>
      </c>
      <c r="E65" s="21" t="s">
        <v>727</v>
      </c>
      <c r="F65" s="25" t="str">
        <f>IF(ISBLANK(Table2[[#This Row],[unique_id]]), "", Table2[[#This Row],[unique_id]])</f>
        <v>compensation_sensor_bertram_2_office_noise</v>
      </c>
      <c r="G65" s="21" t="s">
        <v>222</v>
      </c>
      <c r="H65" s="21" t="s">
        <v>186</v>
      </c>
      <c r="I65" s="21" t="s">
        <v>30</v>
      </c>
      <c r="M65" s="21" t="s">
        <v>90</v>
      </c>
      <c r="T65" s="27"/>
      <c r="U65" s="21" t="s">
        <v>523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5" s="21" t="str">
        <f>IF(ISBLANK(Table2[[#This Row],[device_model]]), "", Table2[[#This Row],[device_suggested_area]])</f>
        <v>Office</v>
      </c>
      <c r="AZ65" s="21" t="s">
        <v>1205</v>
      </c>
      <c r="BA65" s="21" t="s">
        <v>1207</v>
      </c>
      <c r="BB65" s="21" t="s">
        <v>128</v>
      </c>
      <c r="BC65" s="21" t="s">
        <v>502</v>
      </c>
      <c r="BD65" s="21" t="s">
        <v>222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1154</v>
      </c>
      <c r="B66" s="21" t="s">
        <v>26</v>
      </c>
      <c r="C66" s="21" t="s">
        <v>128</v>
      </c>
      <c r="D66" s="21" t="s">
        <v>27</v>
      </c>
      <c r="E66" s="21" t="s">
        <v>728</v>
      </c>
      <c r="F66" s="25" t="str">
        <f>IF(ISBLANK(Table2[[#This Row],[unique_id]]), "", Table2[[#This Row],[unique_id]])</f>
        <v>compensation_sensor_bertram_2_kitchen_noise</v>
      </c>
      <c r="G66" s="21" t="s">
        <v>215</v>
      </c>
      <c r="H66" s="21" t="s">
        <v>186</v>
      </c>
      <c r="I66" s="21" t="s">
        <v>30</v>
      </c>
      <c r="M66" s="21" t="s">
        <v>136</v>
      </c>
      <c r="T66" s="27"/>
      <c r="U66" s="21" t="s">
        <v>523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6" s="21" t="str">
        <f>IF(ISBLANK(Table2[[#This Row],[device_model]]), "", Table2[[#This Row],[device_suggested_area]])</f>
        <v>Kitchen</v>
      </c>
      <c r="AZ66" s="21" t="s">
        <v>1205</v>
      </c>
      <c r="BA66" s="21" t="s">
        <v>1207</v>
      </c>
      <c r="BB66" s="21" t="s">
        <v>128</v>
      </c>
      <c r="BC66" s="21" t="s">
        <v>502</v>
      </c>
      <c r="BD66" s="21" t="s">
        <v>215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1155</v>
      </c>
      <c r="B67" s="21" t="s">
        <v>26</v>
      </c>
      <c r="C67" s="21" t="s">
        <v>128</v>
      </c>
      <c r="D67" s="21" t="s">
        <v>27</v>
      </c>
      <c r="E67" s="21" t="s">
        <v>729</v>
      </c>
      <c r="F67" s="25" t="str">
        <f>IF(ISBLANK(Table2[[#This Row],[unique_id]]), "", Table2[[#This Row],[unique_id]])</f>
        <v>compensation_sensor_laundry_noise</v>
      </c>
      <c r="G67" s="21" t="s">
        <v>223</v>
      </c>
      <c r="H67" s="21" t="s">
        <v>186</v>
      </c>
      <c r="I67" s="21" t="s">
        <v>30</v>
      </c>
      <c r="M67" s="21" t="s">
        <v>136</v>
      </c>
      <c r="T67" s="27"/>
      <c r="U67" s="21" t="s">
        <v>523</v>
      </c>
      <c r="V67" s="22" t="s">
        <v>346</v>
      </c>
      <c r="W67" s="22"/>
      <c r="X67" s="22"/>
      <c r="Y67" s="22"/>
      <c r="AE67" s="21" t="s">
        <v>348</v>
      </c>
      <c r="AG67" s="22"/>
      <c r="AH67" s="22"/>
      <c r="AJ67" s="21" t="str">
        <f>IF(ISBLANK(AI67),  "", _xlfn.CONCAT("haas/entity/sensor/", LOWER(C67), "/", E67, "/config"))</f>
        <v/>
      </c>
      <c r="AK67" s="21" t="str">
        <f>IF(ISBLANK(AI67),  "", _xlfn.CONCAT(LOWER(C67), "/", E67))</f>
        <v/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1206</v>
      </c>
      <c r="BA67" s="21" t="s">
        <v>1204</v>
      </c>
      <c r="BB67" s="21" t="s">
        <v>128</v>
      </c>
      <c r="BC67" s="21" t="s">
        <v>501</v>
      </c>
      <c r="BD67" s="21" t="s">
        <v>223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IF(ISBLANK(Table2[[#This Row],[index]]),  "", _xlfn.CONCAT("haas/entity/sensor/", LOWER(Table2[[#This Row],[device_via_device]]), "/", Table2[[#This Row],[unique_id]], "/config"))</f>
        <v>haas/entity/sensor/weewx/roof_max_solar_radiation/config</v>
      </c>
      <c r="AK68" s="21" t="str">
        <f>IF(ISBLANK(Table2[[#This Row],[index]]),  "", _xlfn.CONCAT(LOWER(Table2[[#This Row],[device_via_device]]), "/", Table2[[#This Row],[unique_id]]))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1306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IF(ISBLANK(Table2[[#This Row],[index]]),  "", _xlfn.CONCAT("haas/entity/sensor/", LOWER(Table2[[#This Row],[device_via_device]]), "/", Table2[[#This Row],[unique_id]], "/config"))</f>
        <v>haas/entity/sensor/weewx/roof_barometer_pressure/config</v>
      </c>
      <c r="AK69" s="21" t="str">
        <f>IF(ISBLANK(Table2[[#This Row],[index]]),  "", _xlfn.CONCAT(LOWER(Table2[[#This Row],[device_via_device]]), "/", Table2[[#This Row],[unique_id]]))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1306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IF(ISBLANK(Table2[[#This Row],[index]]),  "", _xlfn.CONCAT("haas/entity/sensor/", LOWER(Table2[[#This Row],[device_via_device]]), "/", Table2[[#This Row],[unique_id]], "/config"))</f>
        <v>haas/entity/sensor/weewx/roof_pressure/config</v>
      </c>
      <c r="AK70" s="21" t="str">
        <f>IF(ISBLANK(Table2[[#This Row],[index]]),  "", _xlfn.CONCAT(LOWER(Table2[[#This Row],[device_via_device]]), "/", Table2[[#This Row],[unique_id]]))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1306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IF(ISBLANK(Table2[[#This Row],[index]]),  "", _xlfn.CONCAT("haas/entity/sensor/", LOWER(Table2[[#This Row],[device_via_device]]), "/", Table2[[#This Row],[unique_id]], "/config"))</f>
        <v>haas/entity/sensor/weewx/roof_wind_direction/config</v>
      </c>
      <c r="AK71" s="21" t="str">
        <f>IF(ISBLANK(Table2[[#This Row],[index]]),  "", _xlfn.CONCAT(LOWER(Table2[[#This Row],[device_via_device]]), "/", Table2[[#This Row],[unique_id]]))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1306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IF(ISBLANK(Table2[[#This Row],[index]]),  "", _xlfn.CONCAT("haas/entity/sensor/", LOWER(Table2[[#This Row],[device_via_device]]), "/", Table2[[#This Row],[unique_id]], "/config"))</f>
        <v>haas/entity/sensor/weewx/roof_wind_gust_direction/config</v>
      </c>
      <c r="AK72" s="21" t="str">
        <f>IF(ISBLANK(Table2[[#This Row],[index]]),  "", _xlfn.CONCAT(LOWER(Table2[[#This Row],[device_via_device]]), "/", Table2[[#This Row],[unique_id]]))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1306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IF(ISBLANK(Table2[[#This Row],[index]]),  "", _xlfn.CONCAT("haas/entity/sensor/", LOWER(Table2[[#This Row],[device_via_device]]), "/", Table2[[#This Row],[unique_id]], "/config"))</f>
        <v>haas/entity/sensor/weewx/roof_wind_gust_speed/config</v>
      </c>
      <c r="AK73" s="21" t="str">
        <f>IF(ISBLANK(Table2[[#This Row],[index]]),  "", _xlfn.CONCAT(LOWER(Table2[[#This Row],[device_via_device]]), "/", Table2[[#This Row],[unique_id]]))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1306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IF(ISBLANK(Table2[[#This Row],[index]]),  "", _xlfn.CONCAT("haas/entity/sensor/", LOWER(Table2[[#This Row],[device_via_device]]), "/", Table2[[#This Row],[unique_id]], "/config"))</f>
        <v>haas/entity/sensor/weewx/roof_wind_speed_10min/config</v>
      </c>
      <c r="AK74" s="21" t="str">
        <f>IF(ISBLANK(Table2[[#This Row],[index]]),  "", _xlfn.CONCAT(LOWER(Table2[[#This Row],[device_via_device]]), "/", Table2[[#This Row],[unique_id]]))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1306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IF(ISBLANK(Table2[[#This Row],[index]]),  "", _xlfn.CONCAT("haas/entity/sensor/", LOWER(Table2[[#This Row],[device_via_device]]), "/", Table2[[#This Row],[unique_id]], "/config"))</f>
        <v>haas/entity/sensor/weewx/roof_wind_samples/config</v>
      </c>
      <c r="AK75" s="21" t="str">
        <f>IF(ISBLANK(Table2[[#This Row],[index]]),  "", _xlfn.CONCAT(LOWER(Table2[[#This Row],[device_via_device]]), "/", Table2[[#This Row],[unique_id]]))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1306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IF(ISBLANK(Table2[[#This Row],[index]]),  "", _xlfn.CONCAT("haas/entity/sensor/", LOWER(Table2[[#This Row],[device_via_device]]), "/", Table2[[#This Row],[unique_id]], "/config"))</f>
        <v>haas/entity/sensor/weewx/roof_wind_run/config</v>
      </c>
      <c r="AK76" s="21" t="str">
        <f>IF(ISBLANK(Table2[[#This Row],[index]]),  "", _xlfn.CONCAT(LOWER(Table2[[#This Row],[device_via_device]]), "/", Table2[[#This Row],[unique_id]]))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1306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IF(ISBLANK(Table2[[#This Row],[index]]),  "", _xlfn.CONCAT("haas/entity/sensor/", LOWER(Table2[[#This Row],[device_via_device]]), "/", Table2[[#This Row],[unique_id]], "/config"))</f>
        <v>haas/entity/sensor/weewx/roof_wind_speed/config</v>
      </c>
      <c r="AK77" s="21" t="str">
        <f>IF(ISBLANK(Table2[[#This Row],[index]]),  "", _xlfn.CONCAT(LOWER(Table2[[#This Row],[device_via_device]]), "/", Table2[[#This Row],[unique_id]]))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1306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IF(ISBLANK(Table2[[#This Row],[index]]),  "", _xlfn.CONCAT("haas/entity/sensor/", LOWER(Table2[[#This Row],[device_via_device]]), "/", Table2[[#This Row],[unique_id]], "/config"))</f>
        <v>haas/entity/sensor/weewx/roof_rain_rate/config</v>
      </c>
      <c r="AK78" s="21" t="str">
        <f>IF(ISBLANK(Table2[[#This Row],[index]]),  "", _xlfn.CONCAT(LOWER(Table2[[#This Row],[device_via_device]]), "/", Table2[[#This Row],[unique_id]]))</f>
        <v>weewx/roof_rain_rate</v>
      </c>
      <c r="AR78" s="21" t="s">
        <v>519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1306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523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IF(ISBLANK(Table2[[#This Row],[index]]),  "", _xlfn.CONCAT("haas/entity/sensor/", LOWER(Table2[[#This Row],[device_via_device]]), "/", Table2[[#This Row],[unique_id]], "/config"))</f>
        <v>haas/entity/sensor/weewx/roof_hourly_rain/config</v>
      </c>
      <c r="AK79" s="21" t="str">
        <f>IF(ISBLANK(Table2[[#This Row],[index]]),  "", _xlfn.CONCAT(LOWER(Table2[[#This Row],[device_via_device]]), "/", Table2[[#This Row],[unique_id]]))</f>
        <v>weewx/roof_hourly_rain</v>
      </c>
      <c r="AR79" s="21" t="s">
        <v>519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1306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1353</v>
      </c>
      <c r="B80" s="21" t="s">
        <v>26</v>
      </c>
      <c r="C80" s="21" t="s">
        <v>39</v>
      </c>
      <c r="D80" s="21" t="s">
        <v>27</v>
      </c>
      <c r="E80" s="21" t="s">
        <v>57</v>
      </c>
      <c r="F80" s="25" t="str">
        <f>IF(ISBLANK(Table2[[#This Row],[unique_id]]), "", Table2[[#This Row],[unique_id]])</f>
        <v>roof_daily_rain</v>
      </c>
      <c r="G80" s="21" t="s">
        <v>58</v>
      </c>
      <c r="H80" s="21" t="s">
        <v>59</v>
      </c>
      <c r="I80" s="21" t="s">
        <v>190</v>
      </c>
      <c r="M80" s="21" t="s">
        <v>136</v>
      </c>
      <c r="T80" s="27"/>
      <c r="U80" s="21" t="s">
        <v>523</v>
      </c>
      <c r="V80" s="22"/>
      <c r="W80" s="22"/>
      <c r="X80" s="22"/>
      <c r="Y80" s="22"/>
      <c r="AB80" s="21" t="s">
        <v>60</v>
      </c>
      <c r="AC80" s="21" t="s">
        <v>246</v>
      </c>
      <c r="AE80" s="21" t="s">
        <v>182</v>
      </c>
      <c r="AF80" s="21">
        <v>300</v>
      </c>
      <c r="AG80" s="22" t="s">
        <v>34</v>
      </c>
      <c r="AH80" s="22"/>
      <c r="AI80" s="21" t="s">
        <v>62</v>
      </c>
      <c r="AJ80" s="21" t="str">
        <f>IF(ISBLANK(Table2[[#This Row],[index]]),  "", _xlfn.CONCAT("haas/entity/sensor/", LOWER(Table2[[#This Row],[device_via_device]]), "/", Table2[[#This Row],[unique_id]], "/config"))</f>
        <v>haas/entity/sensor/weewx/roof_daily_rain/config</v>
      </c>
      <c r="AK80" s="21" t="str">
        <f>IF(ISBLANK(Table2[[#This Row],[index]]),  "", _xlfn.CONCAT(LOWER(Table2[[#This Row],[device_via_device]]), "/", Table2[[#This Row],[unique_id]]))</f>
        <v>weewx/roof_daily_rain</v>
      </c>
      <c r="AR80" s="21" t="s">
        <v>519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500</v>
      </c>
      <c r="BA80" s="21" t="s">
        <v>36</v>
      </c>
      <c r="BB80" s="21" t="s">
        <v>37</v>
      </c>
      <c r="BC80" s="21" t="s">
        <v>1306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1352</v>
      </c>
      <c r="B81" s="21" t="s">
        <v>26</v>
      </c>
      <c r="C81" s="21" t="s">
        <v>527</v>
      </c>
      <c r="D81" s="21" t="s">
        <v>364</v>
      </c>
      <c r="E81" s="21" t="s">
        <v>525</v>
      </c>
      <c r="F81" s="25" t="str">
        <f>IF(ISBLANK(Table2[[#This Row],[unique_id]]), "", Table2[[#This Row],[unique_id]])</f>
        <v>graph_break</v>
      </c>
      <c r="G81" s="21" t="s">
        <v>526</v>
      </c>
      <c r="H81" s="21" t="s">
        <v>59</v>
      </c>
      <c r="I81" s="21" t="s">
        <v>190</v>
      </c>
      <c r="T81" s="27"/>
      <c r="U81" s="21" t="s">
        <v>523</v>
      </c>
      <c r="V81" s="22"/>
      <c r="W81" s="22"/>
      <c r="X81" s="22"/>
      <c r="Y81" s="22"/>
      <c r="AG81" s="22"/>
      <c r="AH81" s="22"/>
      <c r="AJ81" s="21" t="str">
        <f>IF(ISBLANK(AI81),  "", _xlfn.CONCAT("haas/entity/sensor/", LOWER(C81), "/", E81, "/config"))</f>
        <v/>
      </c>
      <c r="AK81" s="21" t="str">
        <f>IF(ISBLANK(AI81),  "", _xlfn.CONCAT(LOWER(C81), "/", E81))</f>
        <v/>
      </c>
      <c r="AS81" s="21"/>
      <c r="AT81" s="15"/>
      <c r="AU81" s="22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1" s="21" t="str">
        <f>IF(ISBLANK(Table2[[#This Row],[device_model]]), "", Table2[[#This Row],[device_suggested_area]])</f>
        <v/>
      </c>
      <c r="BC81" s="22"/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IF(ISBLANK(Table2[[#This Row],[index]]),  "", _xlfn.CONCAT("haas/entity/sensor/", LOWER(Table2[[#This Row],[device_via_device]]), "/", Table2[[#This Row],[unique_id]], "/config"))</f>
        <v>haas/entity/sensor/weewx/roof_24hour_rain/config</v>
      </c>
      <c r="AK82" s="21" t="str">
        <f>IF(ISBLANK(Table2[[#This Row],[index]]),  "", _xlfn.CONCAT(LOWER(Table2[[#This Row],[device_via_device]]), "/", Table2[[#This Row],[unique_id]]))</f>
        <v>weewx/roof_24hour_rain</v>
      </c>
      <c r="AR82" s="21" t="s">
        <v>519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1306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1356</v>
      </c>
      <c r="B83" s="21" t="s">
        <v>26</v>
      </c>
      <c r="C83" s="21" t="s">
        <v>39</v>
      </c>
      <c r="D83" s="21" t="s">
        <v>27</v>
      </c>
      <c r="E83" s="21" t="s">
        <v>66</v>
      </c>
      <c r="F83" s="25" t="str">
        <f>IF(ISBLANK(Table2[[#This Row],[unique_id]]), "", Table2[[#This Row],[unique_id]])</f>
        <v>roof_monthly_rain</v>
      </c>
      <c r="G83" s="21" t="s">
        <v>67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B83" s="21" t="s">
        <v>60</v>
      </c>
      <c r="AC83" s="21" t="s">
        <v>61</v>
      </c>
      <c r="AE83" s="21" t="s">
        <v>182</v>
      </c>
      <c r="AF83" s="21">
        <v>300</v>
      </c>
      <c r="AG83" s="22" t="s">
        <v>34</v>
      </c>
      <c r="AH83" s="22"/>
      <c r="AI83" s="21" t="s">
        <v>68</v>
      </c>
      <c r="AJ83" s="21" t="str">
        <f>IF(ISBLANK(Table2[[#This Row],[index]]),  "", _xlfn.CONCAT("haas/entity/sensor/", LOWER(Table2[[#This Row],[device_via_device]]), "/", Table2[[#This Row],[unique_id]], "/config"))</f>
        <v>haas/entity/sensor/weewx/roof_monthly_rain/config</v>
      </c>
      <c r="AK83" s="21" t="str">
        <f>IF(ISBLANK(Table2[[#This Row],[index]]),  "", _xlfn.CONCAT(LOWER(Table2[[#This Row],[device_via_device]]), "/", Table2[[#This Row],[unique_id]]))</f>
        <v>weewx/roof_monthly_rain</v>
      </c>
      <c r="AR83" s="21" t="s">
        <v>314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500</v>
      </c>
      <c r="BA83" s="21" t="s">
        <v>36</v>
      </c>
      <c r="BB83" s="21" t="s">
        <v>37</v>
      </c>
      <c r="BC83" s="21" t="s">
        <v>1306</v>
      </c>
      <c r="BD83" s="21" t="s">
        <v>38</v>
      </c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1355</v>
      </c>
      <c r="B84" s="21" t="s">
        <v>228</v>
      </c>
      <c r="C84" s="21" t="s">
        <v>151</v>
      </c>
      <c r="D84" s="21" t="s">
        <v>27</v>
      </c>
      <c r="E84" s="21" t="s">
        <v>247</v>
      </c>
      <c r="F84" s="25" t="str">
        <f>IF(ISBLANK(Table2[[#This Row],[unique_id]]), "", Table2[[#This Row],[unique_id]])</f>
        <v>roof_weekly_rain</v>
      </c>
      <c r="G84" s="21" t="s">
        <v>248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G84" s="22"/>
      <c r="AH84" s="22"/>
      <c r="AJ84" s="21" t="str">
        <f>IF(ISBLANK(AI84),  "", _xlfn.CONCAT("haas/entity/sensor/", LOWER(C84), "/", E84, "/config"))</f>
        <v/>
      </c>
      <c r="AK84" s="21" t="str">
        <f>IF(ISBLANK(AI84),  "", _xlfn.CONCAT(LOWER(C84), "/", E84))</f>
        <v/>
      </c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1358</v>
      </c>
      <c r="B85" s="21" t="s">
        <v>26</v>
      </c>
      <c r="C85" s="21" t="s">
        <v>39</v>
      </c>
      <c r="D85" s="21" t="s">
        <v>27</v>
      </c>
      <c r="E85" s="21" t="s">
        <v>81</v>
      </c>
      <c r="F85" s="25" t="str">
        <f>IF(ISBLANK(Table2[[#This Row],[unique_id]]), "", Table2[[#This Row],[unique_id]])</f>
        <v>roof_yearly_rain</v>
      </c>
      <c r="G85" s="21" t="s">
        <v>82</v>
      </c>
      <c r="H85" s="21" t="s">
        <v>59</v>
      </c>
      <c r="I85" s="21" t="s">
        <v>190</v>
      </c>
      <c r="M85" s="21" t="s">
        <v>136</v>
      </c>
      <c r="T85" s="27"/>
      <c r="U85" s="21" t="s">
        <v>523</v>
      </c>
      <c r="V85" s="22"/>
      <c r="W85" s="22"/>
      <c r="X85" s="22"/>
      <c r="Y85" s="22"/>
      <c r="AB85" s="21" t="s">
        <v>60</v>
      </c>
      <c r="AC85" s="21" t="s">
        <v>61</v>
      </c>
      <c r="AE85" s="21" t="s">
        <v>182</v>
      </c>
      <c r="AF85" s="21">
        <v>300</v>
      </c>
      <c r="AG85" s="22" t="s">
        <v>34</v>
      </c>
      <c r="AH85" s="22"/>
      <c r="AI85" s="21" t="s">
        <v>198</v>
      </c>
      <c r="AJ85" s="21" t="str">
        <f>IF(ISBLANK(Table2[[#This Row],[index]]),  "", _xlfn.CONCAT("haas/entity/sensor/", LOWER(Table2[[#This Row],[device_via_device]]), "/", Table2[[#This Row],[unique_id]], "/config"))</f>
        <v>haas/entity/sensor/weewx/roof_yearly_rain/config</v>
      </c>
      <c r="AK85" s="21" t="str">
        <f>IF(ISBLANK(Table2[[#This Row],[index]]),  "", _xlfn.CONCAT(LOWER(Table2[[#This Row],[device_via_device]]), "/", Table2[[#This Row],[unique_id]]))</f>
        <v>weewx/roof_yearly_rain</v>
      </c>
      <c r="AR85" s="21" t="s">
        <v>314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500</v>
      </c>
      <c r="BA85" s="21" t="s">
        <v>36</v>
      </c>
      <c r="BB85" s="21" t="s">
        <v>37</v>
      </c>
      <c r="BC85" s="21" t="s">
        <v>1306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1357</v>
      </c>
      <c r="B86" s="21" t="s">
        <v>26</v>
      </c>
      <c r="C86" s="21" t="s">
        <v>527</v>
      </c>
      <c r="D86" s="21" t="s">
        <v>364</v>
      </c>
      <c r="E86" s="21" t="s">
        <v>525</v>
      </c>
      <c r="F86" s="25" t="str">
        <f>IF(ISBLANK(Table2[[#This Row],[unique_id]]), "", Table2[[#This Row],[unique_id]])</f>
        <v>graph_break</v>
      </c>
      <c r="G86" s="21" t="s">
        <v>526</v>
      </c>
      <c r="H86" s="21" t="s">
        <v>59</v>
      </c>
      <c r="I86" s="21" t="s">
        <v>190</v>
      </c>
      <c r="T86" s="27"/>
      <c r="U86" s="21" t="s">
        <v>523</v>
      </c>
      <c r="V86" s="22"/>
      <c r="W86" s="22"/>
      <c r="X86" s="22"/>
      <c r="Y86" s="22"/>
      <c r="AG86" s="22"/>
      <c r="AH86" s="22"/>
      <c r="AJ86" s="21" t="str">
        <f>IF(ISBLANK(AI86),  "", _xlfn.CONCAT("haas/entity/sensor/", LOWER(C86), "/", E86, "/config"))</f>
        <v/>
      </c>
      <c r="AK86" s="21" t="str">
        <f>IF(ISBLANK(AI86),  "", _xlfn.CONCAT(LOWER(C86), "/", E86))</f>
        <v/>
      </c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IF(ISBLANK(Table2[[#This Row],[index]]),  "", _xlfn.CONCAT("haas/entity/sensor/", LOWER(Table2[[#This Row],[device_via_device]]), "/", Table2[[#This Row],[unique_id]], "/config"))</f>
        <v>haas/entity/sensor/weewx/roof_rain/config</v>
      </c>
      <c r="AK87" s="21" t="str">
        <f>IF(ISBLANK(Table2[[#This Row],[index]]),  "", _xlfn.CONCAT(LOWER(Table2[[#This Row],[device_via_device]]), "/", Table2[[#This Row],[unique_id]]))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1306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IF(ISBLANK(Table2[[#This Row],[index]]),  "", _xlfn.CONCAT("haas/entity/sensor/", LOWER(Table2[[#This Row],[device_via_device]]), "/", Table2[[#This Row],[unique_id]], "/config"))</f>
        <v>haas/entity/sensor/weewx/roof_storm_rain/config</v>
      </c>
      <c r="AK88" s="21" t="str">
        <f>IF(ISBLANK(Table2[[#This Row],[index]]),  "", _xlfn.CONCAT(LOWER(Table2[[#This Row],[device_via_device]]), "/", Table2[[#This Row],[unique_id]]))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1306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2512</v>
      </c>
      <c r="B89" s="21" t="s">
        <v>26</v>
      </c>
      <c r="C89" s="21" t="s">
        <v>39</v>
      </c>
      <c r="D89" s="21" t="s">
        <v>27</v>
      </c>
      <c r="E89" s="21" t="s">
        <v>178</v>
      </c>
      <c r="F89" s="25" t="str">
        <f>IF(ISBLANK(Table2[[#This Row],[unique_id]]), "", Table2[[#This Row],[unique_id]])</f>
        <v>weatherstation_coms_signal_quality</v>
      </c>
      <c r="G89" s="21" t="s">
        <v>806</v>
      </c>
      <c r="H89" s="21" t="s">
        <v>872</v>
      </c>
      <c r="I89" s="21" t="s">
        <v>307</v>
      </c>
      <c r="T89" s="27"/>
      <c r="V89" s="22"/>
      <c r="W89" s="22"/>
      <c r="X89" s="22"/>
      <c r="Y89" s="22"/>
      <c r="AF89" s="21">
        <v>300</v>
      </c>
      <c r="AG89" s="22" t="s">
        <v>34</v>
      </c>
      <c r="AH89" s="22"/>
      <c r="AI89" s="21" t="s">
        <v>86</v>
      </c>
      <c r="AJ89" s="21" t="str">
        <f>IF(ISBLANK(Table2[[#This Row],[index]]),  "", _xlfn.CONCAT("haas/entity/sensor/", LOWER(Table2[[#This Row],[device_via_device]]), "/", Table2[[#This Row],[unique_id]], "/config"))</f>
        <v>haas/entity/sensor/weewx/weatherstation_coms_signal_quality/config</v>
      </c>
      <c r="AK89" s="21" t="str">
        <f>IF(ISBLANK(Table2[[#This Row],[index]]),  "", _xlfn.CONCAT(LOWER(Table2[[#This Row],[device_via_device]]), "/", Table2[[#This Row],[unique_id]]))</f>
        <v>weewx/weatherstation_coms_signal_quality</v>
      </c>
      <c r="AR89" s="24" t="s">
        <v>312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89" s="21" t="str">
        <f>IF(ISBLANK(Table2[[#This Row],[device_model]]), "", Table2[[#This Row],[device_suggested_area]])</f>
        <v>Rack</v>
      </c>
      <c r="AZ89" s="21" t="s">
        <v>500</v>
      </c>
      <c r="BA89" s="21" t="s">
        <v>36</v>
      </c>
      <c r="BB89" s="21" t="s">
        <v>37</v>
      </c>
      <c r="BC89" s="21" t="s">
        <v>1306</v>
      </c>
      <c r="BD89" s="21" t="s">
        <v>28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1400</v>
      </c>
      <c r="B90" s="21" t="s">
        <v>26</v>
      </c>
      <c r="C90" s="21" t="s">
        <v>151</v>
      </c>
      <c r="D90" s="21" t="s">
        <v>330</v>
      </c>
      <c r="E90" s="21" t="s">
        <v>802</v>
      </c>
      <c r="F90" s="25" t="str">
        <f>IF(ISBLANK(Table2[[#This Row],[unique_id]]), "", Table2[[#This Row],[unique_id]])</f>
        <v>home_security</v>
      </c>
      <c r="G90" s="21" t="s">
        <v>800</v>
      </c>
      <c r="H90" s="21" t="s">
        <v>331</v>
      </c>
      <c r="I90" s="21" t="s">
        <v>132</v>
      </c>
      <c r="J90" s="21" t="s">
        <v>801</v>
      </c>
      <c r="M90" s="21" t="s">
        <v>268</v>
      </c>
      <c r="T90" s="27"/>
      <c r="V90" s="22"/>
      <c r="W90" s="22"/>
      <c r="X90" s="22"/>
      <c r="Y90" s="22"/>
      <c r="AE90" s="21" t="s">
        <v>815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23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851</v>
      </c>
      <c r="BH90" s="28"/>
      <c r="BI90" s="24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1401</v>
      </c>
      <c r="B91" s="21" t="s">
        <v>26</v>
      </c>
      <c r="C91" s="21" t="s">
        <v>151</v>
      </c>
      <c r="D91" s="21" t="s">
        <v>330</v>
      </c>
      <c r="E91" s="21" t="s">
        <v>528</v>
      </c>
      <c r="F91" s="25" t="str">
        <f>IF(ISBLANK(Table2[[#This Row],[unique_id]]), "", Table2[[#This Row],[unique_id]])</f>
        <v>home_movie</v>
      </c>
      <c r="G91" s="21" t="s">
        <v>533</v>
      </c>
      <c r="H91" s="21" t="s">
        <v>331</v>
      </c>
      <c r="I91" s="21" t="s">
        <v>132</v>
      </c>
      <c r="J91" s="21" t="s">
        <v>566</v>
      </c>
      <c r="M91" s="21" t="s">
        <v>268</v>
      </c>
      <c r="T91" s="27"/>
      <c r="V91" s="22"/>
      <c r="W91" s="22"/>
      <c r="X91" s="22"/>
      <c r="Y91" s="22"/>
      <c r="AE91" s="21" t="s">
        <v>517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851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1402</v>
      </c>
      <c r="B92" s="21" t="s">
        <v>26</v>
      </c>
      <c r="C92" s="21" t="s">
        <v>151</v>
      </c>
      <c r="D92" s="21" t="s">
        <v>330</v>
      </c>
      <c r="E92" s="21" t="s">
        <v>329</v>
      </c>
      <c r="F92" s="25" t="str">
        <f>IF(ISBLANK(Table2[[#This Row],[unique_id]]), "", Table2[[#This Row],[unique_id]])</f>
        <v>home_sleep</v>
      </c>
      <c r="G92" s="21" t="s">
        <v>300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332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851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1403</v>
      </c>
      <c r="B93" s="21" t="s">
        <v>26</v>
      </c>
      <c r="C93" s="21" t="s">
        <v>151</v>
      </c>
      <c r="D93" s="21" t="s">
        <v>330</v>
      </c>
      <c r="E93" s="21" t="s">
        <v>516</v>
      </c>
      <c r="F93" s="25" t="str">
        <f>IF(ISBLANK(Table2[[#This Row],[unique_id]]), "", Table2[[#This Row],[unique_id]])</f>
        <v>home_reset</v>
      </c>
      <c r="G93" s="21" t="s">
        <v>534</v>
      </c>
      <c r="H93" s="21" t="s">
        <v>331</v>
      </c>
      <c r="I93" s="21" t="s">
        <v>132</v>
      </c>
      <c r="J93" s="21" t="s">
        <v>567</v>
      </c>
      <c r="M93" s="21" t="s">
        <v>268</v>
      </c>
      <c r="T93" s="27"/>
      <c r="V93" s="22"/>
      <c r="W93" s="22"/>
      <c r="X93" s="22"/>
      <c r="Y93" s="22"/>
      <c r="AE93" s="21" t="s">
        <v>518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172</v>
      </c>
      <c r="BE93" s="21" t="s">
        <v>851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1404</v>
      </c>
      <c r="B94" s="21" t="s">
        <v>26</v>
      </c>
      <c r="C94" s="21" t="s">
        <v>819</v>
      </c>
      <c r="D94" s="21" t="s">
        <v>820</v>
      </c>
      <c r="E94" s="21" t="s">
        <v>821</v>
      </c>
      <c r="F94" s="25" t="str">
        <f>IF(ISBLANK(Table2[[#This Row],[unique_id]]), "", Table2[[#This Row],[unique_id]])</f>
        <v>home_secure_back_door_off</v>
      </c>
      <c r="G94" s="21" t="s">
        <v>822</v>
      </c>
      <c r="H94" s="21" t="s">
        <v>331</v>
      </c>
      <c r="I94" s="21" t="s">
        <v>132</v>
      </c>
      <c r="K94" s="21" t="s">
        <v>823</v>
      </c>
      <c r="L94" s="21" t="s">
        <v>826</v>
      </c>
      <c r="T94" s="27"/>
      <c r="V94" s="22"/>
      <c r="W94" s="22"/>
      <c r="X94" s="22"/>
      <c r="Y94" s="22"/>
      <c r="AE94" s="21" t="s">
        <v>827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1405</v>
      </c>
      <c r="B95" s="21" t="s">
        <v>26</v>
      </c>
      <c r="C95" s="21" t="s">
        <v>819</v>
      </c>
      <c r="D95" s="21" t="s">
        <v>820</v>
      </c>
      <c r="E95" s="21" t="s">
        <v>828</v>
      </c>
      <c r="F95" s="25" t="str">
        <f>IF(ISBLANK(Table2[[#This Row],[unique_id]]), "", Table2[[#This Row],[unique_id]])</f>
        <v>home_secure_front_door_off</v>
      </c>
      <c r="G95" s="21" t="s">
        <v>829</v>
      </c>
      <c r="H95" s="21" t="s">
        <v>331</v>
      </c>
      <c r="I95" s="21" t="s">
        <v>132</v>
      </c>
      <c r="K95" s="21" t="s">
        <v>830</v>
      </c>
      <c r="L95" s="21" t="s">
        <v>826</v>
      </c>
      <c r="T95" s="27"/>
      <c r="V95" s="22"/>
      <c r="W95" s="22"/>
      <c r="X95" s="22"/>
      <c r="Y95" s="22"/>
      <c r="AE95" s="21" t="s">
        <v>827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1406</v>
      </c>
      <c r="B96" s="21" t="s">
        <v>26</v>
      </c>
      <c r="C96" s="21" t="s">
        <v>819</v>
      </c>
      <c r="D96" s="21" t="s">
        <v>820</v>
      </c>
      <c r="E96" s="21" t="s">
        <v>833</v>
      </c>
      <c r="F96" s="25" t="str">
        <f>IF(ISBLANK(Table2[[#This Row],[unique_id]]), "", Table2[[#This Row],[unique_id]])</f>
        <v>home_sleep_on</v>
      </c>
      <c r="G96" s="21" t="s">
        <v>831</v>
      </c>
      <c r="H96" s="21" t="s">
        <v>331</v>
      </c>
      <c r="I96" s="21" t="s">
        <v>132</v>
      </c>
      <c r="K96" s="21" t="s">
        <v>835</v>
      </c>
      <c r="L96" s="21" t="s">
        <v>836</v>
      </c>
      <c r="T96" s="27"/>
      <c r="V96" s="22"/>
      <c r="W96" s="22"/>
      <c r="X96" s="22"/>
      <c r="Y96" s="22"/>
      <c r="AE96" s="21" t="s">
        <v>332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1407</v>
      </c>
      <c r="B97" s="21" t="s">
        <v>26</v>
      </c>
      <c r="C97" s="21" t="s">
        <v>819</v>
      </c>
      <c r="D97" s="21" t="s">
        <v>820</v>
      </c>
      <c r="E97" s="21" t="s">
        <v>834</v>
      </c>
      <c r="F97" s="25" t="str">
        <f>IF(ISBLANK(Table2[[#This Row],[unique_id]]), "", Table2[[#This Row],[unique_id]])</f>
        <v>home_sleep_off</v>
      </c>
      <c r="G97" s="21" t="s">
        <v>832</v>
      </c>
      <c r="H97" s="21" t="s">
        <v>331</v>
      </c>
      <c r="I97" s="21" t="s">
        <v>132</v>
      </c>
      <c r="K97" s="21" t="s">
        <v>835</v>
      </c>
      <c r="L97" s="21" t="s">
        <v>826</v>
      </c>
      <c r="T97" s="27"/>
      <c r="V97" s="22"/>
      <c r="W97" s="22"/>
      <c r="X97" s="22"/>
      <c r="Y97" s="22"/>
      <c r="AE97" s="21" t="s">
        <v>837</v>
      </c>
      <c r="AG97" s="22"/>
      <c r="AH97" s="22"/>
      <c r="AJ97" s="21" t="str">
        <f>IF(ISBLANK(AI97),  "", _xlfn.CONCAT("haas/entity/sensor/", LOWER(C97), "/", E97, "/config"))</f>
        <v/>
      </c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1408</v>
      </c>
      <c r="B98" s="21" t="s">
        <v>26</v>
      </c>
      <c r="C98" s="21" t="s">
        <v>527</v>
      </c>
      <c r="D98" s="21" t="s">
        <v>364</v>
      </c>
      <c r="E98" s="21" t="s">
        <v>363</v>
      </c>
      <c r="F98" s="25" t="str">
        <f>IF(ISBLANK(Table2[[#This Row],[unique_id]]), "", Table2[[#This Row],[unique_id]])</f>
        <v>column_break</v>
      </c>
      <c r="G98" s="21" t="s">
        <v>360</v>
      </c>
      <c r="H98" s="21" t="s">
        <v>331</v>
      </c>
      <c r="I98" s="21" t="s">
        <v>132</v>
      </c>
      <c r="M98" s="21" t="s">
        <v>361</v>
      </c>
      <c r="N98" s="21" t="s">
        <v>362</v>
      </c>
      <c r="T98" s="27"/>
      <c r="V98" s="22"/>
      <c r="W98" s="22"/>
      <c r="X98" s="22"/>
      <c r="Y98" s="22"/>
      <c r="AG98" s="22"/>
      <c r="AH98" s="22"/>
      <c r="AK98" s="21" t="str">
        <f>IF(ISBLANK(AI98),  "", _xlfn.CONCAT(LOWER(C98), "/", E98))</f>
        <v/>
      </c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1500</v>
      </c>
      <c r="B99" s="21" t="s">
        <v>26</v>
      </c>
      <c r="C99" s="21" t="s">
        <v>133</v>
      </c>
      <c r="D99" s="21" t="s">
        <v>129</v>
      </c>
      <c r="E99" s="21" t="s">
        <v>481</v>
      </c>
      <c r="F99" s="25" t="str">
        <f>IF(ISBLANK(Table2[[#This Row],[unique_id]]), "", Table2[[#This Row],[unique_id]])</f>
        <v>ada_fan</v>
      </c>
      <c r="G99" s="21" t="s">
        <v>130</v>
      </c>
      <c r="H99" s="21" t="s">
        <v>131</v>
      </c>
      <c r="I99" s="21" t="s">
        <v>132</v>
      </c>
      <c r="J99" s="21" t="s">
        <v>887</v>
      </c>
      <c r="M99" s="21" t="s">
        <v>136</v>
      </c>
      <c r="O99" s="22" t="s">
        <v>959</v>
      </c>
      <c r="P99" s="21" t="s">
        <v>172</v>
      </c>
      <c r="Q99" s="21" t="s">
        <v>929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Ada Fans</v>
      </c>
      <c r="T99" s="27" t="s">
        <v>924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9" s="21" t="str">
        <f>IF(ISBLANK(Table2[[#This Row],[device_model]]), "", Table2[[#This Row],[device_suggested_area]])</f>
        <v>Ada</v>
      </c>
      <c r="AZ99" s="21" t="s">
        <v>564</v>
      </c>
      <c r="BA99" s="21" t="s">
        <v>402</v>
      </c>
      <c r="BB99" s="21" t="s">
        <v>133</v>
      </c>
      <c r="BC99" s="21" t="s">
        <v>401</v>
      </c>
      <c r="BD99" s="21" t="s">
        <v>130</v>
      </c>
      <c r="BG99" s="21" t="s">
        <v>472</v>
      </c>
      <c r="BH99" s="21" t="s">
        <v>403</v>
      </c>
      <c r="BI99" s="21" t="s">
        <v>475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0" spans="1:62" ht="16" hidden="1" customHeight="1">
      <c r="A100" s="21">
        <v>1501</v>
      </c>
      <c r="B100" s="21" t="s">
        <v>26</v>
      </c>
      <c r="C100" s="21" t="s">
        <v>133</v>
      </c>
      <c r="D100" s="21" t="s">
        <v>129</v>
      </c>
      <c r="E100" s="21" t="s">
        <v>482</v>
      </c>
      <c r="F100" s="25" t="str">
        <f>IF(ISBLANK(Table2[[#This Row],[unique_id]]), "", Table2[[#This Row],[unique_id]])</f>
        <v>edwin_fan</v>
      </c>
      <c r="G100" s="21" t="s">
        <v>127</v>
      </c>
      <c r="H100" s="21" t="s">
        <v>131</v>
      </c>
      <c r="I100" s="21" t="s">
        <v>132</v>
      </c>
      <c r="J100" s="21" t="s">
        <v>887</v>
      </c>
      <c r="M100" s="21" t="s">
        <v>136</v>
      </c>
      <c r="O100" s="22" t="s">
        <v>959</v>
      </c>
      <c r="P100" s="21" t="s">
        <v>172</v>
      </c>
      <c r="Q100" s="21" t="s">
        <v>929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Edwin Fans</v>
      </c>
      <c r="T100" s="27" t="s">
        <v>924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0" s="21" t="str">
        <f>IF(ISBLANK(Table2[[#This Row],[device_model]]), "", Table2[[#This Row],[device_suggested_area]])</f>
        <v>Edwin</v>
      </c>
      <c r="AZ100" s="21" t="s">
        <v>564</v>
      </c>
      <c r="BA100" s="21" t="s">
        <v>402</v>
      </c>
      <c r="BB100" s="21" t="s">
        <v>133</v>
      </c>
      <c r="BC100" s="21" t="s">
        <v>401</v>
      </c>
      <c r="BD100" s="21" t="s">
        <v>127</v>
      </c>
      <c r="BG100" s="21" t="s">
        <v>472</v>
      </c>
      <c r="BH100" s="21" t="s">
        <v>404</v>
      </c>
      <c r="BI100" s="21" t="s">
        <v>476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1" spans="1:62" ht="16" hidden="1" customHeight="1">
      <c r="A101" s="21">
        <v>1502</v>
      </c>
      <c r="B101" s="21" t="s">
        <v>26</v>
      </c>
      <c r="C101" s="21" t="s">
        <v>133</v>
      </c>
      <c r="D101" s="21" t="s">
        <v>129</v>
      </c>
      <c r="E101" s="21" t="s">
        <v>483</v>
      </c>
      <c r="F101" s="25" t="str">
        <f>IF(ISBLANK(Table2[[#This Row],[unique_id]]), "", Table2[[#This Row],[unique_id]])</f>
        <v>parents_fan</v>
      </c>
      <c r="G101" s="21" t="s">
        <v>201</v>
      </c>
      <c r="H101" s="21" t="s">
        <v>131</v>
      </c>
      <c r="I101" s="21" t="s">
        <v>132</v>
      </c>
      <c r="J101" s="21" t="s">
        <v>564</v>
      </c>
      <c r="M101" s="21" t="s">
        <v>136</v>
      </c>
      <c r="O101" s="22" t="s">
        <v>959</v>
      </c>
      <c r="P101" s="21" t="s">
        <v>172</v>
      </c>
      <c r="Q101" s="21" t="s">
        <v>929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Parents Fans</v>
      </c>
      <c r="T101" s="27" t="s">
        <v>924</v>
      </c>
      <c r="V101" s="22"/>
      <c r="W101" s="22"/>
      <c r="X101" s="22"/>
      <c r="Y101" s="22"/>
      <c r="AE101" s="21" t="s">
        <v>254</v>
      </c>
      <c r="AG101" s="22"/>
      <c r="AH101" s="22"/>
      <c r="AJ101" s="21" t="str">
        <f>IF(ISBLANK(AI101),  "", _xlfn.CONCAT("haas/entity/sensor/", LOWER(C101), "/", E101, "/config"))</f>
        <v/>
      </c>
      <c r="AK101" s="21" t="str">
        <f>IF(ISBLANK(AI101),  "", _xlfn.CONCAT(LOWER(C101), "/", E101))</f>
        <v/>
      </c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1" s="21" t="str">
        <f>IF(ISBLANK(Table2[[#This Row],[device_model]]), "", Table2[[#This Row],[device_suggested_area]])</f>
        <v>Parents</v>
      </c>
      <c r="AZ101" s="21" t="s">
        <v>564</v>
      </c>
      <c r="BA101" s="21" t="s">
        <v>402</v>
      </c>
      <c r="BB101" s="21" t="s">
        <v>133</v>
      </c>
      <c r="BC101" s="21" t="s">
        <v>401</v>
      </c>
      <c r="BD101" s="21" t="s">
        <v>201</v>
      </c>
      <c r="BG101" s="21" t="s">
        <v>472</v>
      </c>
      <c r="BH101" s="21" t="s">
        <v>407</v>
      </c>
      <c r="BI101" s="21" t="s">
        <v>477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2" spans="1:62" s="32" customFormat="1" ht="16" hidden="1" customHeight="1">
      <c r="A102" s="21">
        <v>1503</v>
      </c>
      <c r="B102" s="32" t="s">
        <v>26</v>
      </c>
      <c r="C102" s="32" t="s">
        <v>982</v>
      </c>
      <c r="D102" s="32" t="s">
        <v>149</v>
      </c>
      <c r="E102" s="33" t="s">
        <v>1119</v>
      </c>
      <c r="F102" s="34" t="str">
        <f>IF(ISBLANK(Table2[[#This Row],[unique_id]]), "", Table2[[#This Row],[unique_id]])</f>
        <v>template_old_kitchen_fan_plug_proxy</v>
      </c>
      <c r="G102" s="32" t="s">
        <v>215</v>
      </c>
      <c r="H102" s="32" t="s">
        <v>131</v>
      </c>
      <c r="I102" s="32" t="s">
        <v>132</v>
      </c>
      <c r="O102" s="35" t="s">
        <v>959</v>
      </c>
      <c r="T102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2" s="35"/>
      <c r="W102" s="35"/>
      <c r="X102" s="35"/>
      <c r="Y102" s="35"/>
      <c r="Z102" s="35"/>
      <c r="AA102" s="35"/>
      <c r="AG102" s="35"/>
      <c r="AH102" s="35"/>
      <c r="AT102" s="36"/>
      <c r="AU102" s="32" t="s">
        <v>134</v>
      </c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564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H102" s="34"/>
      <c r="BI102" s="34"/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2" s="32" customFormat="1" ht="16" hidden="1" customHeight="1">
      <c r="A103" s="21">
        <v>1504</v>
      </c>
      <c r="B103" s="32" t="s">
        <v>26</v>
      </c>
      <c r="C103" s="32" t="s">
        <v>243</v>
      </c>
      <c r="D103" s="32" t="s">
        <v>134</v>
      </c>
      <c r="E103" s="32" t="s">
        <v>1116</v>
      </c>
      <c r="F103" s="34" t="str">
        <f>IF(ISBLANK(Table2[[#This Row],[unique_id]]), "", Table2[[#This Row],[unique_id]])</f>
        <v>old_kitchen_fan_plug</v>
      </c>
      <c r="G103" s="32" t="s">
        <v>215</v>
      </c>
      <c r="H103" s="32" t="s">
        <v>131</v>
      </c>
      <c r="I103" s="32" t="s">
        <v>132</v>
      </c>
      <c r="O103" s="35" t="s">
        <v>959</v>
      </c>
      <c r="T103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3" s="35"/>
      <c r="W103" s="35"/>
      <c r="X103" s="35"/>
      <c r="Y103" s="35"/>
      <c r="Z103" s="35"/>
      <c r="AA103" s="35"/>
      <c r="AE103" s="32" t="s">
        <v>254</v>
      </c>
      <c r="AG103" s="35"/>
      <c r="AH103" s="35"/>
      <c r="AJ103" s="32" t="str">
        <f>IF(ISBLANK(AI103),  "", _xlfn.CONCAT("haas/entity/sensor/", LOWER(C103), "/", E103, "/config"))</f>
        <v/>
      </c>
      <c r="AK103" s="32" t="str">
        <f>IF(ISBLANK(AI103),  "", _xlfn.CONCAT(LOWER(C103), "/", E103))</f>
        <v/>
      </c>
      <c r="AT103" s="36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2" t="s">
        <v>564</v>
      </c>
      <c r="BA103" s="32" t="s">
        <v>391</v>
      </c>
      <c r="BB103" s="32" t="s">
        <v>243</v>
      </c>
      <c r="BC103" s="32" t="s">
        <v>394</v>
      </c>
      <c r="BD103" s="32" t="s">
        <v>215</v>
      </c>
      <c r="BF103" s="32" t="s">
        <v>1186</v>
      </c>
      <c r="BG103" s="32" t="s">
        <v>472</v>
      </c>
      <c r="BH103" s="34" t="s">
        <v>395</v>
      </c>
      <c r="BI103" s="34" t="s">
        <v>471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4" spans="1:62" s="37" customFormat="1" ht="16" hidden="1" customHeight="1">
      <c r="A104" s="21">
        <v>1505</v>
      </c>
      <c r="B104" s="37" t="s">
        <v>26</v>
      </c>
      <c r="C104" s="37" t="s">
        <v>982</v>
      </c>
      <c r="D104" s="37" t="s">
        <v>149</v>
      </c>
      <c r="E104" s="38" t="s">
        <v>1112</v>
      </c>
      <c r="F104" s="39" t="str">
        <f>IF(ISBLANK(Table2[[#This Row],[unique_id]]), "", Table2[[#This Row],[unique_id]])</f>
        <v>template_kitchen_fan_plug_proxy</v>
      </c>
      <c r="G104" s="37" t="s">
        <v>215</v>
      </c>
      <c r="H104" s="37" t="s">
        <v>131</v>
      </c>
      <c r="I104" s="37" t="s">
        <v>132</v>
      </c>
      <c r="O104" s="40" t="s">
        <v>959</v>
      </c>
      <c r="P104" s="37" t="s">
        <v>172</v>
      </c>
      <c r="Q104" s="37" t="s">
        <v>929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">
        <v>1311</v>
      </c>
      <c r="V104" s="40"/>
      <c r="W104" s="40"/>
      <c r="X104" s="40"/>
      <c r="Y104" s="40"/>
      <c r="Z104" s="40"/>
      <c r="AA104" s="40"/>
      <c r="AG104" s="40"/>
      <c r="AH104" s="40"/>
      <c r="AJ104" s="37" t="str">
        <f>IF(ISBLANK(AI104),  "", _xlfn.CONCAT("haas/entity/sensor/", LOWER(C104), "/", E104, "/config"))</f>
        <v/>
      </c>
      <c r="AK104" s="37" t="str">
        <f>IF(ISBLANK(AI104),  "", _xlfn.CONCAT(LOWER(C104), "/", E104))</f>
        <v/>
      </c>
      <c r="AT104" s="41"/>
      <c r="AU104" s="37" t="s">
        <v>129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564</v>
      </c>
      <c r="BA104" s="37" t="s">
        <v>1106</v>
      </c>
      <c r="BB104" s="37" t="s">
        <v>1358</v>
      </c>
      <c r="BC104" s="37" t="s">
        <v>1075</v>
      </c>
      <c r="BD104" s="37" t="s">
        <v>215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7" customFormat="1" ht="16" hidden="1" customHeight="1">
      <c r="A105" s="21">
        <v>2526</v>
      </c>
      <c r="B105" s="21" t="s">
        <v>26</v>
      </c>
      <c r="C105" s="21" t="s">
        <v>39</v>
      </c>
      <c r="D105" s="21" t="s">
        <v>27</v>
      </c>
      <c r="E105" s="21" t="s">
        <v>177</v>
      </c>
      <c r="F105" s="25" t="str">
        <f>IF(ISBLANK(Table2[[#This Row],[unique_id]]), "", Table2[[#This Row],[unique_id]])</f>
        <v>weatherstation_console_battery_voltage</v>
      </c>
      <c r="G105" s="21" t="s">
        <v>551</v>
      </c>
      <c r="H105" s="21" t="s">
        <v>618</v>
      </c>
      <c r="I105" s="21" t="s">
        <v>307</v>
      </c>
      <c r="J105" s="21"/>
      <c r="K105" s="21"/>
      <c r="L105" s="21"/>
      <c r="M105" s="21"/>
      <c r="N105" s="21"/>
      <c r="O105" s="22"/>
      <c r="P105" s="21"/>
      <c r="Q105" s="21"/>
      <c r="R105" s="21"/>
      <c r="S105" s="21"/>
      <c r="T105" s="27"/>
      <c r="U105" s="21"/>
      <c r="V105" s="22"/>
      <c r="W105" s="22"/>
      <c r="X105" s="22"/>
      <c r="Y105" s="22"/>
      <c r="Z105" s="22"/>
      <c r="AA105" s="22"/>
      <c r="AB105" s="21" t="s">
        <v>31</v>
      </c>
      <c r="AC105" s="21" t="s">
        <v>83</v>
      </c>
      <c r="AD105" s="21" t="s">
        <v>84</v>
      </c>
      <c r="AE105" s="21" t="s">
        <v>283</v>
      </c>
      <c r="AF105" s="21">
        <v>300</v>
      </c>
      <c r="AG105" s="22" t="s">
        <v>34</v>
      </c>
      <c r="AH105" s="22"/>
      <c r="AI105" s="21" t="s">
        <v>85</v>
      </c>
      <c r="AJ105" s="21" t="str">
        <f>IF(ISBLANK(Table2[[#This Row],[index]]),  "", _xlfn.CONCAT("haas/entity/sensor/", LOWER(Table2[[#This Row],[device_via_device]]), "/", Table2[[#This Row],[unique_id]], "/config"))</f>
        <v>haas/entity/sensor/weewx/weatherstation_console_battery_voltage/config</v>
      </c>
      <c r="AK105" s="21" t="str">
        <f>IF(ISBLANK(Table2[[#This Row],[index]]),  "", _xlfn.CONCAT(LOWER(Table2[[#This Row],[device_via_device]]), "/", Table2[[#This Row],[unique_id]]))</f>
        <v>weewx/weatherstation_console_battery_voltage</v>
      </c>
      <c r="AL105" s="21"/>
      <c r="AM105" s="21"/>
      <c r="AN105" s="21"/>
      <c r="AO105" s="21"/>
      <c r="AP105" s="21"/>
      <c r="AQ105" s="21"/>
      <c r="AR105" s="24" t="s">
        <v>311</v>
      </c>
      <c r="AS105" s="21">
        <v>1</v>
      </c>
      <c r="AT105" s="14"/>
      <c r="AU105" s="21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105" s="21"/>
      <c r="AY105" s="21" t="str">
        <f>IF(ISBLANK(Table2[[#This Row],[device_model]]), "", Table2[[#This Row],[device_suggested_area]])</f>
        <v>Rack</v>
      </c>
      <c r="AZ105" s="21" t="s">
        <v>500</v>
      </c>
      <c r="BA105" s="21" t="s">
        <v>36</v>
      </c>
      <c r="BB105" s="21" t="s">
        <v>37</v>
      </c>
      <c r="BC105" s="21" t="s">
        <v>1306</v>
      </c>
      <c r="BD105" s="21" t="s">
        <v>28</v>
      </c>
      <c r="BE105" s="21"/>
      <c r="BF105" s="21"/>
      <c r="BG105" s="21"/>
      <c r="BH105" s="21"/>
      <c r="BI105" s="21"/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63">
        <v>1022</v>
      </c>
      <c r="B106" s="37" t="s">
        <v>26</v>
      </c>
      <c r="C106" s="37" t="s">
        <v>1365</v>
      </c>
      <c r="D106" s="37" t="s">
        <v>27</v>
      </c>
      <c r="E106" s="37" t="s">
        <v>1366</v>
      </c>
      <c r="F106" s="39" t="str">
        <f>IF(ISBLANK(Table2[[#This Row],[unique_id]]), "", Table2[[#This Row],[unique_id]])</f>
        <v>rack_top_temperature</v>
      </c>
      <c r="G106" s="37" t="s">
        <v>1367</v>
      </c>
      <c r="H106" s="37" t="s">
        <v>87</v>
      </c>
      <c r="I106" s="37" t="s">
        <v>30</v>
      </c>
      <c r="M106" s="37" t="s">
        <v>136</v>
      </c>
      <c r="O106" s="40"/>
      <c r="T106" s="38"/>
      <c r="U106" s="37" t="s">
        <v>523</v>
      </c>
      <c r="V106" s="40" t="s">
        <v>346</v>
      </c>
      <c r="W106" s="40"/>
      <c r="X106" s="40"/>
      <c r="Y106" s="40"/>
      <c r="Z106" s="40"/>
      <c r="AA106" s="40"/>
      <c r="AB106" s="37" t="s">
        <v>31</v>
      </c>
      <c r="AC106" s="37" t="s">
        <v>88</v>
      </c>
      <c r="AD106" s="37" t="s">
        <v>89</v>
      </c>
      <c r="AE106" s="37" t="s">
        <v>347</v>
      </c>
      <c r="AF106" s="37">
        <v>300</v>
      </c>
      <c r="AG106" s="40" t="s">
        <v>34</v>
      </c>
      <c r="AH106" s="40"/>
      <c r="AJ106" s="37" t="str">
        <f>IF(ISBLANK(Table2[[#This Row],[index]]),  "", _xlfn.CONCAT("haas/entity/", Table2[[#This Row],[entity_namespace]], "/", LOWER(Table2[[#This Row],[device_via_device]]), "/", Table2[[#This Row],[unique_id]], "/config"))</f>
        <v>haas/entity/sensor/digitemp/rack_top_temperature/config</v>
      </c>
      <c r="AK106" s="37" t="str">
        <f>IF(ISBLANK(Table2[[#This Row],[index]]),  "", _xlfn.CONCAT("telegraf/macmini-mae/", LOWER(Table2[[#This Row],[device_via_device]])))</f>
        <v>telegraf/macmini-mae/digitemp</v>
      </c>
      <c r="AS106" s="37">
        <v>1</v>
      </c>
      <c r="AT106" s="61"/>
      <c r="AV1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37" t="str">
        <f>IF(ISBLANK(Table2[[#This Row],[device_model]]), "", Table2[[#This Row],[device_suggested_area]])</f>
        <v/>
      </c>
      <c r="BB106" s="37" t="s">
        <v>1365</v>
      </c>
      <c r="BD106" s="37" t="s">
        <v>28</v>
      </c>
      <c r="BJ1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customHeight="1">
      <c r="A107" s="21">
        <v>2500</v>
      </c>
      <c r="B107" s="21" t="s">
        <v>676</v>
      </c>
      <c r="C107" s="21" t="s">
        <v>299</v>
      </c>
      <c r="D107" s="21" t="s">
        <v>27</v>
      </c>
      <c r="E107" s="21" t="s">
        <v>290</v>
      </c>
      <c r="F107" s="25" t="str">
        <f>IF(ISBLANK(Table2[[#This Row],[unique_id]]), "", Table2[[#This Row],[unique_id]])</f>
        <v>network_internet_uptime</v>
      </c>
      <c r="G107" s="21" t="s">
        <v>302</v>
      </c>
      <c r="H107" s="21" t="s">
        <v>886</v>
      </c>
      <c r="I107" s="21" t="s">
        <v>307</v>
      </c>
      <c r="J107" s="21"/>
      <c r="K107" s="21"/>
      <c r="L107" s="21"/>
      <c r="M107" s="21" t="s">
        <v>136</v>
      </c>
      <c r="N107" s="21"/>
      <c r="O107" s="22"/>
      <c r="P107" s="21"/>
      <c r="Q107" s="21"/>
      <c r="R107" s="21"/>
      <c r="S107" s="21"/>
      <c r="T107" s="27"/>
      <c r="U107" s="21"/>
      <c r="V107" s="22"/>
      <c r="W107" s="22"/>
      <c r="X107" s="22"/>
      <c r="Y107" s="22"/>
      <c r="Z107" s="22"/>
      <c r="AA107" s="22"/>
      <c r="AB107" s="21" t="s">
        <v>31</v>
      </c>
      <c r="AC107" s="21" t="s">
        <v>291</v>
      </c>
      <c r="AD107" s="21"/>
      <c r="AE107" s="21" t="s">
        <v>304</v>
      </c>
      <c r="AF107" s="21">
        <v>200</v>
      </c>
      <c r="AG107" s="22" t="s">
        <v>34</v>
      </c>
      <c r="AH107" s="22"/>
      <c r="AI107" s="21" t="s">
        <v>295</v>
      </c>
      <c r="AJ107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haas/entity/sensor/internet/network_internet_uptime/config</v>
      </c>
      <c r="AK107" s="21" t="str">
        <f>IF(ISBLANK(Table2[[#This Row],[index]]),  "", _xlfn.CONCAT("telegraf/macmini-mae/", LOWER(Table2[[#This Row],[device_via_device]])))</f>
        <v>telegraf/macmini-mae/internet</v>
      </c>
      <c r="AL107" s="21"/>
      <c r="AM107" s="21"/>
      <c r="AN107" s="21"/>
      <c r="AO107" s="21"/>
      <c r="AP107" s="21"/>
      <c r="AQ107" s="21"/>
      <c r="AR107" s="21"/>
      <c r="AS107" s="21">
        <v>1</v>
      </c>
      <c r="AT107" s="14"/>
      <c r="AU107" s="21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07" s="21" t="s">
        <v>299</v>
      </c>
      <c r="AY107" s="21" t="str">
        <f>IF(ISBLANK(Table2[[#This Row],[device_model]]), "", Table2[[#This Row],[device_suggested_area]])</f>
        <v>Home</v>
      </c>
      <c r="AZ107" s="21" t="s">
        <v>1293</v>
      </c>
      <c r="BA107" s="21" t="s">
        <v>1273</v>
      </c>
      <c r="BB107" s="21" t="s">
        <v>294</v>
      </c>
      <c r="BC107" s="21" t="s">
        <v>1203</v>
      </c>
      <c r="BD107" s="21" t="s">
        <v>172</v>
      </c>
      <c r="BE107" s="21"/>
      <c r="BF107" s="21"/>
      <c r="BG107" s="21"/>
      <c r="BH107" s="21"/>
      <c r="BI107" s="21"/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2" ht="16" hidden="1" customHeight="1">
      <c r="A108" s="21">
        <v>1509</v>
      </c>
      <c r="B108" s="21" t="s">
        <v>26</v>
      </c>
      <c r="C108" s="21" t="s">
        <v>133</v>
      </c>
      <c r="D108" s="21" t="s">
        <v>129</v>
      </c>
      <c r="E108" s="21" t="s">
        <v>484</v>
      </c>
      <c r="F108" s="25" t="str">
        <f>IF(ISBLANK(Table2[[#This Row],[unique_id]]), "", Table2[[#This Row],[unique_id]])</f>
        <v>lounge_fan</v>
      </c>
      <c r="G108" s="21" t="s">
        <v>203</v>
      </c>
      <c r="H108" s="21" t="s">
        <v>131</v>
      </c>
      <c r="I108" s="21" t="s">
        <v>132</v>
      </c>
      <c r="J108" s="21" t="s">
        <v>564</v>
      </c>
      <c r="M108" s="21" t="s">
        <v>136</v>
      </c>
      <c r="O108" s="22" t="s">
        <v>959</v>
      </c>
      <c r="P108" s="21" t="s">
        <v>172</v>
      </c>
      <c r="Q108" s="21" t="s">
        <v>929</v>
      </c>
      <c r="R108" s="21" t="str">
        <f>Table2[[#This Row],[entity_domain]]</f>
        <v>Fans</v>
      </c>
      <c r="S108" s="21" t="str">
        <f>_xlfn.CONCAT( Table2[[#This Row],[device_suggested_area]], " ",Table2[[#This Row],[powercalc_group_3]])</f>
        <v>Lounge Fans</v>
      </c>
      <c r="T108" s="27" t="s">
        <v>924</v>
      </c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8" s="21" t="str">
        <f>IF(ISBLANK(Table2[[#This Row],[device_model]]), "", Table2[[#This Row],[device_suggested_area]])</f>
        <v>Lounge</v>
      </c>
      <c r="AZ108" s="21" t="s">
        <v>564</v>
      </c>
      <c r="BA108" s="21" t="s">
        <v>402</v>
      </c>
      <c r="BB108" s="21" t="s">
        <v>133</v>
      </c>
      <c r="BC108" s="21" t="s">
        <v>401</v>
      </c>
      <c r="BD108" s="21" t="s">
        <v>203</v>
      </c>
      <c r="BG108" s="21" t="s">
        <v>472</v>
      </c>
      <c r="BH108" s="21" t="s">
        <v>408</v>
      </c>
      <c r="BI108" s="21" t="s">
        <v>478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9" spans="1:62" ht="16" hidden="1" customHeight="1">
      <c r="A109" s="21">
        <v>1510</v>
      </c>
      <c r="B109" s="21" t="s">
        <v>26</v>
      </c>
      <c r="C109" s="21" t="s">
        <v>133</v>
      </c>
      <c r="D109" s="21" t="s">
        <v>129</v>
      </c>
      <c r="E109" s="21" t="s">
        <v>485</v>
      </c>
      <c r="F109" s="25" t="str">
        <f>IF(ISBLANK(Table2[[#This Row],[unique_id]]), "", Table2[[#This Row],[unique_id]])</f>
        <v>deck_fan</v>
      </c>
      <c r="G109" s="21" t="s">
        <v>389</v>
      </c>
      <c r="H109" s="21" t="s">
        <v>131</v>
      </c>
      <c r="I109" s="21" t="s">
        <v>132</v>
      </c>
      <c r="J109" s="21" t="s">
        <v>888</v>
      </c>
      <c r="M109" s="21" t="s">
        <v>136</v>
      </c>
      <c r="T109" s="27"/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U109" s="2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9" s="21" t="str">
        <f>IF(ISBLANK(Table2[[#This Row],[device_model]]), "", Table2[[#This Row],[device_suggested_area]])</f>
        <v/>
      </c>
      <c r="BC109" s="22"/>
      <c r="BD109" s="21" t="s">
        <v>389</v>
      </c>
      <c r="BH109" s="21"/>
      <c r="BI109" s="21"/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1511</v>
      </c>
      <c r="B110" s="21" t="s">
        <v>26</v>
      </c>
      <c r="C110" s="21" t="s">
        <v>133</v>
      </c>
      <c r="D110" s="21" t="s">
        <v>129</v>
      </c>
      <c r="E110" s="21" t="s">
        <v>486</v>
      </c>
      <c r="F110" s="25" t="str">
        <f>IF(ISBLANK(Table2[[#This Row],[unique_id]]), "", Table2[[#This Row],[unique_id]])</f>
        <v>deck_east_fan</v>
      </c>
      <c r="G110" s="21" t="s">
        <v>225</v>
      </c>
      <c r="H110" s="21" t="s">
        <v>131</v>
      </c>
      <c r="I110" s="21" t="s">
        <v>132</v>
      </c>
      <c r="O110" s="22" t="s">
        <v>959</v>
      </c>
      <c r="P110" s="21" t="s">
        <v>172</v>
      </c>
      <c r="Q110" s="21" t="s">
        <v>929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924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0" s="21" t="str">
        <f>IF(ISBLANK(Table2[[#This Row],[device_model]]), "", Table2[[#This Row],[device_suggested_area]])</f>
        <v>Deck</v>
      </c>
      <c r="AZ110" s="21" t="s">
        <v>1231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405</v>
      </c>
      <c r="BI110" s="21" t="s">
        <v>479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1" spans="1:62" ht="16" hidden="1" customHeight="1">
      <c r="A111" s="21">
        <v>1512</v>
      </c>
      <c r="B111" s="21" t="s">
        <v>26</v>
      </c>
      <c r="C111" s="21" t="s">
        <v>133</v>
      </c>
      <c r="D111" s="21" t="s">
        <v>129</v>
      </c>
      <c r="E111" s="21" t="s">
        <v>487</v>
      </c>
      <c r="F111" s="25" t="str">
        <f>IF(ISBLANK(Table2[[#This Row],[unique_id]]), "", Table2[[#This Row],[unique_id]])</f>
        <v>deck_west_fan</v>
      </c>
      <c r="G111" s="21" t="s">
        <v>224</v>
      </c>
      <c r="H111" s="21" t="s">
        <v>131</v>
      </c>
      <c r="I111" s="21" t="s">
        <v>132</v>
      </c>
      <c r="O111" s="22" t="s">
        <v>959</v>
      </c>
      <c r="P111" s="21" t="s">
        <v>172</v>
      </c>
      <c r="Q111" s="21" t="s">
        <v>929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Deck Fans</v>
      </c>
      <c r="T111" s="27" t="s">
        <v>924</v>
      </c>
      <c r="V111" s="22"/>
      <c r="W111" s="22"/>
      <c r="X111" s="22"/>
      <c r="Y111" s="22"/>
      <c r="AE111" s="21" t="s">
        <v>254</v>
      </c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1" s="21" t="str">
        <f>IF(ISBLANK(Table2[[#This Row],[device_model]]), "", Table2[[#This Row],[device_suggested_area]])</f>
        <v>Deck</v>
      </c>
      <c r="AZ111" s="21" t="s">
        <v>1232</v>
      </c>
      <c r="BA111" s="21" t="s">
        <v>402</v>
      </c>
      <c r="BB111" s="21" t="s">
        <v>133</v>
      </c>
      <c r="BC111" s="21" t="s">
        <v>401</v>
      </c>
      <c r="BD111" s="21" t="s">
        <v>389</v>
      </c>
      <c r="BG111" s="21" t="s">
        <v>472</v>
      </c>
      <c r="BH111" s="21" t="s">
        <v>406</v>
      </c>
      <c r="BI111" s="24" t="s">
        <v>480</v>
      </c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2" spans="1:62" ht="16" hidden="1" customHeight="1">
      <c r="A112" s="21">
        <v>1513</v>
      </c>
      <c r="B112" s="21" t="s">
        <v>26</v>
      </c>
      <c r="C112" s="21" t="s">
        <v>527</v>
      </c>
      <c r="D112" s="21" t="s">
        <v>364</v>
      </c>
      <c r="E112" s="21" t="s">
        <v>363</v>
      </c>
      <c r="F112" s="25" t="str">
        <f>IF(ISBLANK(Table2[[#This Row],[unique_id]]), "", Table2[[#This Row],[unique_id]])</f>
        <v>column_break</v>
      </c>
      <c r="G112" s="21" t="s">
        <v>360</v>
      </c>
      <c r="H112" s="21" t="s">
        <v>131</v>
      </c>
      <c r="I112" s="21" t="s">
        <v>132</v>
      </c>
      <c r="M112" s="21" t="s">
        <v>361</v>
      </c>
      <c r="N112" s="21" t="s">
        <v>362</v>
      </c>
      <c r="T112" s="27"/>
      <c r="V112" s="22"/>
      <c r="W112" s="22"/>
      <c r="X112" s="22"/>
      <c r="Y112" s="22"/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H112" s="21"/>
      <c r="BI112" s="24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1600</v>
      </c>
      <c r="B113" s="21" t="s">
        <v>26</v>
      </c>
      <c r="C113" s="21" t="s">
        <v>133</v>
      </c>
      <c r="D113" s="21" t="s">
        <v>137</v>
      </c>
      <c r="E113" s="21" t="s">
        <v>481</v>
      </c>
      <c r="F113" s="25" t="str">
        <f>IF(ISBLANK(Table2[[#This Row],[unique_id]]), "", Table2[[#This Row],[unique_id]])</f>
        <v>ada_fan</v>
      </c>
      <c r="G113" s="21" t="s">
        <v>140</v>
      </c>
      <c r="H113" s="21" t="s">
        <v>139</v>
      </c>
      <c r="I113" s="21" t="s">
        <v>132</v>
      </c>
      <c r="J113" s="21" t="s">
        <v>889</v>
      </c>
      <c r="M113" s="21" t="s">
        <v>136</v>
      </c>
      <c r="O113" s="22" t="s">
        <v>959</v>
      </c>
      <c r="P113" s="21" t="s">
        <v>172</v>
      </c>
      <c r="Q113" s="21" t="s">
        <v>929</v>
      </c>
      <c r="R113" s="21" t="str">
        <f>Table2[[#This Row],[entity_domain]]</f>
        <v>Lights</v>
      </c>
      <c r="S113" s="21" t="str">
        <f>_xlfn.CONCAT( Table2[[#This Row],[device_suggested_area]], " ",Table2[[#This Row],[powercalc_group_3]])</f>
        <v>Ada Lights</v>
      </c>
      <c r="T113" s="27" t="s">
        <v>942</v>
      </c>
      <c r="V113" s="22"/>
      <c r="W113" s="22"/>
      <c r="X113" s="22"/>
      <c r="Y113" s="22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23"/>
      <c r="AU113" s="22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3" s="21" t="str">
        <f>IF(ISBLANK(Table2[[#This Row],[device_model]]), "", Table2[[#This Row],[device_suggested_area]])</f>
        <v/>
      </c>
      <c r="BC113" s="22"/>
      <c r="BD113" s="21" t="s">
        <v>130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1601</v>
      </c>
      <c r="B114" s="21" t="s">
        <v>26</v>
      </c>
      <c r="C114" s="21" t="s">
        <v>409</v>
      </c>
      <c r="D114" s="21" t="s">
        <v>137</v>
      </c>
      <c r="E114" s="21" t="s">
        <v>327</v>
      </c>
      <c r="F114" s="25" t="str">
        <f>IF(ISBLANK(Table2[[#This Row],[unique_id]]), "", Table2[[#This Row],[unique_id]])</f>
        <v>ada_lamp</v>
      </c>
      <c r="G114" s="21" t="s">
        <v>204</v>
      </c>
      <c r="H114" s="21" t="s">
        <v>139</v>
      </c>
      <c r="I114" s="21" t="s">
        <v>132</v>
      </c>
      <c r="J114" s="21" t="s">
        <v>615</v>
      </c>
      <c r="K114" s="21" t="s">
        <v>1073</v>
      </c>
      <c r="M114" s="21" t="s">
        <v>136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1180</v>
      </c>
      <c r="AA114" s="30"/>
      <c r="AE114" s="21" t="s">
        <v>308</v>
      </c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615</v>
      </c>
      <c r="BA114" s="21" t="s">
        <v>661</v>
      </c>
      <c r="BB114" s="21" t="s">
        <v>409</v>
      </c>
      <c r="BC114" s="21" t="s">
        <v>658</v>
      </c>
      <c r="BD114" s="21" t="s">
        <v>130</v>
      </c>
      <c r="BE114" s="21" t="s">
        <v>840</v>
      </c>
      <c r="BH114" s="21"/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1602</v>
      </c>
      <c r="B115" s="21" t="s">
        <v>26</v>
      </c>
      <c r="C115" s="21" t="s">
        <v>409</v>
      </c>
      <c r="D115" s="21" t="s">
        <v>137</v>
      </c>
      <c r="E115" s="21" t="s">
        <v>1122</v>
      </c>
      <c r="F115" s="25" t="str">
        <f>IF(ISBLANK(Table2[[#This Row],[unique_id]]), "", Table2[[#This Row],[unique_id]])</f>
        <v>ada_lamp_bulb_1</v>
      </c>
      <c r="H115" s="21" t="s">
        <v>139</v>
      </c>
      <c r="O115" s="22" t="s">
        <v>959</v>
      </c>
      <c r="P115" s="21" t="s">
        <v>172</v>
      </c>
      <c r="Q115" s="21" t="s">
        <v>929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/>
      <c r="V115" s="22"/>
      <c r="W115" s="22" t="s">
        <v>581</v>
      </c>
      <c r="X115" s="29">
        <v>100</v>
      </c>
      <c r="Y115" s="30" t="s">
        <v>925</v>
      </c>
      <c r="Z115" s="30" t="s">
        <v>1180</v>
      </c>
      <c r="AA115" s="30"/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5" s="21" t="str">
        <f>Table2[[#This Row],[device_suggested_area]]</f>
        <v>Ada</v>
      </c>
      <c r="AY115" s="21" t="str">
        <f>IF(ISBLANK(Table2[[#This Row],[device_model]]), "", Table2[[#This Row],[device_suggested_area]])</f>
        <v>Ada</v>
      </c>
      <c r="AZ115" s="21" t="s">
        <v>1208</v>
      </c>
      <c r="BA115" s="21" t="s">
        <v>661</v>
      </c>
      <c r="BB115" s="21" t="s">
        <v>409</v>
      </c>
      <c r="BC115" s="21" t="s">
        <v>658</v>
      </c>
      <c r="BD115" s="21" t="s">
        <v>130</v>
      </c>
      <c r="BE115" s="21" t="s">
        <v>840</v>
      </c>
      <c r="BH115" s="21" t="s">
        <v>588</v>
      </c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6" spans="1:62" ht="16" hidden="1" customHeight="1">
      <c r="A116" s="21">
        <v>1603</v>
      </c>
      <c r="B116" s="21" t="s">
        <v>26</v>
      </c>
      <c r="C116" s="21" t="s">
        <v>409</v>
      </c>
      <c r="D116" s="21" t="s">
        <v>137</v>
      </c>
      <c r="E116" s="21" t="s">
        <v>328</v>
      </c>
      <c r="F116" s="25" t="str">
        <f>IF(ISBLANK(Table2[[#This Row],[unique_id]]), "", Table2[[#This Row],[unique_id]])</f>
        <v>edwin_lamp</v>
      </c>
      <c r="G116" s="21" t="s">
        <v>214</v>
      </c>
      <c r="H116" s="21" t="s">
        <v>139</v>
      </c>
      <c r="I116" s="21" t="s">
        <v>132</v>
      </c>
      <c r="J116" s="21" t="s">
        <v>615</v>
      </c>
      <c r="K116" s="21" t="s">
        <v>1073</v>
      </c>
      <c r="M116" s="21" t="s">
        <v>136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1180</v>
      </c>
      <c r="AA116" s="30"/>
      <c r="AE116" s="21" t="s">
        <v>308</v>
      </c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615</v>
      </c>
      <c r="BA116" s="21" t="s">
        <v>661</v>
      </c>
      <c r="BB116" s="21" t="s">
        <v>409</v>
      </c>
      <c r="BC116" s="21" t="s">
        <v>658</v>
      </c>
      <c r="BD116" s="21" t="s">
        <v>127</v>
      </c>
      <c r="BE116" s="21" t="s">
        <v>840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1604</v>
      </c>
      <c r="B117" s="21" t="s">
        <v>26</v>
      </c>
      <c r="C117" s="21" t="s">
        <v>409</v>
      </c>
      <c r="D117" s="21" t="s">
        <v>137</v>
      </c>
      <c r="E117" s="21" t="s">
        <v>1123</v>
      </c>
      <c r="F117" s="25" t="str">
        <f>IF(ISBLANK(Table2[[#This Row],[unique_id]]), "", Table2[[#This Row],[unique_id]])</f>
        <v>edwin_lamp_bulb_1</v>
      </c>
      <c r="H117" s="21" t="s">
        <v>139</v>
      </c>
      <c r="O117" s="22" t="s">
        <v>959</v>
      </c>
      <c r="P117" s="21" t="s">
        <v>172</v>
      </c>
      <c r="Q117" s="21" t="s">
        <v>929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/>
      <c r="V117" s="22"/>
      <c r="W117" s="22" t="s">
        <v>581</v>
      </c>
      <c r="X117" s="29">
        <v>101</v>
      </c>
      <c r="Y117" s="30" t="s">
        <v>925</v>
      </c>
      <c r="Z117" s="30" t="s">
        <v>1180</v>
      </c>
      <c r="AA117" s="30"/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7" s="21" t="str">
        <f>Table2[[#This Row],[device_suggested_area]]</f>
        <v>Edwin</v>
      </c>
      <c r="AY117" s="21" t="str">
        <f>IF(ISBLANK(Table2[[#This Row],[device_model]]), "", Table2[[#This Row],[device_suggested_area]])</f>
        <v>Edwin</v>
      </c>
      <c r="AZ117" s="21" t="s">
        <v>1208</v>
      </c>
      <c r="BA117" s="21" t="s">
        <v>661</v>
      </c>
      <c r="BB117" s="21" t="s">
        <v>409</v>
      </c>
      <c r="BC117" s="21" t="s">
        <v>658</v>
      </c>
      <c r="BD117" s="21" t="s">
        <v>127</v>
      </c>
      <c r="BE117" s="21" t="s">
        <v>840</v>
      </c>
      <c r="BH117" s="21" t="s">
        <v>613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8" spans="1:62" ht="16" hidden="1" customHeight="1">
      <c r="A118" s="21">
        <v>1605</v>
      </c>
      <c r="B118" s="21" t="s">
        <v>26</v>
      </c>
      <c r="C118" s="21" t="s">
        <v>133</v>
      </c>
      <c r="D118" s="21" t="s">
        <v>137</v>
      </c>
      <c r="E118" s="21" t="s">
        <v>482</v>
      </c>
      <c r="F118" s="25" t="str">
        <f>IF(ISBLANK(Table2[[#This Row],[unique_id]]), "", Table2[[#This Row],[unique_id]])</f>
        <v>edwin_fan</v>
      </c>
      <c r="G118" s="21" t="s">
        <v>199</v>
      </c>
      <c r="H118" s="21" t="s">
        <v>139</v>
      </c>
      <c r="I118" s="21" t="s">
        <v>132</v>
      </c>
      <c r="J118" s="21" t="s">
        <v>889</v>
      </c>
      <c r="M118" s="21" t="s">
        <v>136</v>
      </c>
      <c r="O118" s="22" t="s">
        <v>959</v>
      </c>
      <c r="P118" s="21" t="s">
        <v>172</v>
      </c>
      <c r="Q118" s="21" t="s">
        <v>929</v>
      </c>
      <c r="R118" s="21" t="str">
        <f>Table2[[#This Row],[entity_domain]]</f>
        <v>Lights</v>
      </c>
      <c r="S118" s="21" t="str">
        <f>_xlfn.CONCAT( Table2[[#This Row],[device_suggested_area]], " ",Table2[[#This Row],[powercalc_group_3]])</f>
        <v>Edwin Lights</v>
      </c>
      <c r="T118" s="27" t="s">
        <v>943</v>
      </c>
      <c r="V118" s="22"/>
      <c r="W118" s="22"/>
      <c r="X118" s="22"/>
      <c r="Y118" s="22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D118" s="21" t="s">
        <v>127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1606</v>
      </c>
      <c r="B119" s="21" t="s">
        <v>26</v>
      </c>
      <c r="C119" s="21" t="s">
        <v>409</v>
      </c>
      <c r="D119" s="21" t="s">
        <v>137</v>
      </c>
      <c r="E119" s="21" t="s">
        <v>474</v>
      </c>
      <c r="F119" s="25" t="str">
        <f>IF(ISBLANK(Table2[[#This Row],[unique_id]]), "", Table2[[#This Row],[unique_id]])</f>
        <v>edwin_night_light</v>
      </c>
      <c r="G119" s="21" t="s">
        <v>473</v>
      </c>
      <c r="H119" s="21" t="s">
        <v>139</v>
      </c>
      <c r="I119" s="21" t="s">
        <v>132</v>
      </c>
      <c r="J119" s="21" t="s">
        <v>616</v>
      </c>
      <c r="K119" s="21" t="s">
        <v>1070</v>
      </c>
      <c r="M119" s="21" t="s">
        <v>136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1181</v>
      </c>
      <c r="AA119" s="30"/>
      <c r="AE119" s="21" t="s">
        <v>308</v>
      </c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616</v>
      </c>
      <c r="BA119" s="21" t="s">
        <v>579</v>
      </c>
      <c r="BB119" s="21" t="s">
        <v>409</v>
      </c>
      <c r="BC119" s="21" t="s">
        <v>580</v>
      </c>
      <c r="BD119" s="21" t="s">
        <v>127</v>
      </c>
      <c r="BE119" s="21" t="s">
        <v>840</v>
      </c>
      <c r="BH119" s="21"/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2" ht="16" hidden="1" customHeight="1">
      <c r="A120" s="21">
        <v>1607</v>
      </c>
      <c r="B120" s="21" t="s">
        <v>26</v>
      </c>
      <c r="C120" s="21" t="s">
        <v>409</v>
      </c>
      <c r="D120" s="21" t="s">
        <v>137</v>
      </c>
      <c r="E120" s="21" t="s">
        <v>1124</v>
      </c>
      <c r="F120" s="25" t="str">
        <f>IF(ISBLANK(Table2[[#This Row],[unique_id]]), "", Table2[[#This Row],[unique_id]])</f>
        <v>edwin_night_light_bulb_1</v>
      </c>
      <c r="H120" s="21" t="s">
        <v>139</v>
      </c>
      <c r="O120" s="22" t="s">
        <v>959</v>
      </c>
      <c r="P120" s="21" t="s">
        <v>172</v>
      </c>
      <c r="Q120" s="21" t="s">
        <v>929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/>
      <c r="V120" s="22"/>
      <c r="W120" s="22" t="s">
        <v>581</v>
      </c>
      <c r="X120" s="29">
        <v>102</v>
      </c>
      <c r="Y120" s="30" t="s">
        <v>925</v>
      </c>
      <c r="Z120" s="30" t="s">
        <v>1181</v>
      </c>
      <c r="AA120" s="30"/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0" s="21" t="str">
        <f>Table2[[#This Row],[device_suggested_area]]</f>
        <v>Edwin</v>
      </c>
      <c r="AY120" s="21" t="str">
        <f>IF(ISBLANK(Table2[[#This Row],[device_model]]), "", Table2[[#This Row],[device_suggested_area]])</f>
        <v>Edwin</v>
      </c>
      <c r="AZ120" s="21" t="s">
        <v>1209</v>
      </c>
      <c r="BA120" s="21" t="s">
        <v>579</v>
      </c>
      <c r="BB120" s="21" t="s">
        <v>409</v>
      </c>
      <c r="BC120" s="21" t="s">
        <v>580</v>
      </c>
      <c r="BD120" s="21" t="s">
        <v>127</v>
      </c>
      <c r="BE120" s="21" t="s">
        <v>840</v>
      </c>
      <c r="BH120" s="21" t="s">
        <v>589</v>
      </c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1" spans="1:62" ht="16" hidden="1" customHeight="1">
      <c r="A121" s="21">
        <v>1608</v>
      </c>
      <c r="B121" s="21" t="s">
        <v>26</v>
      </c>
      <c r="C121" s="21" t="s">
        <v>409</v>
      </c>
      <c r="D121" s="21" t="s">
        <v>137</v>
      </c>
      <c r="E121" s="21" t="s">
        <v>316</v>
      </c>
      <c r="F121" s="25" t="str">
        <f>IF(ISBLANK(Table2[[#This Row],[unique_id]]), "", Table2[[#This Row],[unique_id]])</f>
        <v>hallway_main</v>
      </c>
      <c r="G121" s="21" t="s">
        <v>209</v>
      </c>
      <c r="H121" s="21" t="s">
        <v>139</v>
      </c>
      <c r="I121" s="21" t="s">
        <v>132</v>
      </c>
      <c r="J121" s="21" t="s">
        <v>891</v>
      </c>
      <c r="K121" s="21" t="s">
        <v>1109</v>
      </c>
      <c r="M121" s="21" t="s">
        <v>136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1182</v>
      </c>
      <c r="AA121" s="30"/>
      <c r="AE121" s="21" t="s">
        <v>308</v>
      </c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1210</v>
      </c>
      <c r="BA121" s="21" t="s">
        <v>579</v>
      </c>
      <c r="BB121" s="21" t="s">
        <v>409</v>
      </c>
      <c r="BC121" s="21" t="s">
        <v>580</v>
      </c>
      <c r="BD121" s="21" t="s">
        <v>443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1609</v>
      </c>
      <c r="B122" s="21" t="s">
        <v>26</v>
      </c>
      <c r="C122" s="21" t="s">
        <v>409</v>
      </c>
      <c r="D122" s="21" t="s">
        <v>137</v>
      </c>
      <c r="E122" s="21" t="s">
        <v>1125</v>
      </c>
      <c r="F122" s="25" t="str">
        <f>IF(ISBLANK(Table2[[#This Row],[unique_id]]), "", Table2[[#This Row],[unique_id]])</f>
        <v>hallway_main_bulb_1</v>
      </c>
      <c r="H122" s="21" t="s">
        <v>139</v>
      </c>
      <c r="O122" s="22" t="s">
        <v>959</v>
      </c>
      <c r="P122" s="21" t="s">
        <v>172</v>
      </c>
      <c r="Q122" s="21" t="s">
        <v>929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581</v>
      </c>
      <c r="X122" s="29">
        <v>103</v>
      </c>
      <c r="Y122" s="30" t="s">
        <v>925</v>
      </c>
      <c r="Z122" s="30" t="s">
        <v>1182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1211</v>
      </c>
      <c r="BA122" s="21" t="s">
        <v>579</v>
      </c>
      <c r="BB122" s="21" t="s">
        <v>409</v>
      </c>
      <c r="BC122" s="21" t="s">
        <v>580</v>
      </c>
      <c r="BD122" s="21" t="s">
        <v>443</v>
      </c>
      <c r="BH122" s="21" t="s">
        <v>590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3" spans="1:62" ht="16" hidden="1" customHeight="1">
      <c r="A123" s="21">
        <v>1610</v>
      </c>
      <c r="B123" s="21" t="s">
        <v>26</v>
      </c>
      <c r="C123" s="21" t="s">
        <v>409</v>
      </c>
      <c r="D123" s="21" t="s">
        <v>137</v>
      </c>
      <c r="E123" s="21" t="s">
        <v>1126</v>
      </c>
      <c r="F123" s="25" t="str">
        <f>IF(ISBLANK(Table2[[#This Row],[unique_id]]), "", Table2[[#This Row],[unique_id]])</f>
        <v>hallway_main_bulb_2</v>
      </c>
      <c r="H123" s="21" t="s">
        <v>139</v>
      </c>
      <c r="O123" s="22" t="s">
        <v>959</v>
      </c>
      <c r="P123" s="21" t="s">
        <v>172</v>
      </c>
      <c r="Q123" s="21" t="s">
        <v>929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581</v>
      </c>
      <c r="X123" s="29">
        <v>103</v>
      </c>
      <c r="Y123" s="30" t="s">
        <v>925</v>
      </c>
      <c r="Z123" s="30" t="s">
        <v>1182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1212</v>
      </c>
      <c r="BA123" s="21" t="s">
        <v>579</v>
      </c>
      <c r="BB123" s="21" t="s">
        <v>409</v>
      </c>
      <c r="BC123" s="21" t="s">
        <v>580</v>
      </c>
      <c r="BD123" s="21" t="s">
        <v>443</v>
      </c>
      <c r="BH123" s="21" t="s">
        <v>591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4" spans="1:62" ht="16" hidden="1" customHeight="1">
      <c r="A124" s="21">
        <v>1611</v>
      </c>
      <c r="B124" s="21" t="s">
        <v>26</v>
      </c>
      <c r="C124" s="21" t="s">
        <v>409</v>
      </c>
      <c r="D124" s="21" t="s">
        <v>137</v>
      </c>
      <c r="E124" s="21" t="s">
        <v>1127</v>
      </c>
      <c r="F124" s="25" t="str">
        <f>IF(ISBLANK(Table2[[#This Row],[unique_id]]), "", Table2[[#This Row],[unique_id]])</f>
        <v>hallway_main_bulb_3</v>
      </c>
      <c r="H124" s="21" t="s">
        <v>139</v>
      </c>
      <c r="O124" s="22" t="s">
        <v>959</v>
      </c>
      <c r="P124" s="21" t="s">
        <v>172</v>
      </c>
      <c r="Q124" s="21" t="s">
        <v>929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581</v>
      </c>
      <c r="X124" s="29">
        <v>103</v>
      </c>
      <c r="Y124" s="30" t="s">
        <v>925</v>
      </c>
      <c r="Z124" s="30" t="s">
        <v>1182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1213</v>
      </c>
      <c r="BA124" s="21" t="s">
        <v>579</v>
      </c>
      <c r="BB124" s="21" t="s">
        <v>409</v>
      </c>
      <c r="BC124" s="21" t="s">
        <v>580</v>
      </c>
      <c r="BD124" s="21" t="s">
        <v>443</v>
      </c>
      <c r="BH124" s="21" t="s">
        <v>592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5" spans="1:62" ht="16" hidden="1" customHeight="1">
      <c r="A125" s="21">
        <v>1612</v>
      </c>
      <c r="B125" s="21" t="s">
        <v>26</v>
      </c>
      <c r="C125" s="21" t="s">
        <v>409</v>
      </c>
      <c r="D125" s="21" t="s">
        <v>137</v>
      </c>
      <c r="E125" s="21" t="s">
        <v>1128</v>
      </c>
      <c r="F125" s="25" t="str">
        <f>IF(ISBLANK(Table2[[#This Row],[unique_id]]), "", Table2[[#This Row],[unique_id]])</f>
        <v>hallway_main_bulb_4</v>
      </c>
      <c r="H125" s="21" t="s">
        <v>139</v>
      </c>
      <c r="O125" s="22" t="s">
        <v>959</v>
      </c>
      <c r="P125" s="21" t="s">
        <v>172</v>
      </c>
      <c r="Q125" s="21" t="s">
        <v>929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581</v>
      </c>
      <c r="X125" s="29">
        <v>103</v>
      </c>
      <c r="Y125" s="30" t="s">
        <v>925</v>
      </c>
      <c r="Z125" s="30" t="s">
        <v>1182</v>
      </c>
      <c r="AA125" s="30"/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1214</v>
      </c>
      <c r="BA125" s="21" t="s">
        <v>579</v>
      </c>
      <c r="BB125" s="21" t="s">
        <v>409</v>
      </c>
      <c r="BC125" s="21" t="s">
        <v>580</v>
      </c>
      <c r="BD125" s="21" t="s">
        <v>443</v>
      </c>
      <c r="BH125" s="21" t="s">
        <v>593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6" spans="1:62" ht="16" hidden="1" customHeight="1">
      <c r="A126" s="21">
        <v>1613</v>
      </c>
      <c r="B126" s="21" t="s">
        <v>26</v>
      </c>
      <c r="C126" s="21" t="s">
        <v>537</v>
      </c>
      <c r="D126" s="21" t="s">
        <v>137</v>
      </c>
      <c r="E126" s="21" t="s">
        <v>1041</v>
      </c>
      <c r="F126" s="25" t="str">
        <f>IF(ISBLANK(Table2[[#This Row],[unique_id]]), "", Table2[[#This Row],[unique_id]])</f>
        <v>hallway_sconces</v>
      </c>
      <c r="G126" s="21" t="s">
        <v>1043</v>
      </c>
      <c r="H126" s="21" t="s">
        <v>139</v>
      </c>
      <c r="I126" s="21" t="s">
        <v>132</v>
      </c>
      <c r="J126" s="21" t="s">
        <v>1033</v>
      </c>
      <c r="K126" s="21" t="s">
        <v>1109</v>
      </c>
      <c r="M126" s="21" t="s">
        <v>136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1183</v>
      </c>
      <c r="AE126" s="21" t="s">
        <v>308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1033</v>
      </c>
      <c r="BA126" s="21" t="s">
        <v>1036</v>
      </c>
      <c r="BB126" s="21" t="s">
        <v>537</v>
      </c>
      <c r="BC126" s="21" t="s">
        <v>1034</v>
      </c>
      <c r="BD126" s="21" t="s">
        <v>443</v>
      </c>
      <c r="BH126" s="21"/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2" ht="16" hidden="1" customHeight="1">
      <c r="A127" s="21">
        <v>1614</v>
      </c>
      <c r="B127" s="21" t="s">
        <v>26</v>
      </c>
      <c r="C127" s="21" t="s">
        <v>537</v>
      </c>
      <c r="D127" s="21" t="s">
        <v>137</v>
      </c>
      <c r="E127" s="21" t="s">
        <v>1042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959</v>
      </c>
      <c r="P127" s="21" t="s">
        <v>172</v>
      </c>
      <c r="Q127" s="21" t="s">
        <v>929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581</v>
      </c>
      <c r="X127" s="29">
        <v>120</v>
      </c>
      <c r="Y127" s="30" t="s">
        <v>925</v>
      </c>
      <c r="Z127" s="22" t="s">
        <v>1183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1197</v>
      </c>
      <c r="BA127" s="21" t="s">
        <v>1036</v>
      </c>
      <c r="BB127" s="21" t="s">
        <v>537</v>
      </c>
      <c r="BC127" s="21" t="s">
        <v>1034</v>
      </c>
      <c r="BD127" s="21" t="s">
        <v>443</v>
      </c>
      <c r="BH127" s="21" t="s">
        <v>1044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8" spans="1:62" ht="16" hidden="1" customHeight="1">
      <c r="A128" s="21">
        <v>1615</v>
      </c>
      <c r="B128" s="21" t="s">
        <v>26</v>
      </c>
      <c r="C128" s="21" t="s">
        <v>537</v>
      </c>
      <c r="D128" s="21" t="s">
        <v>137</v>
      </c>
      <c r="E128" s="21" t="s">
        <v>1042</v>
      </c>
      <c r="F128" s="25" t="str">
        <f>IF(ISBLANK(Table2[[#This Row],[unique_id]]), "", Table2[[#This Row],[unique_id]])</f>
        <v>hallway_sconces_bulb_1</v>
      </c>
      <c r="H128" s="21" t="s">
        <v>139</v>
      </c>
      <c r="O128" s="22" t="s">
        <v>959</v>
      </c>
      <c r="P128" s="21" t="s">
        <v>172</v>
      </c>
      <c r="Q128" s="21" t="s">
        <v>929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7"/>
      <c r="V128" s="22"/>
      <c r="W128" s="22" t="s">
        <v>581</v>
      </c>
      <c r="X128" s="29">
        <v>120</v>
      </c>
      <c r="Y128" s="30" t="s">
        <v>925</v>
      </c>
      <c r="Z128" s="22" t="s">
        <v>1183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1198</v>
      </c>
      <c r="BA128" s="21" t="s">
        <v>1036</v>
      </c>
      <c r="BB128" s="21" t="s">
        <v>537</v>
      </c>
      <c r="BC128" s="21" t="s">
        <v>1034</v>
      </c>
      <c r="BD128" s="21" t="s">
        <v>443</v>
      </c>
      <c r="BH128" s="21" t="s">
        <v>1045</v>
      </c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9" spans="1:62" ht="16" hidden="1" customHeight="1">
      <c r="A129" s="21">
        <v>1616</v>
      </c>
      <c r="B129" s="21" t="s">
        <v>26</v>
      </c>
      <c r="C129" s="21" t="s">
        <v>409</v>
      </c>
      <c r="D129" s="21" t="s">
        <v>137</v>
      </c>
      <c r="E129" s="21" t="s">
        <v>317</v>
      </c>
      <c r="F129" s="25" t="str">
        <f>IF(ISBLANK(Table2[[#This Row],[unique_id]]), "", Table2[[#This Row],[unique_id]])</f>
        <v>dining_main</v>
      </c>
      <c r="G129" s="21" t="s">
        <v>138</v>
      </c>
      <c r="H129" s="21" t="s">
        <v>139</v>
      </c>
      <c r="I129" s="21" t="s">
        <v>132</v>
      </c>
      <c r="J129" s="21" t="s">
        <v>891</v>
      </c>
      <c r="K129" s="21" t="s">
        <v>1069</v>
      </c>
      <c r="M129" s="21" t="s">
        <v>136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1180</v>
      </c>
      <c r="AA129" s="30"/>
      <c r="AE129" s="21" t="s">
        <v>308</v>
      </c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1210</v>
      </c>
      <c r="BA129" s="21" t="s">
        <v>579</v>
      </c>
      <c r="BB129" s="21" t="s">
        <v>409</v>
      </c>
      <c r="BC129" s="21" t="s">
        <v>580</v>
      </c>
      <c r="BD129" s="21" t="s">
        <v>202</v>
      </c>
      <c r="BH129" s="21"/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2" ht="16" hidden="1" customHeight="1">
      <c r="A130" s="21">
        <v>1617</v>
      </c>
      <c r="B130" s="21" t="s">
        <v>26</v>
      </c>
      <c r="C130" s="21" t="s">
        <v>409</v>
      </c>
      <c r="D130" s="21" t="s">
        <v>137</v>
      </c>
      <c r="E130" s="21" t="s">
        <v>1129</v>
      </c>
      <c r="F130" s="25" t="str">
        <f>IF(ISBLANK(Table2[[#This Row],[unique_id]]), "", Table2[[#This Row],[unique_id]])</f>
        <v>dining_main_bulb_1</v>
      </c>
      <c r="H130" s="21" t="s">
        <v>139</v>
      </c>
      <c r="O130" s="22" t="s">
        <v>959</v>
      </c>
      <c r="P130" s="21" t="s">
        <v>172</v>
      </c>
      <c r="Q130" s="21" t="s">
        <v>929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581</v>
      </c>
      <c r="X130" s="29">
        <v>104</v>
      </c>
      <c r="Y130" s="30" t="s">
        <v>925</v>
      </c>
      <c r="Z130" s="30" t="s">
        <v>1180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1211</v>
      </c>
      <c r="BA130" s="21" t="s">
        <v>579</v>
      </c>
      <c r="BB130" s="21" t="s">
        <v>409</v>
      </c>
      <c r="BC130" s="21" t="s">
        <v>580</v>
      </c>
      <c r="BD130" s="21" t="s">
        <v>202</v>
      </c>
      <c r="BH130" s="21" t="s">
        <v>594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1" spans="1:62" ht="16" hidden="1" customHeight="1">
      <c r="A131" s="21">
        <v>1618</v>
      </c>
      <c r="B131" s="21" t="s">
        <v>26</v>
      </c>
      <c r="C131" s="21" t="s">
        <v>409</v>
      </c>
      <c r="D131" s="21" t="s">
        <v>137</v>
      </c>
      <c r="E131" s="21" t="s">
        <v>1130</v>
      </c>
      <c r="F131" s="25" t="str">
        <f>IF(ISBLANK(Table2[[#This Row],[unique_id]]), "", Table2[[#This Row],[unique_id]])</f>
        <v>dining_main_bulb_2</v>
      </c>
      <c r="H131" s="21" t="s">
        <v>139</v>
      </c>
      <c r="O131" s="22" t="s">
        <v>959</v>
      </c>
      <c r="P131" s="21" t="s">
        <v>172</v>
      </c>
      <c r="Q131" s="21" t="s">
        <v>929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581</v>
      </c>
      <c r="X131" s="29">
        <v>104</v>
      </c>
      <c r="Y131" s="30" t="s">
        <v>925</v>
      </c>
      <c r="Z131" s="30" t="s">
        <v>1180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1212</v>
      </c>
      <c r="BA131" s="21" t="s">
        <v>579</v>
      </c>
      <c r="BB131" s="21" t="s">
        <v>409</v>
      </c>
      <c r="BC131" s="21" t="s">
        <v>580</v>
      </c>
      <c r="BD131" s="21" t="s">
        <v>202</v>
      </c>
      <c r="BH131" s="21" t="s">
        <v>595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2" spans="1:62" ht="16" hidden="1" customHeight="1">
      <c r="A132" s="21">
        <v>1619</v>
      </c>
      <c r="B132" s="21" t="s">
        <v>26</v>
      </c>
      <c r="C132" s="21" t="s">
        <v>409</v>
      </c>
      <c r="D132" s="21" t="s">
        <v>137</v>
      </c>
      <c r="E132" s="21" t="s">
        <v>1131</v>
      </c>
      <c r="F132" s="25" t="str">
        <f>IF(ISBLANK(Table2[[#This Row],[unique_id]]), "", Table2[[#This Row],[unique_id]])</f>
        <v>dining_main_bulb_3</v>
      </c>
      <c r="H132" s="21" t="s">
        <v>139</v>
      </c>
      <c r="O132" s="22" t="s">
        <v>959</v>
      </c>
      <c r="P132" s="21" t="s">
        <v>172</v>
      </c>
      <c r="Q132" s="21" t="s">
        <v>929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581</v>
      </c>
      <c r="X132" s="29">
        <v>104</v>
      </c>
      <c r="Y132" s="30" t="s">
        <v>925</v>
      </c>
      <c r="Z132" s="30" t="s">
        <v>1180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1213</v>
      </c>
      <c r="BA132" s="21" t="s">
        <v>579</v>
      </c>
      <c r="BB132" s="21" t="s">
        <v>409</v>
      </c>
      <c r="BC132" s="21" t="s">
        <v>580</v>
      </c>
      <c r="BD132" s="21" t="s">
        <v>202</v>
      </c>
      <c r="BH132" s="21" t="s">
        <v>596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3" spans="1:62" ht="16" hidden="1" customHeight="1">
      <c r="A133" s="21">
        <v>1620</v>
      </c>
      <c r="B133" s="21" t="s">
        <v>26</v>
      </c>
      <c r="C133" s="21" t="s">
        <v>409</v>
      </c>
      <c r="D133" s="21" t="s">
        <v>137</v>
      </c>
      <c r="E133" s="21" t="s">
        <v>1132</v>
      </c>
      <c r="F133" s="25" t="str">
        <f>IF(ISBLANK(Table2[[#This Row],[unique_id]]), "", Table2[[#This Row],[unique_id]])</f>
        <v>dining_main_bulb_4</v>
      </c>
      <c r="H133" s="21" t="s">
        <v>139</v>
      </c>
      <c r="O133" s="22" t="s">
        <v>959</v>
      </c>
      <c r="P133" s="21" t="s">
        <v>172</v>
      </c>
      <c r="Q133" s="21" t="s">
        <v>929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581</v>
      </c>
      <c r="X133" s="29">
        <v>104</v>
      </c>
      <c r="Y133" s="30" t="s">
        <v>925</v>
      </c>
      <c r="Z133" s="30" t="s">
        <v>1180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1214</v>
      </c>
      <c r="BA133" s="21" t="s">
        <v>579</v>
      </c>
      <c r="BB133" s="21" t="s">
        <v>409</v>
      </c>
      <c r="BC133" s="21" t="s">
        <v>580</v>
      </c>
      <c r="BD133" s="21" t="s">
        <v>202</v>
      </c>
      <c r="BH133" s="21" t="s">
        <v>597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4" spans="1:62" ht="16" hidden="1" customHeight="1">
      <c r="A134" s="21">
        <v>1621</v>
      </c>
      <c r="B134" s="21" t="s">
        <v>26</v>
      </c>
      <c r="C134" s="21" t="s">
        <v>409</v>
      </c>
      <c r="D134" s="21" t="s">
        <v>137</v>
      </c>
      <c r="E134" s="21" t="s">
        <v>1133</v>
      </c>
      <c r="F134" s="25" t="str">
        <f>IF(ISBLANK(Table2[[#This Row],[unique_id]]), "", Table2[[#This Row],[unique_id]])</f>
        <v>dining_main_bulb_5</v>
      </c>
      <c r="H134" s="21" t="s">
        <v>139</v>
      </c>
      <c r="O134" s="22" t="s">
        <v>959</v>
      </c>
      <c r="P134" s="21" t="s">
        <v>172</v>
      </c>
      <c r="Q134" s="21" t="s">
        <v>929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581</v>
      </c>
      <c r="X134" s="29">
        <v>104</v>
      </c>
      <c r="Y134" s="30" t="s">
        <v>925</v>
      </c>
      <c r="Z134" s="30" t="s">
        <v>1180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1215</v>
      </c>
      <c r="BA134" s="21" t="s">
        <v>579</v>
      </c>
      <c r="BB134" s="21" t="s">
        <v>409</v>
      </c>
      <c r="BC134" s="21" t="s">
        <v>580</v>
      </c>
      <c r="BD134" s="21" t="s">
        <v>202</v>
      </c>
      <c r="BH134" s="21" t="s">
        <v>598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5" spans="1:62" ht="16" hidden="1" customHeight="1">
      <c r="A135" s="21">
        <v>1622</v>
      </c>
      <c r="B135" s="21" t="s">
        <v>26</v>
      </c>
      <c r="C135" s="21" t="s">
        <v>409</v>
      </c>
      <c r="D135" s="21" t="s">
        <v>137</v>
      </c>
      <c r="E135" s="21" t="s">
        <v>1134</v>
      </c>
      <c r="F135" s="25" t="str">
        <f>IF(ISBLANK(Table2[[#This Row],[unique_id]]), "", Table2[[#This Row],[unique_id]])</f>
        <v>dining_main_bulb_6</v>
      </c>
      <c r="H135" s="21" t="s">
        <v>139</v>
      </c>
      <c r="O135" s="22" t="s">
        <v>959</v>
      </c>
      <c r="P135" s="21" t="s">
        <v>172</v>
      </c>
      <c r="Q135" s="21" t="s">
        <v>929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581</v>
      </c>
      <c r="X135" s="29">
        <v>104</v>
      </c>
      <c r="Y135" s="30" t="s">
        <v>925</v>
      </c>
      <c r="Z135" s="30" t="s">
        <v>1180</v>
      </c>
      <c r="AA135" s="30"/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1216</v>
      </c>
      <c r="BA135" s="21" t="s">
        <v>579</v>
      </c>
      <c r="BB135" s="21" t="s">
        <v>409</v>
      </c>
      <c r="BC135" s="21" t="s">
        <v>580</v>
      </c>
      <c r="BD135" s="21" t="s">
        <v>202</v>
      </c>
      <c r="BH135" s="21" t="s">
        <v>599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6" spans="1:62" ht="16" hidden="1" customHeight="1">
      <c r="A136" s="21">
        <v>1623</v>
      </c>
      <c r="B136" s="21" t="s">
        <v>26</v>
      </c>
      <c r="C136" s="21" t="s">
        <v>409</v>
      </c>
      <c r="D136" s="21" t="s">
        <v>137</v>
      </c>
      <c r="E136" s="21" t="s">
        <v>318</v>
      </c>
      <c r="F136" s="25" t="str">
        <f>IF(ISBLANK(Table2[[#This Row],[unique_id]]), "", Table2[[#This Row],[unique_id]])</f>
        <v>lounge_main</v>
      </c>
      <c r="G136" s="21" t="s">
        <v>216</v>
      </c>
      <c r="H136" s="21" t="s">
        <v>139</v>
      </c>
      <c r="I136" s="21" t="s">
        <v>132</v>
      </c>
      <c r="J136" s="21" t="s">
        <v>891</v>
      </c>
      <c r="K136" s="21" t="s">
        <v>1069</v>
      </c>
      <c r="M136" s="21" t="s">
        <v>136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1180</v>
      </c>
      <c r="AA136" s="30"/>
      <c r="AE136" s="21" t="s">
        <v>308</v>
      </c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1210</v>
      </c>
      <c r="BA136" s="21" t="s">
        <v>579</v>
      </c>
      <c r="BB136" s="21" t="s">
        <v>409</v>
      </c>
      <c r="BC136" s="21" t="s">
        <v>580</v>
      </c>
      <c r="BD136" s="21" t="s">
        <v>203</v>
      </c>
      <c r="BH136" s="21"/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2" ht="16" hidden="1" customHeight="1">
      <c r="A137" s="21">
        <v>1624</v>
      </c>
      <c r="B137" s="21" t="s">
        <v>26</v>
      </c>
      <c r="C137" s="21" t="s">
        <v>409</v>
      </c>
      <c r="D137" s="21" t="s">
        <v>137</v>
      </c>
      <c r="E137" s="21" t="s">
        <v>1135</v>
      </c>
      <c r="F137" s="25" t="str">
        <f>IF(ISBLANK(Table2[[#This Row],[unique_id]]), "", Table2[[#This Row],[unique_id]])</f>
        <v>lounge_main_bulb_1</v>
      </c>
      <c r="H137" s="21" t="s">
        <v>139</v>
      </c>
      <c r="O137" s="22" t="s">
        <v>959</v>
      </c>
      <c r="P137" s="21" t="s">
        <v>172</v>
      </c>
      <c r="Q137" s="21" t="s">
        <v>929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581</v>
      </c>
      <c r="X137" s="29">
        <v>105</v>
      </c>
      <c r="Y137" s="30" t="s">
        <v>925</v>
      </c>
      <c r="Z137" s="30" t="s">
        <v>1180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1211</v>
      </c>
      <c r="BA137" s="21" t="s">
        <v>579</v>
      </c>
      <c r="BB137" s="21" t="s">
        <v>409</v>
      </c>
      <c r="BC137" s="21" t="s">
        <v>580</v>
      </c>
      <c r="BD137" s="21" t="s">
        <v>203</v>
      </c>
      <c r="BH137" s="21" t="s">
        <v>600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8" spans="1:62" ht="16" hidden="1" customHeight="1">
      <c r="A138" s="21">
        <v>1625</v>
      </c>
      <c r="B138" s="21" t="s">
        <v>26</v>
      </c>
      <c r="C138" s="21" t="s">
        <v>409</v>
      </c>
      <c r="D138" s="21" t="s">
        <v>137</v>
      </c>
      <c r="E138" s="21" t="s">
        <v>1136</v>
      </c>
      <c r="F138" s="25" t="str">
        <f>IF(ISBLANK(Table2[[#This Row],[unique_id]]), "", Table2[[#This Row],[unique_id]])</f>
        <v>lounge_main_bulb_2</v>
      </c>
      <c r="H138" s="21" t="s">
        <v>139</v>
      </c>
      <c r="O138" s="22" t="s">
        <v>959</v>
      </c>
      <c r="P138" s="21" t="s">
        <v>172</v>
      </c>
      <c r="Q138" s="21" t="s">
        <v>929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581</v>
      </c>
      <c r="X138" s="29">
        <v>105</v>
      </c>
      <c r="Y138" s="30" t="s">
        <v>925</v>
      </c>
      <c r="Z138" s="30" t="s">
        <v>1180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1212</v>
      </c>
      <c r="BA138" s="21" t="s">
        <v>579</v>
      </c>
      <c r="BB138" s="21" t="s">
        <v>409</v>
      </c>
      <c r="BC138" s="21" t="s">
        <v>580</v>
      </c>
      <c r="BD138" s="21" t="s">
        <v>203</v>
      </c>
      <c r="BH138" s="21" t="s">
        <v>601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9" spans="1:62" ht="16" hidden="1" customHeight="1">
      <c r="A139" s="21">
        <v>1626</v>
      </c>
      <c r="B139" s="21" t="s">
        <v>26</v>
      </c>
      <c r="C139" s="21" t="s">
        <v>409</v>
      </c>
      <c r="D139" s="21" t="s">
        <v>137</v>
      </c>
      <c r="E139" s="21" t="s">
        <v>1137</v>
      </c>
      <c r="F139" s="25" t="str">
        <f>IF(ISBLANK(Table2[[#This Row],[unique_id]]), "", Table2[[#This Row],[unique_id]])</f>
        <v>lounge_main_bulb_3</v>
      </c>
      <c r="H139" s="21" t="s">
        <v>139</v>
      </c>
      <c r="O139" s="22" t="s">
        <v>959</v>
      </c>
      <c r="P139" s="21" t="s">
        <v>172</v>
      </c>
      <c r="Q139" s="21" t="s">
        <v>929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581</v>
      </c>
      <c r="X139" s="29">
        <v>105</v>
      </c>
      <c r="Y139" s="30" t="s">
        <v>925</v>
      </c>
      <c r="Z139" s="30" t="s">
        <v>1180</v>
      </c>
      <c r="AA139" s="30"/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1213</v>
      </c>
      <c r="BA139" s="21" t="s">
        <v>579</v>
      </c>
      <c r="BB139" s="21" t="s">
        <v>409</v>
      </c>
      <c r="BC139" s="21" t="s">
        <v>580</v>
      </c>
      <c r="BD139" s="21" t="s">
        <v>203</v>
      </c>
      <c r="BH139" s="21" t="s">
        <v>602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0" spans="1:62" ht="16" hidden="1" customHeight="1">
      <c r="A140" s="21">
        <v>1627</v>
      </c>
      <c r="B140" s="21" t="s">
        <v>26</v>
      </c>
      <c r="C140" s="21" t="s">
        <v>133</v>
      </c>
      <c r="D140" s="21" t="s">
        <v>137</v>
      </c>
      <c r="E140" s="21" t="s">
        <v>484</v>
      </c>
      <c r="F140" s="25" t="str">
        <f>IF(ISBLANK(Table2[[#This Row],[unique_id]]), "", Table2[[#This Row],[unique_id]])</f>
        <v>lounge_fan</v>
      </c>
      <c r="G140" s="21" t="s">
        <v>200</v>
      </c>
      <c r="H140" s="21" t="s">
        <v>139</v>
      </c>
      <c r="I140" s="21" t="s">
        <v>132</v>
      </c>
      <c r="J140" s="21" t="s">
        <v>892</v>
      </c>
      <c r="M140" s="21" t="s">
        <v>136</v>
      </c>
      <c r="O140" s="22" t="s">
        <v>959</v>
      </c>
      <c r="P140" s="21" t="s">
        <v>172</v>
      </c>
      <c r="Q140" s="21" t="s">
        <v>929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 t="s">
        <v>944</v>
      </c>
      <c r="V140" s="22"/>
      <c r="W140" s="22"/>
      <c r="X140" s="22"/>
      <c r="Y140" s="22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23"/>
      <c r="AU140" s="22"/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0" s="21" t="str">
        <f>IF(ISBLANK(Table2[[#This Row],[device_model]]), "", Table2[[#This Row],[device_suggested_area]])</f>
        <v/>
      </c>
      <c r="BC140" s="22"/>
      <c r="BD140" s="21" t="s">
        <v>203</v>
      </c>
      <c r="BE140" s="21" t="s">
        <v>840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1628</v>
      </c>
      <c r="B141" s="21" t="s">
        <v>26</v>
      </c>
      <c r="C141" s="21" t="s">
        <v>409</v>
      </c>
      <c r="D141" s="21" t="s">
        <v>137</v>
      </c>
      <c r="E141" s="21" t="s">
        <v>649</v>
      </c>
      <c r="F141" s="25" t="str">
        <f>IF(ISBLANK(Table2[[#This Row],[unique_id]]), "", Table2[[#This Row],[unique_id]])</f>
        <v>lounge_lamp</v>
      </c>
      <c r="G141" s="21" t="s">
        <v>650</v>
      </c>
      <c r="H141" s="21" t="s">
        <v>139</v>
      </c>
      <c r="I141" s="21" t="s">
        <v>132</v>
      </c>
      <c r="J141" s="21" t="s">
        <v>615</v>
      </c>
      <c r="K141" s="21" t="s">
        <v>1073</v>
      </c>
      <c r="M141" s="21" t="s">
        <v>136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1180</v>
      </c>
      <c r="AA141" s="30"/>
      <c r="AE141" s="21" t="s">
        <v>308</v>
      </c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615</v>
      </c>
      <c r="BA141" s="21" t="s">
        <v>579</v>
      </c>
      <c r="BB141" s="21" t="s">
        <v>409</v>
      </c>
      <c r="BC141" s="21" t="s">
        <v>580</v>
      </c>
      <c r="BD141" s="21" t="s">
        <v>203</v>
      </c>
      <c r="BE141" s="21" t="s">
        <v>840</v>
      </c>
      <c r="BH141" s="21"/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2" ht="16" hidden="1" customHeight="1">
      <c r="A142" s="21">
        <v>1629</v>
      </c>
      <c r="B142" s="21" t="s">
        <v>26</v>
      </c>
      <c r="C142" s="21" t="s">
        <v>409</v>
      </c>
      <c r="D142" s="21" t="s">
        <v>137</v>
      </c>
      <c r="E142" s="21" t="s">
        <v>1138</v>
      </c>
      <c r="F142" s="25" t="str">
        <f>IF(ISBLANK(Table2[[#This Row],[unique_id]]), "", Table2[[#This Row],[unique_id]])</f>
        <v>lounge_lamp_bulb_1</v>
      </c>
      <c r="H142" s="21" t="s">
        <v>139</v>
      </c>
      <c r="O142" s="22" t="s">
        <v>959</v>
      </c>
      <c r="P142" s="21" t="s">
        <v>172</v>
      </c>
      <c r="Q142" s="21" t="s">
        <v>929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/>
      <c r="V142" s="22"/>
      <c r="W142" s="22" t="s">
        <v>581</v>
      </c>
      <c r="X142" s="29">
        <v>114</v>
      </c>
      <c r="Y142" s="30" t="s">
        <v>925</v>
      </c>
      <c r="Z142" s="30" t="s">
        <v>1181</v>
      </c>
      <c r="AA142" s="30"/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1208</v>
      </c>
      <c r="BA142" s="21" t="s">
        <v>579</v>
      </c>
      <c r="BB142" s="21" t="s">
        <v>409</v>
      </c>
      <c r="BC142" s="21" t="s">
        <v>580</v>
      </c>
      <c r="BD142" s="21" t="s">
        <v>203</v>
      </c>
      <c r="BE142" s="21" t="s">
        <v>840</v>
      </c>
      <c r="BH142" s="21" t="s">
        <v>651</v>
      </c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3" spans="1:62" ht="16" hidden="1" customHeight="1">
      <c r="A143" s="21">
        <v>1630</v>
      </c>
      <c r="B143" s="21" t="s">
        <v>26</v>
      </c>
      <c r="C143" s="21" t="s">
        <v>409</v>
      </c>
      <c r="D143" s="21" t="s">
        <v>137</v>
      </c>
      <c r="E143" s="21" t="s">
        <v>319</v>
      </c>
      <c r="F143" s="25" t="str">
        <f>IF(ISBLANK(Table2[[#This Row],[unique_id]]), "", Table2[[#This Row],[unique_id]])</f>
        <v>parents_main</v>
      </c>
      <c r="G143" s="21" t="s">
        <v>205</v>
      </c>
      <c r="H143" s="21" t="s">
        <v>139</v>
      </c>
      <c r="I143" s="21" t="s">
        <v>132</v>
      </c>
      <c r="J143" s="24" t="s">
        <v>891</v>
      </c>
      <c r="K143" s="21" t="s">
        <v>1072</v>
      </c>
      <c r="M143" s="21" t="s">
        <v>136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1182</v>
      </c>
      <c r="AA143" s="30"/>
      <c r="AE143" s="21" t="s">
        <v>308</v>
      </c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1210</v>
      </c>
      <c r="BA143" s="21" t="s">
        <v>579</v>
      </c>
      <c r="BB143" s="21" t="s">
        <v>409</v>
      </c>
      <c r="BC143" s="21" t="s">
        <v>580</v>
      </c>
      <c r="BD143" s="21" t="s">
        <v>201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1631</v>
      </c>
      <c r="B144" s="21" t="s">
        <v>26</v>
      </c>
      <c r="C144" s="21" t="s">
        <v>409</v>
      </c>
      <c r="D144" s="21" t="s">
        <v>137</v>
      </c>
      <c r="E144" s="21" t="s">
        <v>1139</v>
      </c>
      <c r="F144" s="25" t="str">
        <f>IF(ISBLANK(Table2[[#This Row],[unique_id]]), "", Table2[[#This Row],[unique_id]])</f>
        <v>parents_main_bulb_1</v>
      </c>
      <c r="H144" s="21" t="s">
        <v>139</v>
      </c>
      <c r="O144" s="22" t="s">
        <v>959</v>
      </c>
      <c r="P144" s="21" t="s">
        <v>172</v>
      </c>
      <c r="Q144" s="21" t="s">
        <v>929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581</v>
      </c>
      <c r="X144" s="29">
        <v>106</v>
      </c>
      <c r="Y144" s="30" t="s">
        <v>925</v>
      </c>
      <c r="Z144" s="30" t="s">
        <v>1182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1211</v>
      </c>
      <c r="BA144" s="21" t="s">
        <v>579</v>
      </c>
      <c r="BB144" s="21" t="s">
        <v>409</v>
      </c>
      <c r="BC144" s="21" t="s">
        <v>580</v>
      </c>
      <c r="BD144" s="21" t="s">
        <v>201</v>
      </c>
      <c r="BH144" s="21" t="s">
        <v>578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5" spans="1:62" ht="16" hidden="1" customHeight="1">
      <c r="A145" s="21">
        <v>1632</v>
      </c>
      <c r="B145" s="21" t="s">
        <v>26</v>
      </c>
      <c r="C145" s="21" t="s">
        <v>409</v>
      </c>
      <c r="D145" s="21" t="s">
        <v>137</v>
      </c>
      <c r="E145" s="21" t="s">
        <v>1140</v>
      </c>
      <c r="F145" s="25" t="str">
        <f>IF(ISBLANK(Table2[[#This Row],[unique_id]]), "", Table2[[#This Row],[unique_id]])</f>
        <v>parents_main_bulb_2</v>
      </c>
      <c r="H145" s="21" t="s">
        <v>139</v>
      </c>
      <c r="O145" s="22" t="s">
        <v>959</v>
      </c>
      <c r="P145" s="21" t="s">
        <v>172</v>
      </c>
      <c r="Q145" s="21" t="s">
        <v>929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581</v>
      </c>
      <c r="X145" s="29">
        <v>106</v>
      </c>
      <c r="Y145" s="30" t="s">
        <v>925</v>
      </c>
      <c r="Z145" s="30" t="s">
        <v>1182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1212</v>
      </c>
      <c r="BA145" s="21" t="s">
        <v>579</v>
      </c>
      <c r="BB145" s="21" t="s">
        <v>409</v>
      </c>
      <c r="BC145" s="21" t="s">
        <v>580</v>
      </c>
      <c r="BD145" s="21" t="s">
        <v>201</v>
      </c>
      <c r="BH145" s="21" t="s">
        <v>585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6" spans="1:62" ht="16" hidden="1" customHeight="1">
      <c r="A146" s="21">
        <v>1633</v>
      </c>
      <c r="B146" s="21" t="s">
        <v>26</v>
      </c>
      <c r="C146" s="21" t="s">
        <v>409</v>
      </c>
      <c r="D146" s="21" t="s">
        <v>137</v>
      </c>
      <c r="E146" s="21" t="s">
        <v>1141</v>
      </c>
      <c r="F146" s="25" t="str">
        <f>IF(ISBLANK(Table2[[#This Row],[unique_id]]), "", Table2[[#This Row],[unique_id]])</f>
        <v>parents_main_bulb_3</v>
      </c>
      <c r="H146" s="21" t="s">
        <v>139</v>
      </c>
      <c r="O146" s="22" t="s">
        <v>959</v>
      </c>
      <c r="P146" s="21" t="s">
        <v>172</v>
      </c>
      <c r="Q146" s="21" t="s">
        <v>929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581</v>
      </c>
      <c r="X146" s="29">
        <v>106</v>
      </c>
      <c r="Y146" s="30" t="s">
        <v>925</v>
      </c>
      <c r="Z146" s="30" t="s">
        <v>1182</v>
      </c>
      <c r="AA146" s="30"/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1213</v>
      </c>
      <c r="BA146" s="21" t="s">
        <v>579</v>
      </c>
      <c r="BB146" s="21" t="s">
        <v>409</v>
      </c>
      <c r="BC146" s="21" t="s">
        <v>580</v>
      </c>
      <c r="BD146" s="21" t="s">
        <v>201</v>
      </c>
      <c r="BH146" s="21" t="s">
        <v>586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7" spans="1:62" ht="16" hidden="1" customHeight="1">
      <c r="A147" s="21">
        <v>1634</v>
      </c>
      <c r="B147" s="21" t="s">
        <v>26</v>
      </c>
      <c r="C147" s="21" t="s">
        <v>537</v>
      </c>
      <c r="D147" s="21" t="s">
        <v>137</v>
      </c>
      <c r="E147" s="21" t="s">
        <v>1054</v>
      </c>
      <c r="F147" s="25" t="str">
        <f>IF(ISBLANK(Table2[[#This Row],[unique_id]]), "", Table2[[#This Row],[unique_id]])</f>
        <v>parents_jane_bedside</v>
      </c>
      <c r="G147" s="21" t="s">
        <v>1052</v>
      </c>
      <c r="H147" s="21" t="s">
        <v>139</v>
      </c>
      <c r="I147" s="21" t="s">
        <v>132</v>
      </c>
      <c r="J147" s="21" t="s">
        <v>1067</v>
      </c>
      <c r="K147" s="21" t="s">
        <v>1071</v>
      </c>
      <c r="M147" s="21" t="s">
        <v>136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1183</v>
      </c>
      <c r="AE147" s="21" t="s">
        <v>308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1052</v>
      </c>
      <c r="BA147" s="21" t="s">
        <v>1036</v>
      </c>
      <c r="BB147" s="21" t="s">
        <v>537</v>
      </c>
      <c r="BC147" s="21" t="s">
        <v>1034</v>
      </c>
      <c r="BD147" s="21" t="s">
        <v>201</v>
      </c>
      <c r="BE147" s="21" t="s">
        <v>840</v>
      </c>
      <c r="BH147" s="21"/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2" ht="16" hidden="1" customHeight="1">
      <c r="A148" s="21">
        <v>1635</v>
      </c>
      <c r="B148" s="21" t="s">
        <v>26</v>
      </c>
      <c r="C148" s="21" t="s">
        <v>537</v>
      </c>
      <c r="D148" s="21" t="s">
        <v>137</v>
      </c>
      <c r="E148" s="21" t="s">
        <v>1055</v>
      </c>
      <c r="F148" s="25" t="str">
        <f>IF(ISBLANK(Table2[[#This Row],[unique_id]]), "", Table2[[#This Row],[unique_id]])</f>
        <v>parents_jane_bedside_bulb_1</v>
      </c>
      <c r="H148" s="21" t="s">
        <v>139</v>
      </c>
      <c r="O148" s="22" t="s">
        <v>959</v>
      </c>
      <c r="P148" s="21" t="s">
        <v>172</v>
      </c>
      <c r="Q148" s="21" t="s">
        <v>929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581</v>
      </c>
      <c r="X148" s="29">
        <v>119</v>
      </c>
      <c r="Y148" s="30" t="s">
        <v>925</v>
      </c>
      <c r="Z148" s="22" t="s">
        <v>1183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1199</v>
      </c>
      <c r="BA148" s="21" t="s">
        <v>1036</v>
      </c>
      <c r="BB148" s="21" t="s">
        <v>537</v>
      </c>
      <c r="BC148" s="21" t="s">
        <v>1034</v>
      </c>
      <c r="BD148" s="21" t="s">
        <v>201</v>
      </c>
      <c r="BE148" s="21" t="s">
        <v>840</v>
      </c>
      <c r="BH148" s="21" t="s">
        <v>1040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9" spans="1:62" ht="16" hidden="1" customHeight="1">
      <c r="A149" s="21">
        <v>1636</v>
      </c>
      <c r="B149" s="21" t="s">
        <v>26</v>
      </c>
      <c r="C149" s="21" t="s">
        <v>537</v>
      </c>
      <c r="D149" s="21" t="s">
        <v>137</v>
      </c>
      <c r="E149" s="21" t="s">
        <v>1056</v>
      </c>
      <c r="F149" s="25" t="str">
        <f>IF(ISBLANK(Table2[[#This Row],[unique_id]]), "", Table2[[#This Row],[unique_id]])</f>
        <v>parents_graham_bedside</v>
      </c>
      <c r="G149" s="21" t="s">
        <v>1053</v>
      </c>
      <c r="H149" s="21" t="s">
        <v>139</v>
      </c>
      <c r="I149" s="21" t="s">
        <v>132</v>
      </c>
      <c r="J149" s="21" t="s">
        <v>1068</v>
      </c>
      <c r="K149" s="21" t="s">
        <v>1071</v>
      </c>
      <c r="M149" s="21" t="s">
        <v>136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1183</v>
      </c>
      <c r="AE149" s="21" t="s">
        <v>308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1053</v>
      </c>
      <c r="BA149" s="21" t="s">
        <v>1036</v>
      </c>
      <c r="BB149" s="21" t="s">
        <v>537</v>
      </c>
      <c r="BC149" s="21" t="s">
        <v>1034</v>
      </c>
      <c r="BD149" s="21" t="s">
        <v>201</v>
      </c>
      <c r="BE149" s="21" t="s">
        <v>840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1637</v>
      </c>
      <c r="B150" s="21" t="s">
        <v>26</v>
      </c>
      <c r="C150" s="21" t="s">
        <v>537</v>
      </c>
      <c r="D150" s="21" t="s">
        <v>137</v>
      </c>
      <c r="E150" s="21" t="s">
        <v>1057</v>
      </c>
      <c r="F150" s="25" t="str">
        <f>IF(ISBLANK(Table2[[#This Row],[unique_id]]), "", Table2[[#This Row],[unique_id]])</f>
        <v>parents_graham_bedside_bulb_1</v>
      </c>
      <c r="H150" s="21" t="s">
        <v>139</v>
      </c>
      <c r="O150" s="22" t="s">
        <v>959</v>
      </c>
      <c r="P150" s="21" t="s">
        <v>172</v>
      </c>
      <c r="Q150" s="21" t="s">
        <v>929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581</v>
      </c>
      <c r="X150" s="29">
        <v>122</v>
      </c>
      <c r="Y150" s="30" t="s">
        <v>925</v>
      </c>
      <c r="Z150" s="22" t="s">
        <v>1183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1200</v>
      </c>
      <c r="BA150" s="21" t="s">
        <v>1036</v>
      </c>
      <c r="BB150" s="21" t="s">
        <v>537</v>
      </c>
      <c r="BC150" s="21" t="s">
        <v>1034</v>
      </c>
      <c r="BD150" s="21" t="s">
        <v>201</v>
      </c>
      <c r="BE150" s="21" t="s">
        <v>840</v>
      </c>
      <c r="BH150" s="21" t="s">
        <v>1039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1" spans="1:62" ht="16" hidden="1" customHeight="1">
      <c r="A151" s="21">
        <v>1638</v>
      </c>
      <c r="B151" s="21" t="s">
        <v>26</v>
      </c>
      <c r="C151" s="21" t="s">
        <v>409</v>
      </c>
      <c r="D151" s="21" t="s">
        <v>137</v>
      </c>
      <c r="E151" s="21" t="s">
        <v>910</v>
      </c>
      <c r="F151" s="25" t="str">
        <f>IF(ISBLANK(Table2[[#This Row],[unique_id]]), "", Table2[[#This Row],[unique_id]])</f>
        <v>study_lamp</v>
      </c>
      <c r="G151" s="21" t="s">
        <v>911</v>
      </c>
      <c r="H151" s="21" t="s">
        <v>139</v>
      </c>
      <c r="I151" s="21" t="s">
        <v>132</v>
      </c>
      <c r="J151" s="21" t="s">
        <v>615</v>
      </c>
      <c r="K151" s="21" t="s">
        <v>1073</v>
      </c>
      <c r="M151" s="21" t="s">
        <v>136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1180</v>
      </c>
      <c r="AA151" s="30"/>
      <c r="AE151" s="21" t="s">
        <v>308</v>
      </c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615</v>
      </c>
      <c r="BA151" s="21" t="s">
        <v>579</v>
      </c>
      <c r="BB151" s="21" t="s">
        <v>409</v>
      </c>
      <c r="BC151" s="21" t="s">
        <v>580</v>
      </c>
      <c r="BD151" s="21" t="s">
        <v>388</v>
      </c>
      <c r="BE151" s="21" t="s">
        <v>840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1639</v>
      </c>
      <c r="B152" s="21" t="s">
        <v>26</v>
      </c>
      <c r="C152" s="21" t="s">
        <v>409</v>
      </c>
      <c r="D152" s="21" t="s">
        <v>137</v>
      </c>
      <c r="E152" s="21" t="s">
        <v>1142</v>
      </c>
      <c r="F152" s="25" t="str">
        <f>IF(ISBLANK(Table2[[#This Row],[unique_id]]), "", Table2[[#This Row],[unique_id]])</f>
        <v>study_lamp_bulb_1</v>
      </c>
      <c r="H152" s="21" t="s">
        <v>139</v>
      </c>
      <c r="O152" s="22" t="s">
        <v>959</v>
      </c>
      <c r="P152" s="21" t="s">
        <v>172</v>
      </c>
      <c r="Q152" s="21" t="s">
        <v>929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Study Lights</v>
      </c>
      <c r="T152" s="27"/>
      <c r="V152" s="22"/>
      <c r="W152" s="22" t="s">
        <v>581</v>
      </c>
      <c r="X152" s="29">
        <v>117</v>
      </c>
      <c r="Y152" s="30" t="s">
        <v>925</v>
      </c>
      <c r="Z152" s="30" t="s">
        <v>1180</v>
      </c>
      <c r="AA152" s="30"/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2" s="21" t="str">
        <f>Table2[[#This Row],[device_suggested_area]]</f>
        <v>Study</v>
      </c>
      <c r="AY152" s="21" t="str">
        <f>IF(ISBLANK(Table2[[#This Row],[device_model]]), "", Table2[[#This Row],[device_suggested_area]])</f>
        <v>Study</v>
      </c>
      <c r="AZ152" s="21" t="s">
        <v>1208</v>
      </c>
      <c r="BA152" s="21" t="s">
        <v>579</v>
      </c>
      <c r="BB152" s="21" t="s">
        <v>409</v>
      </c>
      <c r="BC152" s="21" t="s">
        <v>580</v>
      </c>
      <c r="BD152" s="21" t="s">
        <v>388</v>
      </c>
      <c r="BE152" s="21" t="s">
        <v>840</v>
      </c>
      <c r="BH152" s="21" t="s">
        <v>912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3" spans="1:62" ht="16" hidden="1" customHeight="1">
      <c r="A153" s="21">
        <v>1640</v>
      </c>
      <c r="B153" s="21" t="s">
        <v>26</v>
      </c>
      <c r="C153" s="21" t="s">
        <v>409</v>
      </c>
      <c r="D153" s="21" t="s">
        <v>137</v>
      </c>
      <c r="E153" s="21" t="s">
        <v>320</v>
      </c>
      <c r="F153" s="25" t="str">
        <f>IF(ISBLANK(Table2[[#This Row],[unique_id]]), "", Table2[[#This Row],[unique_id]])</f>
        <v>kitchen_main</v>
      </c>
      <c r="G153" s="21" t="s">
        <v>211</v>
      </c>
      <c r="H153" s="21" t="s">
        <v>139</v>
      </c>
      <c r="I153" s="21" t="s">
        <v>132</v>
      </c>
      <c r="J153" s="24" t="s">
        <v>891</v>
      </c>
      <c r="K153" s="21" t="s">
        <v>1069</v>
      </c>
      <c r="M153" s="21" t="s">
        <v>136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1180</v>
      </c>
      <c r="AA153" s="30"/>
      <c r="AE153" s="21" t="s">
        <v>308</v>
      </c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1210</v>
      </c>
      <c r="BA153" s="21" t="s">
        <v>661</v>
      </c>
      <c r="BB153" s="21" t="s">
        <v>409</v>
      </c>
      <c r="BC153" s="21" t="s">
        <v>658</v>
      </c>
      <c r="BD153" s="21" t="s">
        <v>215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1641</v>
      </c>
      <c r="B154" s="21" t="s">
        <v>26</v>
      </c>
      <c r="C154" s="21" t="s">
        <v>409</v>
      </c>
      <c r="D154" s="21" t="s">
        <v>137</v>
      </c>
      <c r="E154" s="21" t="s">
        <v>1143</v>
      </c>
      <c r="F154" s="25" t="str">
        <f>IF(ISBLANK(Table2[[#This Row],[unique_id]]), "", Table2[[#This Row],[unique_id]])</f>
        <v>kitchen_main_bulb_1</v>
      </c>
      <c r="H154" s="21" t="s">
        <v>139</v>
      </c>
      <c r="O154" s="22" t="s">
        <v>959</v>
      </c>
      <c r="P154" s="21" t="s">
        <v>172</v>
      </c>
      <c r="Q154" s="21" t="s">
        <v>929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581</v>
      </c>
      <c r="X154" s="29">
        <v>107</v>
      </c>
      <c r="Y154" s="30" t="s">
        <v>925</v>
      </c>
      <c r="Z154" s="30" t="s">
        <v>1180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1211</v>
      </c>
      <c r="BA154" s="21" t="s">
        <v>661</v>
      </c>
      <c r="BB154" s="21" t="s">
        <v>409</v>
      </c>
      <c r="BC154" s="21" t="s">
        <v>658</v>
      </c>
      <c r="BD154" s="21" t="s">
        <v>215</v>
      </c>
      <c r="BH154" s="21" t="s">
        <v>603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5" spans="1:62" ht="16" hidden="1" customHeight="1">
      <c r="A155" s="21">
        <v>1642</v>
      </c>
      <c r="B155" s="21" t="s">
        <v>26</v>
      </c>
      <c r="C155" s="21" t="s">
        <v>409</v>
      </c>
      <c r="D155" s="21" t="s">
        <v>137</v>
      </c>
      <c r="E155" s="21" t="s">
        <v>1144</v>
      </c>
      <c r="F155" s="25" t="str">
        <f>IF(ISBLANK(Table2[[#This Row],[unique_id]]), "", Table2[[#This Row],[unique_id]])</f>
        <v>kitchen_main_bulb_2</v>
      </c>
      <c r="H155" s="21" t="s">
        <v>139</v>
      </c>
      <c r="O155" s="22" t="s">
        <v>959</v>
      </c>
      <c r="P155" s="21" t="s">
        <v>172</v>
      </c>
      <c r="Q155" s="21" t="s">
        <v>929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581</v>
      </c>
      <c r="X155" s="29">
        <v>107</v>
      </c>
      <c r="Y155" s="30" t="s">
        <v>925</v>
      </c>
      <c r="Z155" s="30" t="s">
        <v>1180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1212</v>
      </c>
      <c r="BA155" s="21" t="s">
        <v>661</v>
      </c>
      <c r="BB155" s="21" t="s">
        <v>409</v>
      </c>
      <c r="BC155" s="21" t="s">
        <v>658</v>
      </c>
      <c r="BD155" s="21" t="s">
        <v>215</v>
      </c>
      <c r="BH155" s="21" t="s">
        <v>604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6" spans="1:62" ht="16" hidden="1" customHeight="1">
      <c r="A156" s="21">
        <v>1643</v>
      </c>
      <c r="B156" s="21" t="s">
        <v>26</v>
      </c>
      <c r="C156" s="21" t="s">
        <v>409</v>
      </c>
      <c r="D156" s="21" t="s">
        <v>137</v>
      </c>
      <c r="E156" s="21" t="s">
        <v>1145</v>
      </c>
      <c r="F156" s="25" t="str">
        <f>IF(ISBLANK(Table2[[#This Row],[unique_id]]), "", Table2[[#This Row],[unique_id]])</f>
        <v>kitchen_main_bulb_3</v>
      </c>
      <c r="H156" s="21" t="s">
        <v>139</v>
      </c>
      <c r="O156" s="22" t="s">
        <v>959</v>
      </c>
      <c r="P156" s="21" t="s">
        <v>172</v>
      </c>
      <c r="Q156" s="21" t="s">
        <v>929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581</v>
      </c>
      <c r="X156" s="29">
        <v>107</v>
      </c>
      <c r="Y156" s="30" t="s">
        <v>925</v>
      </c>
      <c r="Z156" s="30" t="s">
        <v>1180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1213</v>
      </c>
      <c r="BA156" s="21" t="s">
        <v>661</v>
      </c>
      <c r="BB156" s="21" t="s">
        <v>409</v>
      </c>
      <c r="BC156" s="21" t="s">
        <v>658</v>
      </c>
      <c r="BD156" s="21" t="s">
        <v>215</v>
      </c>
      <c r="BH156" s="21" t="s">
        <v>605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7" spans="1:62" ht="16" hidden="1" customHeight="1">
      <c r="A157" s="21">
        <v>1644</v>
      </c>
      <c r="B157" s="21" t="s">
        <v>26</v>
      </c>
      <c r="C157" s="21" t="s">
        <v>409</v>
      </c>
      <c r="D157" s="21" t="s">
        <v>137</v>
      </c>
      <c r="E157" s="21" t="s">
        <v>1146</v>
      </c>
      <c r="F157" s="25" t="str">
        <f>IF(ISBLANK(Table2[[#This Row],[unique_id]]), "", Table2[[#This Row],[unique_id]])</f>
        <v>kitchen_main_bulb_4</v>
      </c>
      <c r="H157" s="21" t="s">
        <v>139</v>
      </c>
      <c r="O157" s="22" t="s">
        <v>959</v>
      </c>
      <c r="P157" s="21" t="s">
        <v>172</v>
      </c>
      <c r="Q157" s="21" t="s">
        <v>929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581</v>
      </c>
      <c r="X157" s="29">
        <v>107</v>
      </c>
      <c r="Y157" s="30" t="s">
        <v>925</v>
      </c>
      <c r="Z157" s="30" t="s">
        <v>1180</v>
      </c>
      <c r="AA157" s="30"/>
      <c r="AG157" s="22"/>
      <c r="AH157" s="22"/>
      <c r="AJ157" s="21" t="str">
        <f>IF(ISBLANK(AI157),  "", _xlfn.CONCAT("haas/entity/sensor/", LOWER(C157), "/", E157, "/config"))</f>
        <v/>
      </c>
      <c r="AK157" s="21" t="str">
        <f>IF(ISBLANK(AI157),  "", _xlfn.CONCAT(LOWER(C157), "/", E157))</f>
        <v/>
      </c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1214</v>
      </c>
      <c r="BA157" s="21" t="s">
        <v>661</v>
      </c>
      <c r="BB157" s="21" t="s">
        <v>409</v>
      </c>
      <c r="BC157" s="21" t="s">
        <v>658</v>
      </c>
      <c r="BD157" s="21" t="s">
        <v>215</v>
      </c>
      <c r="BH157" s="21" t="s">
        <v>606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8" spans="1:62" s="32" customFormat="1" ht="16" hidden="1" customHeight="1">
      <c r="A158" s="21">
        <v>1645</v>
      </c>
      <c r="B158" s="32" t="s">
        <v>26</v>
      </c>
      <c r="C158" s="32" t="s">
        <v>982</v>
      </c>
      <c r="D158" s="32" t="s">
        <v>149</v>
      </c>
      <c r="E158" s="33" t="s">
        <v>1147</v>
      </c>
      <c r="F158" s="34" t="str">
        <f>IF(ISBLANK(Table2[[#This Row],[unique_id]]), "", Table2[[#This Row],[unique_id]])</f>
        <v>template_old_kitchen_downlights_plug_proxy</v>
      </c>
      <c r="G158" s="32" t="s">
        <v>674</v>
      </c>
      <c r="H158" s="32" t="s">
        <v>139</v>
      </c>
      <c r="I158" s="32" t="s">
        <v>132</v>
      </c>
      <c r="O158" s="35" t="s">
        <v>959</v>
      </c>
      <c r="T15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8" s="35"/>
      <c r="W158" s="35"/>
      <c r="X158" s="35"/>
      <c r="Y158" s="35"/>
      <c r="Z158" s="35"/>
      <c r="AA158" s="35"/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U158" s="32" t="s">
        <v>134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1234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2" s="32" customFormat="1" ht="16" hidden="1" customHeight="1">
      <c r="A159" s="21">
        <v>1646</v>
      </c>
      <c r="B159" s="32" t="s">
        <v>26</v>
      </c>
      <c r="C159" s="32" t="s">
        <v>243</v>
      </c>
      <c r="D159" s="32" t="s">
        <v>134</v>
      </c>
      <c r="E159" s="32" t="s">
        <v>1114</v>
      </c>
      <c r="F159" s="34" t="str">
        <f>IF(ISBLANK(Table2[[#This Row],[unique_id]]), "", Table2[[#This Row],[unique_id]])</f>
        <v>old_kitchen_downlights_plug</v>
      </c>
      <c r="G159" s="32" t="s">
        <v>674</v>
      </c>
      <c r="H159" s="32" t="s">
        <v>139</v>
      </c>
      <c r="I159" s="32" t="s">
        <v>132</v>
      </c>
      <c r="O159" s="35" t="s">
        <v>959</v>
      </c>
      <c r="T159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9" s="35"/>
      <c r="W159" s="35"/>
      <c r="X159" s="35"/>
      <c r="Y159" s="35"/>
      <c r="Z159" s="35"/>
      <c r="AA159" s="35"/>
      <c r="AE159" s="32" t="s">
        <v>308</v>
      </c>
      <c r="AG159" s="35"/>
      <c r="AH159" s="35"/>
      <c r="AJ159" s="32" t="str">
        <f>IF(ISBLANK(AI159),  "", _xlfn.CONCAT("haas/entity/sensor/", LOWER(C159), "/", E159, "/config"))</f>
        <v/>
      </c>
      <c r="AK159" s="32" t="str">
        <f>IF(ISBLANK(AI159),  "", _xlfn.CONCAT(LOWER(C159), "/", E159))</f>
        <v/>
      </c>
      <c r="AT159" s="36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2" t="s">
        <v>1234</v>
      </c>
      <c r="BA159" s="32" t="s">
        <v>391</v>
      </c>
      <c r="BB159" s="32" t="s">
        <v>243</v>
      </c>
      <c r="BC159" s="32" t="s">
        <v>394</v>
      </c>
      <c r="BD159" s="32" t="s">
        <v>215</v>
      </c>
      <c r="BF159" s="32" t="s">
        <v>1186</v>
      </c>
      <c r="BG159" s="32" t="s">
        <v>472</v>
      </c>
      <c r="BH159" s="32" t="s">
        <v>380</v>
      </c>
      <c r="BI159" s="32" t="s">
        <v>463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0" spans="1:62" s="37" customFormat="1" ht="16" customHeight="1">
      <c r="A160" s="21">
        <v>2501</v>
      </c>
      <c r="B160" s="21" t="s">
        <v>26</v>
      </c>
      <c r="C160" s="21" t="s">
        <v>299</v>
      </c>
      <c r="D160" s="21" t="s">
        <v>27</v>
      </c>
      <c r="E160" s="21" t="s">
        <v>286</v>
      </c>
      <c r="F160" s="25" t="str">
        <f>IF(ISBLANK(Table2[[#This Row],[unique_id]]), "", Table2[[#This Row],[unique_id]])</f>
        <v>network_internet_ping</v>
      </c>
      <c r="G160" s="21" t="s">
        <v>287</v>
      </c>
      <c r="H160" s="21" t="s">
        <v>886</v>
      </c>
      <c r="I160" s="21" t="s">
        <v>307</v>
      </c>
      <c r="J160" s="21"/>
      <c r="K160" s="21"/>
      <c r="L160" s="21"/>
      <c r="M160" s="21" t="s">
        <v>136</v>
      </c>
      <c r="N160" s="21"/>
      <c r="O160" s="22"/>
      <c r="P160" s="21"/>
      <c r="Q160" s="21"/>
      <c r="R160" s="21"/>
      <c r="S160" s="21"/>
      <c r="T160" s="27"/>
      <c r="U160" s="21"/>
      <c r="V160" s="22"/>
      <c r="W160" s="22"/>
      <c r="X160" s="22"/>
      <c r="Y160" s="22"/>
      <c r="Z160" s="22"/>
      <c r="AA160" s="22"/>
      <c r="AB160" s="21" t="s">
        <v>31</v>
      </c>
      <c r="AC160" s="21" t="s">
        <v>292</v>
      </c>
      <c r="AD160" s="21" t="s">
        <v>880</v>
      </c>
      <c r="AE160" s="21" t="s">
        <v>303</v>
      </c>
      <c r="AF160" s="21">
        <v>200</v>
      </c>
      <c r="AG160" s="22" t="s">
        <v>34</v>
      </c>
      <c r="AH160" s="22"/>
      <c r="AI160" s="21" t="s">
        <v>296</v>
      </c>
      <c r="AJ160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haas/entity/sensor/internet/network_internet_ping/config</v>
      </c>
      <c r="AK160" s="21" t="str">
        <f>IF(ISBLANK(Table2[[#This Row],[index]]),  "", _xlfn.CONCAT("telegraf/macmini-mae/", LOWER(Table2[[#This Row],[device_via_device]])))</f>
        <v>telegraf/macmini-mae/internet</v>
      </c>
      <c r="AL160" s="21"/>
      <c r="AM160" s="21"/>
      <c r="AN160" s="21"/>
      <c r="AO160" s="21"/>
      <c r="AP160" s="21"/>
      <c r="AQ160" s="21"/>
      <c r="AR160" s="45" t="s">
        <v>882</v>
      </c>
      <c r="AS160" s="21">
        <v>1</v>
      </c>
      <c r="AT160" s="14"/>
      <c r="AU160" s="21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60" s="21" t="s">
        <v>299</v>
      </c>
      <c r="AY160" s="21" t="str">
        <f>IF(ISBLANK(Table2[[#This Row],[device_model]]), "", Table2[[#This Row],[device_suggested_area]])</f>
        <v>Home</v>
      </c>
      <c r="AZ160" s="21" t="s">
        <v>1293</v>
      </c>
      <c r="BA160" s="21" t="s">
        <v>1273</v>
      </c>
      <c r="BB160" s="21" t="s">
        <v>294</v>
      </c>
      <c r="BC160" s="21" t="s">
        <v>1203</v>
      </c>
      <c r="BD160" s="21" t="s">
        <v>172</v>
      </c>
      <c r="BE160" s="21"/>
      <c r="BF160" s="21"/>
      <c r="BG160" s="21"/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1648</v>
      </c>
      <c r="B161" s="21" t="s">
        <v>26</v>
      </c>
      <c r="C161" s="21" t="s">
        <v>409</v>
      </c>
      <c r="D161" s="21" t="s">
        <v>137</v>
      </c>
      <c r="E161" s="21" t="s">
        <v>321</v>
      </c>
      <c r="F161" s="25" t="str">
        <f>IF(ISBLANK(Table2[[#This Row],[unique_id]]), "", Table2[[#This Row],[unique_id]])</f>
        <v>laundry_main</v>
      </c>
      <c r="G161" s="21" t="s">
        <v>213</v>
      </c>
      <c r="H161" s="21" t="s">
        <v>139</v>
      </c>
      <c r="I161" s="21" t="s">
        <v>132</v>
      </c>
      <c r="J161" s="21" t="s">
        <v>890</v>
      </c>
      <c r="K161" s="21" t="s">
        <v>1069</v>
      </c>
      <c r="M161" s="21" t="s">
        <v>136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1180</v>
      </c>
      <c r="AA161" s="30"/>
      <c r="AE161" s="21" t="s">
        <v>308</v>
      </c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1210</v>
      </c>
      <c r="BA161" s="21" t="s">
        <v>579</v>
      </c>
      <c r="BB161" s="21" t="s">
        <v>409</v>
      </c>
      <c r="BC161" s="21" t="s">
        <v>580</v>
      </c>
      <c r="BD161" s="21" t="s">
        <v>223</v>
      </c>
      <c r="BH161" s="21"/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2" ht="16" hidden="1" customHeight="1">
      <c r="A162" s="21">
        <v>1649</v>
      </c>
      <c r="B162" s="21" t="s">
        <v>26</v>
      </c>
      <c r="C162" s="21" t="s">
        <v>409</v>
      </c>
      <c r="D162" s="21" t="s">
        <v>137</v>
      </c>
      <c r="E162" s="21" t="s">
        <v>1148</v>
      </c>
      <c r="F162" s="25" t="str">
        <f>IF(ISBLANK(Table2[[#This Row],[unique_id]]), "", Table2[[#This Row],[unique_id]])</f>
        <v>laundry_main_bulb_1</v>
      </c>
      <c r="H162" s="21" t="s">
        <v>139</v>
      </c>
      <c r="O162" s="22" t="s">
        <v>959</v>
      </c>
      <c r="P162" s="21" t="s">
        <v>172</v>
      </c>
      <c r="Q162" s="21" t="s">
        <v>929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Laundry Lights</v>
      </c>
      <c r="T162" s="27"/>
      <c r="V162" s="22"/>
      <c r="W162" s="22" t="s">
        <v>581</v>
      </c>
      <c r="X162" s="29">
        <v>108</v>
      </c>
      <c r="Y162" s="30" t="s">
        <v>925</v>
      </c>
      <c r="Z162" s="30" t="s">
        <v>1180</v>
      </c>
      <c r="AA162" s="30"/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2" s="21" t="str">
        <f>Table2[[#This Row],[device_suggested_area]]</f>
        <v>Laundry</v>
      </c>
      <c r="AY162" s="21" t="str">
        <f>IF(ISBLANK(Table2[[#This Row],[device_model]]), "", Table2[[#This Row],[device_suggested_area]])</f>
        <v>Laundry</v>
      </c>
      <c r="AZ162" s="21" t="s">
        <v>1211</v>
      </c>
      <c r="BA162" s="21" t="s">
        <v>579</v>
      </c>
      <c r="BB162" s="21" t="s">
        <v>409</v>
      </c>
      <c r="BC162" s="21" t="s">
        <v>580</v>
      </c>
      <c r="BD162" s="21" t="s">
        <v>223</v>
      </c>
      <c r="BH162" s="21" t="s">
        <v>607</v>
      </c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3" spans="1:62" ht="16" hidden="1" customHeight="1">
      <c r="A163" s="21">
        <v>1650</v>
      </c>
      <c r="B163" s="21" t="s">
        <v>26</v>
      </c>
      <c r="C163" s="21" t="s">
        <v>409</v>
      </c>
      <c r="D163" s="21" t="s">
        <v>137</v>
      </c>
      <c r="E163" s="21" t="s">
        <v>322</v>
      </c>
      <c r="F163" s="25" t="str">
        <f>IF(ISBLANK(Table2[[#This Row],[unique_id]]), "", Table2[[#This Row],[unique_id]])</f>
        <v>pantry_main</v>
      </c>
      <c r="G163" s="21" t="s">
        <v>212</v>
      </c>
      <c r="H163" s="21" t="s">
        <v>139</v>
      </c>
      <c r="I163" s="21" t="s">
        <v>132</v>
      </c>
      <c r="J163" s="21" t="s">
        <v>890</v>
      </c>
      <c r="K163" s="21" t="s">
        <v>1069</v>
      </c>
      <c r="M163" s="21" t="s">
        <v>136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1180</v>
      </c>
      <c r="AA163" s="30"/>
      <c r="AE163" s="21" t="s">
        <v>308</v>
      </c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1210</v>
      </c>
      <c r="BA163" s="21" t="s">
        <v>579</v>
      </c>
      <c r="BB163" s="21" t="s">
        <v>409</v>
      </c>
      <c r="BC163" s="21" t="s">
        <v>580</v>
      </c>
      <c r="BD163" s="21" t="s">
        <v>221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1651</v>
      </c>
      <c r="B164" s="21" t="s">
        <v>26</v>
      </c>
      <c r="C164" s="21" t="s">
        <v>409</v>
      </c>
      <c r="D164" s="21" t="s">
        <v>137</v>
      </c>
      <c r="E164" s="21" t="s">
        <v>1149</v>
      </c>
      <c r="F164" s="25" t="str">
        <f>IF(ISBLANK(Table2[[#This Row],[unique_id]]), "", Table2[[#This Row],[unique_id]])</f>
        <v>pantry_main_bulb_1</v>
      </c>
      <c r="H164" s="21" t="s">
        <v>139</v>
      </c>
      <c r="O164" s="22" t="s">
        <v>959</v>
      </c>
      <c r="P164" s="21" t="s">
        <v>172</v>
      </c>
      <c r="Q164" s="21" t="s">
        <v>929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Pantry Lights</v>
      </c>
      <c r="T164" s="27"/>
      <c r="V164" s="22"/>
      <c r="W164" s="22" t="s">
        <v>581</v>
      </c>
      <c r="X164" s="29">
        <v>109</v>
      </c>
      <c r="Y164" s="30" t="s">
        <v>925</v>
      </c>
      <c r="Z164" s="30" t="s">
        <v>1180</v>
      </c>
      <c r="AA164" s="30"/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4" s="21" t="str">
        <f>Table2[[#This Row],[device_suggested_area]]</f>
        <v>Pantry</v>
      </c>
      <c r="AY164" s="21" t="str">
        <f>IF(ISBLANK(Table2[[#This Row],[device_model]]), "", Table2[[#This Row],[device_suggested_area]])</f>
        <v>Pantry</v>
      </c>
      <c r="AZ164" s="21" t="s">
        <v>1211</v>
      </c>
      <c r="BA164" s="21" t="s">
        <v>579</v>
      </c>
      <c r="BB164" s="21" t="s">
        <v>409</v>
      </c>
      <c r="BC164" s="21" t="s">
        <v>580</v>
      </c>
      <c r="BD164" s="21" t="s">
        <v>221</v>
      </c>
      <c r="BH164" s="21" t="s">
        <v>608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5" spans="1:62" ht="16" hidden="1" customHeight="1">
      <c r="A165" s="21">
        <v>1652</v>
      </c>
      <c r="B165" s="21" t="s">
        <v>26</v>
      </c>
      <c r="C165" s="21" t="s">
        <v>409</v>
      </c>
      <c r="D165" s="21" t="s">
        <v>137</v>
      </c>
      <c r="E165" s="21" t="s">
        <v>323</v>
      </c>
      <c r="F165" s="25" t="str">
        <f>IF(ISBLANK(Table2[[#This Row],[unique_id]]), "", Table2[[#This Row],[unique_id]])</f>
        <v>office_main</v>
      </c>
      <c r="G165" s="21" t="s">
        <v>208</v>
      </c>
      <c r="H165" s="21" t="s">
        <v>139</v>
      </c>
      <c r="I165" s="21" t="s">
        <v>132</v>
      </c>
      <c r="J165" s="21" t="s">
        <v>890</v>
      </c>
      <c r="M165" s="21" t="s">
        <v>136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1184</v>
      </c>
      <c r="AA165" s="30"/>
      <c r="AE165" s="21" t="s">
        <v>308</v>
      </c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1210</v>
      </c>
      <c r="BA165" s="21" t="s">
        <v>661</v>
      </c>
      <c r="BB165" s="21" t="s">
        <v>409</v>
      </c>
      <c r="BC165" s="21" t="s">
        <v>658</v>
      </c>
      <c r="BD165" s="21" t="s">
        <v>222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1653</v>
      </c>
      <c r="B166" s="21" t="s">
        <v>26</v>
      </c>
      <c r="C166" s="21" t="s">
        <v>409</v>
      </c>
      <c r="D166" s="21" t="s">
        <v>137</v>
      </c>
      <c r="E166" s="21" t="s">
        <v>1150</v>
      </c>
      <c r="F166" s="25" t="str">
        <f>IF(ISBLANK(Table2[[#This Row],[unique_id]]), "", Table2[[#This Row],[unique_id]])</f>
        <v>office_main_bulb_1</v>
      </c>
      <c r="H166" s="21" t="s">
        <v>139</v>
      </c>
      <c r="O166" s="22" t="s">
        <v>959</v>
      </c>
      <c r="P166" s="21" t="s">
        <v>172</v>
      </c>
      <c r="Q166" s="21" t="s">
        <v>929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Office Lights</v>
      </c>
      <c r="T166" s="27"/>
      <c r="V166" s="22"/>
      <c r="W166" s="22" t="s">
        <v>581</v>
      </c>
      <c r="X166" s="29">
        <v>110</v>
      </c>
      <c r="Y166" s="30" t="s">
        <v>925</v>
      </c>
      <c r="Z166" s="30" t="s">
        <v>1184</v>
      </c>
      <c r="AA166" s="30"/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6" s="21" t="str">
        <f>Table2[[#This Row],[device_suggested_area]]</f>
        <v>Office</v>
      </c>
      <c r="AY166" s="21" t="str">
        <f>IF(ISBLANK(Table2[[#This Row],[device_model]]), "", Table2[[#This Row],[device_suggested_area]])</f>
        <v>Office</v>
      </c>
      <c r="AZ166" s="21" t="s">
        <v>1211</v>
      </c>
      <c r="BA166" s="21" t="s">
        <v>661</v>
      </c>
      <c r="BB166" s="21" t="s">
        <v>409</v>
      </c>
      <c r="BC166" s="21" t="s">
        <v>658</v>
      </c>
      <c r="BD166" s="21" t="s">
        <v>222</v>
      </c>
      <c r="BH166" s="21" t="s">
        <v>609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7" spans="1:62" ht="16" hidden="1" customHeight="1">
      <c r="A167" s="21">
        <v>1654</v>
      </c>
      <c r="B167" s="21" t="s">
        <v>26</v>
      </c>
      <c r="C167" s="21" t="s">
        <v>409</v>
      </c>
      <c r="D167" s="21" t="s">
        <v>137</v>
      </c>
      <c r="E167" s="21" t="s">
        <v>324</v>
      </c>
      <c r="F167" s="25" t="str">
        <f>IF(ISBLANK(Table2[[#This Row],[unique_id]]), "", Table2[[#This Row],[unique_id]])</f>
        <v>bathroom_main</v>
      </c>
      <c r="G167" s="21" t="s">
        <v>207</v>
      </c>
      <c r="H167" s="21" t="s">
        <v>139</v>
      </c>
      <c r="I167" s="21" t="s">
        <v>132</v>
      </c>
      <c r="J167" s="21" t="s">
        <v>890</v>
      </c>
      <c r="K167" s="21" t="s">
        <v>1072</v>
      </c>
      <c r="M167" s="21" t="s">
        <v>136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1182</v>
      </c>
      <c r="AA167" s="30"/>
      <c r="AE167" s="21" t="s">
        <v>308</v>
      </c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1210</v>
      </c>
      <c r="BA167" s="21" t="s">
        <v>579</v>
      </c>
      <c r="BB167" s="21" t="s">
        <v>409</v>
      </c>
      <c r="BC167" s="21" t="s">
        <v>580</v>
      </c>
      <c r="BD167" s="21" t="s">
        <v>390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1655</v>
      </c>
      <c r="B168" s="21" t="s">
        <v>26</v>
      </c>
      <c r="C168" s="21" t="s">
        <v>409</v>
      </c>
      <c r="D168" s="21" t="s">
        <v>137</v>
      </c>
      <c r="E168" s="21" t="s">
        <v>1151</v>
      </c>
      <c r="F168" s="25" t="str">
        <f>IF(ISBLANK(Table2[[#This Row],[unique_id]]), "", Table2[[#This Row],[unique_id]])</f>
        <v>bathroom_main_bulb_1</v>
      </c>
      <c r="H168" s="21" t="s">
        <v>139</v>
      </c>
      <c r="O168" s="22" t="s">
        <v>959</v>
      </c>
      <c r="P168" s="21" t="s">
        <v>172</v>
      </c>
      <c r="Q168" s="21" t="s">
        <v>929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Bathroom Lights</v>
      </c>
      <c r="T168" s="27"/>
      <c r="V168" s="22"/>
      <c r="W168" s="22" t="s">
        <v>581</v>
      </c>
      <c r="X168" s="29">
        <v>111</v>
      </c>
      <c r="Y168" s="30" t="s">
        <v>925</v>
      </c>
      <c r="Z168" s="30" t="s">
        <v>1182</v>
      </c>
      <c r="AA168" s="30"/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1211</v>
      </c>
      <c r="BA168" s="21" t="s">
        <v>579</v>
      </c>
      <c r="BB168" s="21" t="s">
        <v>409</v>
      </c>
      <c r="BC168" s="21" t="s">
        <v>580</v>
      </c>
      <c r="BD168" s="21" t="s">
        <v>390</v>
      </c>
      <c r="BH168" s="21" t="s">
        <v>610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9" spans="1:62" ht="16" hidden="1" customHeight="1">
      <c r="A169" s="21">
        <v>1656</v>
      </c>
      <c r="B169" s="21" t="s">
        <v>26</v>
      </c>
      <c r="C169" s="21" t="s">
        <v>537</v>
      </c>
      <c r="D169" s="21" t="s">
        <v>137</v>
      </c>
      <c r="E169" s="21" t="s">
        <v>1046</v>
      </c>
      <c r="F169" s="25" t="str">
        <f>IF(ISBLANK(Table2[[#This Row],[unique_id]]), "", Table2[[#This Row],[unique_id]])</f>
        <v>bathroom_sconces</v>
      </c>
      <c r="G169" s="21" t="s">
        <v>1049</v>
      </c>
      <c r="H169" s="21" t="s">
        <v>139</v>
      </c>
      <c r="I169" s="21" t="s">
        <v>132</v>
      </c>
      <c r="J169" s="21" t="s">
        <v>1033</v>
      </c>
      <c r="K169" s="21" t="s">
        <v>1071</v>
      </c>
      <c r="M169" s="21" t="s">
        <v>136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1183</v>
      </c>
      <c r="AE169" s="21" t="s">
        <v>308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1033</v>
      </c>
      <c r="BA169" s="21" t="s">
        <v>1036</v>
      </c>
      <c r="BB169" s="21" t="s">
        <v>537</v>
      </c>
      <c r="BC169" s="21" t="s">
        <v>1034</v>
      </c>
      <c r="BD169" s="21" t="s">
        <v>390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1657</v>
      </c>
      <c r="B170" s="21" t="s">
        <v>26</v>
      </c>
      <c r="C170" s="21" t="s">
        <v>537</v>
      </c>
      <c r="D170" s="21" t="s">
        <v>137</v>
      </c>
      <c r="E170" s="21" t="s">
        <v>1047</v>
      </c>
      <c r="F170" s="25" t="str">
        <f>IF(ISBLANK(Table2[[#This Row],[unique_id]]), "", Table2[[#This Row],[unique_id]])</f>
        <v>bathroom_sconces_bulb_1</v>
      </c>
      <c r="H170" s="21" t="s">
        <v>139</v>
      </c>
      <c r="O170" s="22" t="s">
        <v>959</v>
      </c>
      <c r="P170" s="21" t="s">
        <v>172</v>
      </c>
      <c r="Q170" s="21" t="s">
        <v>929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581</v>
      </c>
      <c r="X170" s="29">
        <v>121</v>
      </c>
      <c r="Y170" s="30" t="s">
        <v>925</v>
      </c>
      <c r="Z170" s="22" t="s">
        <v>1183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1197</v>
      </c>
      <c r="BA170" s="21" t="s">
        <v>1036</v>
      </c>
      <c r="BB170" s="21" t="s">
        <v>537</v>
      </c>
      <c r="BC170" s="21" t="s">
        <v>1034</v>
      </c>
      <c r="BD170" s="21" t="s">
        <v>390</v>
      </c>
      <c r="BH170" s="21" t="s">
        <v>1050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1" spans="1:62" ht="16" hidden="1" customHeight="1">
      <c r="A171" s="21">
        <v>1658</v>
      </c>
      <c r="B171" s="21" t="s">
        <v>26</v>
      </c>
      <c r="C171" s="21" t="s">
        <v>537</v>
      </c>
      <c r="D171" s="21" t="s">
        <v>137</v>
      </c>
      <c r="E171" s="21" t="s">
        <v>1048</v>
      </c>
      <c r="F171" s="25" t="str">
        <f>IF(ISBLANK(Table2[[#This Row],[unique_id]]), "", Table2[[#This Row],[unique_id]])</f>
        <v>bathroom_sconces_bulb_2</v>
      </c>
      <c r="H171" s="21" t="s">
        <v>139</v>
      </c>
      <c r="O171" s="22" t="s">
        <v>959</v>
      </c>
      <c r="P171" s="21" t="s">
        <v>172</v>
      </c>
      <c r="Q171" s="21" t="s">
        <v>929</v>
      </c>
      <c r="R171" s="21" t="str">
        <f>Table2[[#This Row],[entity_domain]]</f>
        <v>Lights</v>
      </c>
      <c r="S171" s="21" t="str">
        <f>_xlfn.CONCAT( Table2[[#This Row],[device_suggested_area]], " ",Table2[[#This Row],[powercalc_group_3]])</f>
        <v>Bathroom Lights</v>
      </c>
      <c r="T171" s="27"/>
      <c r="V171" s="22"/>
      <c r="W171" s="22" t="s">
        <v>581</v>
      </c>
      <c r="X171" s="29">
        <v>121</v>
      </c>
      <c r="Y171" s="30" t="s">
        <v>925</v>
      </c>
      <c r="Z171" s="22" t="s">
        <v>1183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1198</v>
      </c>
      <c r="BA171" s="21" t="s">
        <v>1036</v>
      </c>
      <c r="BB171" s="21" t="s">
        <v>537</v>
      </c>
      <c r="BC171" s="21" t="s">
        <v>1034</v>
      </c>
      <c r="BD171" s="21" t="s">
        <v>390</v>
      </c>
      <c r="BH171" s="21" t="s">
        <v>1051</v>
      </c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2" spans="1:62" ht="16" hidden="1" customHeight="1">
      <c r="A172" s="21">
        <v>1659</v>
      </c>
      <c r="B172" s="21" t="s">
        <v>26</v>
      </c>
      <c r="C172" s="21" t="s">
        <v>409</v>
      </c>
      <c r="D172" s="21" t="s">
        <v>137</v>
      </c>
      <c r="E172" s="21" t="s">
        <v>325</v>
      </c>
      <c r="F172" s="25" t="str">
        <f>IF(ISBLANK(Table2[[#This Row],[unique_id]]), "", Table2[[#This Row],[unique_id]])</f>
        <v>ensuite_main</v>
      </c>
      <c r="G172" s="21" t="s">
        <v>206</v>
      </c>
      <c r="H172" s="21" t="s">
        <v>139</v>
      </c>
      <c r="I172" s="21" t="s">
        <v>132</v>
      </c>
      <c r="J172" s="21" t="s">
        <v>890</v>
      </c>
      <c r="K172" s="21" t="s">
        <v>1072</v>
      </c>
      <c r="M172" s="21" t="s">
        <v>136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1182</v>
      </c>
      <c r="AA172" s="30"/>
      <c r="AE172" s="21" t="s">
        <v>308</v>
      </c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1210</v>
      </c>
      <c r="BA172" s="21" t="s">
        <v>661</v>
      </c>
      <c r="BB172" s="21" t="s">
        <v>409</v>
      </c>
      <c r="BC172" s="21" t="s">
        <v>658</v>
      </c>
      <c r="BD172" s="21" t="s">
        <v>428</v>
      </c>
      <c r="BH172" s="21"/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2" ht="16" hidden="1" customHeight="1">
      <c r="A173" s="21">
        <v>1660</v>
      </c>
      <c r="B173" s="21" t="s">
        <v>26</v>
      </c>
      <c r="C173" s="21" t="s">
        <v>409</v>
      </c>
      <c r="D173" s="21" t="s">
        <v>137</v>
      </c>
      <c r="E173" s="21" t="s">
        <v>1152</v>
      </c>
      <c r="F173" s="25" t="str">
        <f>IF(ISBLANK(Table2[[#This Row],[unique_id]]), "", Table2[[#This Row],[unique_id]])</f>
        <v>ensuite_main_bulb_1</v>
      </c>
      <c r="H173" s="21" t="s">
        <v>139</v>
      </c>
      <c r="O173" s="22" t="s">
        <v>959</v>
      </c>
      <c r="P173" s="21" t="s">
        <v>172</v>
      </c>
      <c r="Q173" s="21" t="s">
        <v>929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Ensuite Lights</v>
      </c>
      <c r="T173" s="27"/>
      <c r="V173" s="22"/>
      <c r="W173" s="22" t="s">
        <v>581</v>
      </c>
      <c r="X173" s="29">
        <v>112</v>
      </c>
      <c r="Y173" s="30" t="s">
        <v>925</v>
      </c>
      <c r="Z173" s="30" t="s">
        <v>1182</v>
      </c>
      <c r="AA173" s="30"/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1211</v>
      </c>
      <c r="BA173" s="21" t="s">
        <v>661</v>
      </c>
      <c r="BB173" s="21" t="s">
        <v>409</v>
      </c>
      <c r="BC173" s="21" t="s">
        <v>658</v>
      </c>
      <c r="BD173" s="21" t="s">
        <v>428</v>
      </c>
      <c r="BH173" s="21" t="s">
        <v>611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4" spans="1:62" ht="16" hidden="1" customHeight="1">
      <c r="A174" s="21">
        <v>1661</v>
      </c>
      <c r="B174" s="21" t="s">
        <v>26</v>
      </c>
      <c r="C174" s="21" t="s">
        <v>537</v>
      </c>
      <c r="D174" s="21" t="s">
        <v>137</v>
      </c>
      <c r="E174" s="21" t="s">
        <v>1028</v>
      </c>
      <c r="F174" s="25" t="str">
        <f>IF(ISBLANK(Table2[[#This Row],[unique_id]]), "", Table2[[#This Row],[unique_id]])</f>
        <v>ensuite_sconces</v>
      </c>
      <c r="G174" s="21" t="s">
        <v>1032</v>
      </c>
      <c r="H174" s="21" t="s">
        <v>139</v>
      </c>
      <c r="I174" s="21" t="s">
        <v>132</v>
      </c>
      <c r="J174" s="21" t="s">
        <v>1033</v>
      </c>
      <c r="K174" s="21" t="s">
        <v>1071</v>
      </c>
      <c r="M174" s="21" t="s">
        <v>136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1183</v>
      </c>
      <c r="AE174" s="21" t="s">
        <v>308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1033</v>
      </c>
      <c r="BA174" s="21" t="s">
        <v>1036</v>
      </c>
      <c r="BB174" s="21" t="s">
        <v>537</v>
      </c>
      <c r="BC174" s="21" t="s">
        <v>1034</v>
      </c>
      <c r="BD174" s="21" t="s">
        <v>428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1662</v>
      </c>
      <c r="B175" s="21" t="s">
        <v>26</v>
      </c>
      <c r="C175" s="21" t="s">
        <v>537</v>
      </c>
      <c r="D175" s="21" t="s">
        <v>137</v>
      </c>
      <c r="E175" s="21" t="s">
        <v>1029</v>
      </c>
      <c r="F175" s="25" t="str">
        <f>IF(ISBLANK(Table2[[#This Row],[unique_id]]), "", Table2[[#This Row],[unique_id]])</f>
        <v>ensuite_sconces_bulb_1</v>
      </c>
      <c r="H175" s="21" t="s">
        <v>139</v>
      </c>
      <c r="O175" s="22" t="s">
        <v>959</v>
      </c>
      <c r="P175" s="21" t="s">
        <v>172</v>
      </c>
      <c r="Q175" s="21" t="s">
        <v>929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581</v>
      </c>
      <c r="X175" s="29">
        <v>118</v>
      </c>
      <c r="Y175" s="30" t="s">
        <v>925</v>
      </c>
      <c r="Z175" s="22" t="s">
        <v>1183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1197</v>
      </c>
      <c r="BA175" s="21" t="s">
        <v>1036</v>
      </c>
      <c r="BB175" s="21" t="s">
        <v>537</v>
      </c>
      <c r="BC175" s="21" t="s">
        <v>1034</v>
      </c>
      <c r="BD175" s="21" t="s">
        <v>428</v>
      </c>
      <c r="BH175" s="21" t="s">
        <v>1035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6" spans="1:62" ht="16" hidden="1" customHeight="1">
      <c r="A176" s="21">
        <v>1663</v>
      </c>
      <c r="B176" s="21" t="s">
        <v>26</v>
      </c>
      <c r="C176" s="21" t="s">
        <v>537</v>
      </c>
      <c r="D176" s="21" t="s">
        <v>137</v>
      </c>
      <c r="E176" s="21" t="s">
        <v>1030</v>
      </c>
      <c r="F176" s="25" t="str">
        <f>IF(ISBLANK(Table2[[#This Row],[unique_id]]), "", Table2[[#This Row],[unique_id]])</f>
        <v>ensuite_sconces_bulb_2</v>
      </c>
      <c r="H176" s="21" t="s">
        <v>139</v>
      </c>
      <c r="O176" s="22" t="s">
        <v>959</v>
      </c>
      <c r="P176" s="21" t="s">
        <v>172</v>
      </c>
      <c r="Q176" s="21" t="s">
        <v>929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581</v>
      </c>
      <c r="X176" s="29">
        <v>118</v>
      </c>
      <c r="Y176" s="30" t="s">
        <v>925</v>
      </c>
      <c r="Z176" s="22" t="s">
        <v>1183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1198</v>
      </c>
      <c r="BA176" s="21" t="s">
        <v>1036</v>
      </c>
      <c r="BB176" s="21" t="s">
        <v>537</v>
      </c>
      <c r="BC176" s="21" t="s">
        <v>1034</v>
      </c>
      <c r="BD176" s="21" t="s">
        <v>428</v>
      </c>
      <c r="BH176" s="21" t="s">
        <v>1037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7" spans="1:62" ht="16" hidden="1" customHeight="1">
      <c r="A177" s="21">
        <v>1664</v>
      </c>
      <c r="B177" s="21" t="s">
        <v>26</v>
      </c>
      <c r="C177" s="21" t="s">
        <v>537</v>
      </c>
      <c r="D177" s="21" t="s">
        <v>137</v>
      </c>
      <c r="E177" s="21" t="s">
        <v>1031</v>
      </c>
      <c r="F177" s="25" t="str">
        <f>IF(ISBLANK(Table2[[#This Row],[unique_id]]), "", Table2[[#This Row],[unique_id]])</f>
        <v>ensuite_sconces_bulb_3</v>
      </c>
      <c r="H177" s="21" t="s">
        <v>139</v>
      </c>
      <c r="O177" s="22" t="s">
        <v>959</v>
      </c>
      <c r="P177" s="21" t="s">
        <v>172</v>
      </c>
      <c r="Q177" s="21" t="s">
        <v>929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581</v>
      </c>
      <c r="X177" s="29">
        <v>118</v>
      </c>
      <c r="Y177" s="30" t="s">
        <v>925</v>
      </c>
      <c r="Z177" s="22" t="s">
        <v>1183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1201</v>
      </c>
      <c r="BA177" s="21" t="s">
        <v>1036</v>
      </c>
      <c r="BB177" s="21" t="s">
        <v>537</v>
      </c>
      <c r="BC177" s="21" t="s">
        <v>1034</v>
      </c>
      <c r="BD177" s="21" t="s">
        <v>428</v>
      </c>
      <c r="BH177" s="21" t="s">
        <v>1038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8" spans="1:62" ht="16" hidden="1" customHeight="1">
      <c r="A178" s="21">
        <v>1665</v>
      </c>
      <c r="B178" s="21" t="s">
        <v>26</v>
      </c>
      <c r="C178" s="21" t="s">
        <v>409</v>
      </c>
      <c r="D178" s="21" t="s">
        <v>137</v>
      </c>
      <c r="E178" s="21" t="s">
        <v>326</v>
      </c>
      <c r="F178" s="25" t="str">
        <f>IF(ISBLANK(Table2[[#This Row],[unique_id]]), "", Table2[[#This Row],[unique_id]])</f>
        <v>wardrobe_main</v>
      </c>
      <c r="G178" s="21" t="s">
        <v>210</v>
      </c>
      <c r="H178" s="21" t="s">
        <v>139</v>
      </c>
      <c r="I178" s="21" t="s">
        <v>132</v>
      </c>
      <c r="J178" s="21" t="s">
        <v>890</v>
      </c>
      <c r="K178" s="24" t="s">
        <v>1069</v>
      </c>
      <c r="M178" s="21" t="s">
        <v>136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1180</v>
      </c>
      <c r="AA178" s="30"/>
      <c r="AE178" s="21" t="s">
        <v>308</v>
      </c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1210</v>
      </c>
      <c r="BA178" s="21" t="s">
        <v>661</v>
      </c>
      <c r="BB178" s="21" t="s">
        <v>409</v>
      </c>
      <c r="BC178" s="21" t="s">
        <v>658</v>
      </c>
      <c r="BD178" s="21" t="s">
        <v>587</v>
      </c>
      <c r="BH178" s="21"/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2" ht="16" hidden="1" customHeight="1">
      <c r="A179" s="21">
        <v>1666</v>
      </c>
      <c r="B179" s="21" t="s">
        <v>26</v>
      </c>
      <c r="C179" s="21" t="s">
        <v>409</v>
      </c>
      <c r="D179" s="21" t="s">
        <v>137</v>
      </c>
      <c r="E179" s="21" t="s">
        <v>1153</v>
      </c>
      <c r="F179" s="25" t="str">
        <f>IF(ISBLANK(Table2[[#This Row],[unique_id]]), "", Table2[[#This Row],[unique_id]])</f>
        <v>wardrobe_main_bulb_1</v>
      </c>
      <c r="H179" s="21" t="s">
        <v>139</v>
      </c>
      <c r="O179" s="22" t="s">
        <v>959</v>
      </c>
      <c r="P179" s="21" t="s">
        <v>172</v>
      </c>
      <c r="Q179" s="21" t="s">
        <v>929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Wardrobe Lights</v>
      </c>
      <c r="T179" s="27"/>
      <c r="V179" s="22"/>
      <c r="W179" s="22" t="s">
        <v>581</v>
      </c>
      <c r="X179" s="29">
        <v>113</v>
      </c>
      <c r="Y179" s="30" t="s">
        <v>925</v>
      </c>
      <c r="Z179" s="30" t="s">
        <v>1180</v>
      </c>
      <c r="AA179" s="30"/>
      <c r="AG179" s="22"/>
      <c r="AH179" s="22"/>
      <c r="AJ179" s="21" t="str">
        <f>IF(ISBLANK(AI179),  "", _xlfn.CONCAT("haas/entity/sensor/", LOWER(C179), "/", E179, "/config"))</f>
        <v/>
      </c>
      <c r="AK179" s="21" t="str">
        <f>IF(ISBLANK(AI179),  "", _xlfn.CONCAT(LOWER(C179), "/", E179))</f>
        <v/>
      </c>
      <c r="AS179" s="21"/>
      <c r="AT17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9" s="21" t="str">
        <f>Table2[[#This Row],[device_suggested_area]]</f>
        <v>Wardrobe</v>
      </c>
      <c r="AY179" s="21" t="str">
        <f>IF(ISBLANK(Table2[[#This Row],[device_model]]), "", Table2[[#This Row],[device_suggested_area]])</f>
        <v>Wardrobe</v>
      </c>
      <c r="AZ179" s="21" t="s">
        <v>1211</v>
      </c>
      <c r="BA179" s="21" t="s">
        <v>661</v>
      </c>
      <c r="BB179" s="21" t="s">
        <v>409</v>
      </c>
      <c r="BC179" s="21" t="s">
        <v>658</v>
      </c>
      <c r="BD179" s="21" t="s">
        <v>587</v>
      </c>
      <c r="BH179" s="21" t="s">
        <v>612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0" spans="1:62" s="32" customFormat="1" ht="16" hidden="1" customHeight="1">
      <c r="A180" s="21">
        <v>1667</v>
      </c>
      <c r="B180" s="32" t="s">
        <v>26</v>
      </c>
      <c r="C180" s="32" t="s">
        <v>982</v>
      </c>
      <c r="D180" s="32" t="s">
        <v>149</v>
      </c>
      <c r="E180" s="33" t="s">
        <v>1277</v>
      </c>
      <c r="F180" s="34" t="str">
        <f>IF(ISBLANK(Table2[[#This Row],[unique_id]]), "", Table2[[#This Row],[unique_id]])</f>
        <v>template_old_deck_festoons_plug_proxy</v>
      </c>
      <c r="G180" s="32" t="s">
        <v>315</v>
      </c>
      <c r="H180" s="32" t="s">
        <v>139</v>
      </c>
      <c r="I180" s="32" t="s">
        <v>132</v>
      </c>
      <c r="O180" s="35" t="s">
        <v>959</v>
      </c>
      <c r="T180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0" s="35"/>
      <c r="W180" s="35"/>
      <c r="X180" s="35"/>
      <c r="Y180" s="35"/>
      <c r="Z180" s="35"/>
      <c r="AA180" s="35"/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U180" s="32" t="s">
        <v>134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895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s="32" customFormat="1" ht="16" hidden="1" customHeight="1">
      <c r="A181" s="21">
        <v>1668</v>
      </c>
      <c r="B181" s="32" t="s">
        <v>26</v>
      </c>
      <c r="C181" s="32" t="s">
        <v>243</v>
      </c>
      <c r="D181" s="32" t="s">
        <v>134</v>
      </c>
      <c r="E181" s="32" t="s">
        <v>1276</v>
      </c>
      <c r="F181" s="34" t="str">
        <f>IF(ISBLANK(Table2[[#This Row],[unique_id]]), "", Table2[[#This Row],[unique_id]])</f>
        <v>old_deck_festoons_plug</v>
      </c>
      <c r="G181" s="32" t="s">
        <v>315</v>
      </c>
      <c r="H181" s="32" t="s">
        <v>139</v>
      </c>
      <c r="I181" s="32" t="s">
        <v>132</v>
      </c>
      <c r="O181" s="35" t="s">
        <v>959</v>
      </c>
      <c r="T181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1" s="35"/>
      <c r="W181" s="35"/>
      <c r="X181" s="35"/>
      <c r="Y181" s="35"/>
      <c r="Z181" s="35"/>
      <c r="AA181" s="35"/>
      <c r="AE181" s="32" t="s">
        <v>308</v>
      </c>
      <c r="AG181" s="35"/>
      <c r="AH181" s="35"/>
      <c r="AJ181" s="32" t="str">
        <f>IF(ISBLANK(AI181),  "", _xlfn.CONCAT("haas/entity/sensor/", LOWER(C181), "/", E181, "/config"))</f>
        <v/>
      </c>
      <c r="AK181" s="32" t="str">
        <f>IF(ISBLANK(AI181),  "", _xlfn.CONCAT(LOWER(C181), "/", E181))</f>
        <v/>
      </c>
      <c r="AT181" s="36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2" t="s">
        <v>895</v>
      </c>
      <c r="BA181" s="32" t="s">
        <v>392</v>
      </c>
      <c r="BB181" s="32" t="s">
        <v>243</v>
      </c>
      <c r="BC181" s="32" t="s">
        <v>393</v>
      </c>
      <c r="BD181" s="32" t="s">
        <v>389</v>
      </c>
      <c r="BF181" s="32" t="s">
        <v>1186</v>
      </c>
      <c r="BG181" s="32" t="s">
        <v>472</v>
      </c>
      <c r="BH181" s="32" t="s">
        <v>657</v>
      </c>
      <c r="BI181" s="32" t="s">
        <v>656</v>
      </c>
      <c r="BJ181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2" spans="1:62" s="37" customFormat="1" ht="16" hidden="1" customHeight="1">
      <c r="A182" s="21">
        <v>1669</v>
      </c>
      <c r="B182" s="37" t="s">
        <v>26</v>
      </c>
      <c r="C182" s="37" t="s">
        <v>982</v>
      </c>
      <c r="D182" s="37" t="s">
        <v>149</v>
      </c>
      <c r="E182" s="38" t="s">
        <v>1154</v>
      </c>
      <c r="F182" s="39" t="str">
        <f>IF(ISBLANK(Table2[[#This Row],[unique_id]]), "", Table2[[#This Row],[unique_id]])</f>
        <v>template_deck_festoons_plug_proxy</v>
      </c>
      <c r="G182" s="37" t="s">
        <v>215</v>
      </c>
      <c r="H182" s="37" t="s">
        <v>139</v>
      </c>
      <c r="I182" s="37" t="s">
        <v>132</v>
      </c>
      <c r="O182" s="40" t="s">
        <v>959</v>
      </c>
      <c r="P182" s="37" t="s">
        <v>172</v>
      </c>
      <c r="Q182" s="37" t="s">
        <v>929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1311</v>
      </c>
      <c r="V182" s="40"/>
      <c r="W182" s="40"/>
      <c r="X182" s="40"/>
      <c r="Y182" s="40"/>
      <c r="Z182" s="40"/>
      <c r="AA182" s="40"/>
      <c r="AG182" s="40"/>
      <c r="AH182" s="40"/>
      <c r="AJ182" s="37" t="str">
        <f>IF(ISBLANK(AI182),  "", _xlfn.CONCAT("haas/entity/sensor/", LOWER(C182), "/", E182, "/config"))</f>
        <v/>
      </c>
      <c r="AK182" s="37" t="str">
        <f>IF(ISBLANK(AI182),  "", _xlfn.CONCAT(LOWER(C182), "/", E182))</f>
        <v/>
      </c>
      <c r="AT182" s="41"/>
      <c r="AU182" s="37" t="s">
        <v>137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895</v>
      </c>
      <c r="BA182" s="37" t="s">
        <v>1359</v>
      </c>
      <c r="BB182" s="37" t="s">
        <v>1358</v>
      </c>
      <c r="BC182" s="37" t="s">
        <v>1075</v>
      </c>
      <c r="BD182" s="37" t="s">
        <v>389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7" customFormat="1" ht="16" customHeight="1">
      <c r="A183" s="21">
        <v>2502</v>
      </c>
      <c r="B183" s="21" t="s">
        <v>26</v>
      </c>
      <c r="C183" s="21" t="s">
        <v>299</v>
      </c>
      <c r="D183" s="21" t="s">
        <v>27</v>
      </c>
      <c r="E183" s="21" t="s">
        <v>284</v>
      </c>
      <c r="F183" s="25" t="str">
        <f>IF(ISBLANK(Table2[[#This Row],[unique_id]]), "", Table2[[#This Row],[unique_id]])</f>
        <v>network_internet_upload</v>
      </c>
      <c r="G183" s="21" t="s">
        <v>288</v>
      </c>
      <c r="H183" s="21" t="s">
        <v>886</v>
      </c>
      <c r="I183" s="21" t="s">
        <v>307</v>
      </c>
      <c r="J183" s="21"/>
      <c r="K183" s="21"/>
      <c r="L183" s="21"/>
      <c r="M183" s="21" t="s">
        <v>136</v>
      </c>
      <c r="N183" s="21"/>
      <c r="O183" s="22"/>
      <c r="P183" s="21"/>
      <c r="Q183" s="21"/>
      <c r="R183" s="21"/>
      <c r="S183" s="21"/>
      <c r="T183" s="27"/>
      <c r="U183" s="21"/>
      <c r="V183" s="22"/>
      <c r="W183" s="22"/>
      <c r="X183" s="22"/>
      <c r="Y183" s="22"/>
      <c r="Z183" s="22"/>
      <c r="AA183" s="22"/>
      <c r="AB183" s="21" t="s">
        <v>31</v>
      </c>
      <c r="AC183" s="21" t="s">
        <v>293</v>
      </c>
      <c r="AD183" s="21" t="s">
        <v>881</v>
      </c>
      <c r="AE183" s="21" t="s">
        <v>305</v>
      </c>
      <c r="AF183" s="21">
        <v>200</v>
      </c>
      <c r="AG183" s="22" t="s">
        <v>34</v>
      </c>
      <c r="AH183" s="22"/>
      <c r="AI183" s="21" t="s">
        <v>297</v>
      </c>
      <c r="AJ183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haas/entity/sensor/internet/network_internet_upload/config</v>
      </c>
      <c r="AK183" s="21" t="str">
        <f>IF(ISBLANK(Table2[[#This Row],[index]]),  "", _xlfn.CONCAT("telegraf/macmini-mae/", LOWER(Table2[[#This Row],[device_via_device]])))</f>
        <v>telegraf/macmini-mae/internet</v>
      </c>
      <c r="AL183" s="21"/>
      <c r="AM183" s="21"/>
      <c r="AN183" s="21"/>
      <c r="AO183" s="21"/>
      <c r="AP183" s="21"/>
      <c r="AQ183" s="21"/>
      <c r="AR183" s="45" t="s">
        <v>883</v>
      </c>
      <c r="AS183" s="21">
        <v>1</v>
      </c>
      <c r="AT183" s="14"/>
      <c r="AU183" s="21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3" s="21" t="s">
        <v>299</v>
      </c>
      <c r="AY183" s="21" t="str">
        <f>IF(ISBLANK(Table2[[#This Row],[device_model]]), "", Table2[[#This Row],[device_suggested_area]])</f>
        <v>Home</v>
      </c>
      <c r="AZ183" s="21" t="s">
        <v>1293</v>
      </c>
      <c r="BA183" s="21" t="s">
        <v>1273</v>
      </c>
      <c r="BB183" s="21" t="s">
        <v>294</v>
      </c>
      <c r="BC183" s="21" t="s">
        <v>1203</v>
      </c>
      <c r="BD183" s="21" t="s">
        <v>172</v>
      </c>
      <c r="BE183" s="21"/>
      <c r="BF183" s="21"/>
      <c r="BG183" s="21"/>
      <c r="BH183" s="21"/>
      <c r="BI183" s="21"/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2503</v>
      </c>
      <c r="B184" s="21" t="s">
        <v>26</v>
      </c>
      <c r="C184" s="21" t="s">
        <v>299</v>
      </c>
      <c r="D184" s="21" t="s">
        <v>27</v>
      </c>
      <c r="E184" s="21" t="s">
        <v>285</v>
      </c>
      <c r="F184" s="25" t="str">
        <f>IF(ISBLANK(Table2[[#This Row],[unique_id]]), "", Table2[[#This Row],[unique_id]])</f>
        <v>network_internet_download</v>
      </c>
      <c r="G184" s="21" t="s">
        <v>289</v>
      </c>
      <c r="H184" s="21" t="s">
        <v>886</v>
      </c>
      <c r="I184" s="21" t="s">
        <v>307</v>
      </c>
      <c r="J184" s="21"/>
      <c r="K184" s="21"/>
      <c r="L184" s="21"/>
      <c r="M184" s="21" t="s">
        <v>136</v>
      </c>
      <c r="N184" s="21"/>
      <c r="O184" s="22"/>
      <c r="P184" s="21"/>
      <c r="Q184" s="21"/>
      <c r="R184" s="21"/>
      <c r="S184" s="21"/>
      <c r="T184" s="27"/>
      <c r="U184" s="21"/>
      <c r="V184" s="22"/>
      <c r="W184" s="22"/>
      <c r="X184" s="22"/>
      <c r="Y184" s="22"/>
      <c r="Z184" s="22"/>
      <c r="AA184" s="22"/>
      <c r="AB184" s="21" t="s">
        <v>31</v>
      </c>
      <c r="AC184" s="21" t="s">
        <v>293</v>
      </c>
      <c r="AD184" s="21" t="s">
        <v>881</v>
      </c>
      <c r="AE184" s="21" t="s">
        <v>306</v>
      </c>
      <c r="AF184" s="21">
        <v>200</v>
      </c>
      <c r="AG184" s="22" t="s">
        <v>34</v>
      </c>
      <c r="AH184" s="22"/>
      <c r="AI184" s="21" t="s">
        <v>298</v>
      </c>
      <c r="AJ184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haas/entity/sensor/internet/network_internet_download/config</v>
      </c>
      <c r="AK184" s="21" t="str">
        <f>IF(ISBLANK(Table2[[#This Row],[index]]),  "", _xlfn.CONCAT("telegraf/macmini-mae/", LOWER(Table2[[#This Row],[device_via_device]])))</f>
        <v>telegraf/macmini-mae/internet</v>
      </c>
      <c r="AL184" s="21"/>
      <c r="AM184" s="21"/>
      <c r="AN184" s="21"/>
      <c r="AO184" s="21"/>
      <c r="AP184" s="21"/>
      <c r="AQ184" s="21"/>
      <c r="AR184" s="45" t="s">
        <v>884</v>
      </c>
      <c r="AS184" s="21">
        <v>1</v>
      </c>
      <c r="AT184" s="14"/>
      <c r="AU184" s="21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4" s="21" t="s">
        <v>299</v>
      </c>
      <c r="AY184" s="21" t="str">
        <f>IF(ISBLANK(Table2[[#This Row],[device_model]]), "", Table2[[#This Row],[device_suggested_area]])</f>
        <v>Home</v>
      </c>
      <c r="AZ184" s="21" t="s">
        <v>1293</v>
      </c>
      <c r="BA184" s="21" t="s">
        <v>1273</v>
      </c>
      <c r="BB184" s="21" t="s">
        <v>294</v>
      </c>
      <c r="BC184" s="21" t="s">
        <v>1203</v>
      </c>
      <c r="BD184" s="21" t="s">
        <v>172</v>
      </c>
      <c r="BE184" s="21"/>
      <c r="BF184" s="21"/>
      <c r="BG184" s="21"/>
      <c r="BH184" s="21"/>
      <c r="BI184" s="21"/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customHeight="1">
      <c r="A185" s="21">
        <v>2504</v>
      </c>
      <c r="B185" s="21" t="s">
        <v>26</v>
      </c>
      <c r="C185" s="21" t="s">
        <v>299</v>
      </c>
      <c r="D185" s="21" t="s">
        <v>27</v>
      </c>
      <c r="E185" s="21" t="s">
        <v>876</v>
      </c>
      <c r="F185" s="25" t="str">
        <f>IF(ISBLANK(Table2[[#This Row],[unique_id]]), "", Table2[[#This Row],[unique_id]])</f>
        <v>network_certifcate_expiry</v>
      </c>
      <c r="G185" s="21" t="s">
        <v>877</v>
      </c>
      <c r="H185" s="21" t="s">
        <v>886</v>
      </c>
      <c r="I185" s="21" t="s">
        <v>307</v>
      </c>
      <c r="J185" s="21"/>
      <c r="K185" s="21"/>
      <c r="L185" s="21"/>
      <c r="M185" s="21" t="s">
        <v>136</v>
      </c>
      <c r="N185" s="21"/>
      <c r="O185" s="22"/>
      <c r="P185" s="21"/>
      <c r="Q185" s="21"/>
      <c r="R185" s="21"/>
      <c r="S185" s="21"/>
      <c r="T185" s="27"/>
      <c r="U185" s="21"/>
      <c r="V185" s="22"/>
      <c r="W185" s="22"/>
      <c r="X185" s="22"/>
      <c r="Y185" s="22"/>
      <c r="Z185" s="22"/>
      <c r="AA185" s="22"/>
      <c r="AB185" s="21" t="s">
        <v>31</v>
      </c>
      <c r="AC185" s="21" t="s">
        <v>291</v>
      </c>
      <c r="AD185" s="21"/>
      <c r="AE185" s="21" t="s">
        <v>878</v>
      </c>
      <c r="AF185" s="21">
        <v>200</v>
      </c>
      <c r="AG185" s="22" t="s">
        <v>34</v>
      </c>
      <c r="AH185" s="22"/>
      <c r="AI185" s="21" t="s">
        <v>879</v>
      </c>
      <c r="AJ185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haas/entity/sensor/internet/network_certifcate_expiry/config</v>
      </c>
      <c r="AK185" s="21" t="str">
        <f>IF(ISBLANK(Table2[[#This Row],[index]]),  "", _xlfn.CONCAT("telegraf/macmini-mae/", LOWER(Table2[[#This Row],[device_via_device]])))</f>
        <v>telegraf/macmini-mae/internet</v>
      </c>
      <c r="AL185" s="21"/>
      <c r="AM185" s="21"/>
      <c r="AN185" s="21"/>
      <c r="AO185" s="21"/>
      <c r="AP185" s="21"/>
      <c r="AQ185" s="21"/>
      <c r="AR185" s="45" t="s">
        <v>885</v>
      </c>
      <c r="AS185" s="21">
        <v>1</v>
      </c>
      <c r="AT185" s="14"/>
      <c r="AU185" s="21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5" s="21" t="s">
        <v>299</v>
      </c>
      <c r="AY185" s="21" t="str">
        <f>IF(ISBLANK(Table2[[#This Row],[device_model]]), "", Table2[[#This Row],[device_suggested_area]])</f>
        <v>Home</v>
      </c>
      <c r="AZ185" s="21" t="s">
        <v>1293</v>
      </c>
      <c r="BA185" s="21" t="s">
        <v>1273</v>
      </c>
      <c r="BB185" s="21" t="s">
        <v>294</v>
      </c>
      <c r="BC185" s="21" t="s">
        <v>1203</v>
      </c>
      <c r="BD185" s="21" t="s">
        <v>172</v>
      </c>
      <c r="BE185" s="21"/>
      <c r="BF185" s="21"/>
      <c r="BG185" s="21"/>
      <c r="BH185" s="21"/>
      <c r="BI185" s="21"/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1673</v>
      </c>
      <c r="B186" s="32" t="s">
        <v>26</v>
      </c>
      <c r="C186" s="32" t="s">
        <v>982</v>
      </c>
      <c r="D186" s="32" t="s">
        <v>149</v>
      </c>
      <c r="E186" s="33" t="s">
        <v>1278</v>
      </c>
      <c r="F186" s="34" t="str">
        <f>IF(ISBLANK(Table2[[#This Row],[unique_id]]), "", Table2[[#This Row],[unique_id]])</f>
        <v>template_old_landing_festoons_plug_proxy</v>
      </c>
      <c r="G186" s="32" t="s">
        <v>652</v>
      </c>
      <c r="H186" s="32" t="s">
        <v>139</v>
      </c>
      <c r="I186" s="32" t="s">
        <v>132</v>
      </c>
      <c r="O186" s="35" t="s">
        <v>959</v>
      </c>
      <c r="T186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5"/>
      <c r="W186" s="35"/>
      <c r="X186" s="35"/>
      <c r="Y186" s="35"/>
      <c r="Z186" s="35"/>
      <c r="AA186" s="35"/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U186" s="32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895</v>
      </c>
      <c r="BA186" s="32" t="s">
        <v>392</v>
      </c>
      <c r="BB186" s="32" t="s">
        <v>243</v>
      </c>
      <c r="BC186" s="32" t="s">
        <v>393</v>
      </c>
      <c r="BD186" s="32" t="s">
        <v>653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2" customFormat="1" ht="16" hidden="1" customHeight="1">
      <c r="A187" s="21">
        <v>1674</v>
      </c>
      <c r="B187" s="32" t="s">
        <v>26</v>
      </c>
      <c r="C187" s="32" t="s">
        <v>243</v>
      </c>
      <c r="D187" s="32" t="s">
        <v>134</v>
      </c>
      <c r="E187" s="32" t="s">
        <v>1279</v>
      </c>
      <c r="F187" s="34" t="str">
        <f>IF(ISBLANK(Table2[[#This Row],[unique_id]]), "", Table2[[#This Row],[unique_id]])</f>
        <v>old_landing_festoons_plug</v>
      </c>
      <c r="G187" s="32" t="s">
        <v>652</v>
      </c>
      <c r="H187" s="32" t="s">
        <v>139</v>
      </c>
      <c r="I187" s="32" t="s">
        <v>132</v>
      </c>
      <c r="O187" s="35" t="s">
        <v>959</v>
      </c>
      <c r="T187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7" s="35"/>
      <c r="W187" s="35"/>
      <c r="X187" s="35"/>
      <c r="Y187" s="35"/>
      <c r="Z187" s="35"/>
      <c r="AA187" s="35"/>
      <c r="AE187" s="32" t="s">
        <v>308</v>
      </c>
      <c r="AG187" s="35"/>
      <c r="AH187" s="35"/>
      <c r="AJ187" s="32" t="str">
        <f>IF(ISBLANK(AI187),  "", _xlfn.CONCAT("haas/entity/sensor/", LOWER(C187), "/", E187, "/config"))</f>
        <v/>
      </c>
      <c r="AK187" s="32" t="str">
        <f>IF(ISBLANK(AI187),  "", _xlfn.CONCAT(LOWER(C187), "/", E187))</f>
        <v/>
      </c>
      <c r="AT187" s="36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2" t="s">
        <v>895</v>
      </c>
      <c r="BA187" s="32" t="s">
        <v>392</v>
      </c>
      <c r="BB187" s="32" t="s">
        <v>243</v>
      </c>
      <c r="BC187" s="32" t="s">
        <v>393</v>
      </c>
      <c r="BD187" s="32" t="s">
        <v>653</v>
      </c>
      <c r="BF187" s="32" t="s">
        <v>1186</v>
      </c>
      <c r="BG187" s="32" t="s">
        <v>472</v>
      </c>
      <c r="BH187" s="32" t="s">
        <v>654</v>
      </c>
      <c r="BI187" s="32" t="s">
        <v>655</v>
      </c>
      <c r="BJ187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8" spans="1:62" s="37" customFormat="1" ht="16" hidden="1" customHeight="1">
      <c r="A188" s="21">
        <v>1675</v>
      </c>
      <c r="B188" s="37" t="s">
        <v>26</v>
      </c>
      <c r="C188" s="37" t="s">
        <v>982</v>
      </c>
      <c r="D188" s="37" t="s">
        <v>149</v>
      </c>
      <c r="E188" s="38" t="s">
        <v>1155</v>
      </c>
      <c r="F188" s="39" t="str">
        <f>IF(ISBLANK(Table2[[#This Row],[unique_id]]), "", Table2[[#This Row],[unique_id]])</f>
        <v>template_landing_festoons_plug_proxy</v>
      </c>
      <c r="G188" s="37" t="s">
        <v>215</v>
      </c>
      <c r="H188" s="37" t="s">
        <v>139</v>
      </c>
      <c r="I188" s="37" t="s">
        <v>132</v>
      </c>
      <c r="O188" s="40" t="s">
        <v>959</v>
      </c>
      <c r="P188" s="37" t="s">
        <v>172</v>
      </c>
      <c r="Q188" s="37" t="s">
        <v>929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1311</v>
      </c>
      <c r="V188" s="40"/>
      <c r="W188" s="40"/>
      <c r="X188" s="40"/>
      <c r="Y188" s="40"/>
      <c r="Z188" s="40"/>
      <c r="AA188" s="40"/>
      <c r="AG188" s="40"/>
      <c r="AH188" s="40"/>
      <c r="AJ188" s="37" t="str">
        <f>IF(ISBLANK(AI188),  "", _xlfn.CONCAT("haas/entity/sensor/", LOWER(C188), "/", E188, "/config"))</f>
        <v/>
      </c>
      <c r="AK188" s="37" t="str">
        <f>IF(ISBLANK(AI188),  "", _xlfn.CONCAT(LOWER(C188), "/", E188))</f>
        <v/>
      </c>
      <c r="AT188" s="41"/>
      <c r="AU188" s="37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895</v>
      </c>
      <c r="BA188" s="37" t="s">
        <v>1360</v>
      </c>
      <c r="BB188" s="37" t="s">
        <v>1358</v>
      </c>
      <c r="BC188" s="37" t="s">
        <v>1075</v>
      </c>
      <c r="BD188" s="37" t="s">
        <v>653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7" customFormat="1" ht="16" hidden="1" customHeight="1">
      <c r="A189" s="21">
        <v>1506</v>
      </c>
      <c r="B189" s="37" t="s">
        <v>26</v>
      </c>
      <c r="C189" s="37" t="s">
        <v>853</v>
      </c>
      <c r="D189" s="37" t="s">
        <v>129</v>
      </c>
      <c r="E189" s="37" t="s">
        <v>1009</v>
      </c>
      <c r="F189" s="39" t="str">
        <f>IF(ISBLANK(Table2[[#This Row],[unique_id]]), "", Table2[[#This Row],[unique_id]])</f>
        <v>kitchen_fan_plug</v>
      </c>
      <c r="G189" s="37" t="s">
        <v>215</v>
      </c>
      <c r="H189" s="37" t="s">
        <v>131</v>
      </c>
      <c r="I189" s="37" t="s">
        <v>132</v>
      </c>
      <c r="J189" s="37" t="s">
        <v>564</v>
      </c>
      <c r="M189" s="37" t="s">
        <v>136</v>
      </c>
      <c r="O189" s="40" t="s">
        <v>959</v>
      </c>
      <c r="P189" s="37" t="s">
        <v>172</v>
      </c>
      <c r="Q189" s="37" t="s">
        <v>929</v>
      </c>
      <c r="R189" s="37" t="str">
        <f>Table2[[#This Row],[entity_domain]]</f>
        <v>Fans</v>
      </c>
      <c r="S189" s="37" t="str">
        <f>_xlfn.CONCAT( Table2[[#This Row],[device_suggested_area]], " ",Table2[[#This Row],[powercalc_group_3]])</f>
        <v>Kitchen Fans</v>
      </c>
      <c r="T189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89" s="40"/>
      <c r="W189" s="40"/>
      <c r="X189" s="40"/>
      <c r="Y189" s="40"/>
      <c r="Z189" s="40"/>
      <c r="AA189" s="56" t="s">
        <v>1355</v>
      </c>
      <c r="AE189" s="37" t="s">
        <v>254</v>
      </c>
      <c r="AF189" s="37">
        <v>10</v>
      </c>
      <c r="AG189" s="40" t="s">
        <v>34</v>
      </c>
      <c r="AH189" s="40" t="s">
        <v>1087</v>
      </c>
      <c r="AJ189" s="37" t="str">
        <f>_xlfn.CONCAT("haas/entity/", Table2[[#This Row],[entity_namespace]], "/tasmota/",Table2[[#This Row],[unique_id]], "/config")</f>
        <v>haas/entity/fan/tasmota/kitchen_fan_plug/config</v>
      </c>
      <c r="AK189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89" s="37" t="str">
        <f>_xlfn.CONCAT("tasmota/device/",Table2[[#This Row],[unique_id]], "/cmnd/POWER")</f>
        <v>tasmota/device/kitchen_fan_plug/cmnd/POWER</v>
      </c>
      <c r="AM18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9" s="37" t="s">
        <v>1107</v>
      </c>
      <c r="AO189" s="37" t="s">
        <v>1108</v>
      </c>
      <c r="AP189" s="37" t="s">
        <v>1096</v>
      </c>
      <c r="AQ189" s="37" t="s">
        <v>1097</v>
      </c>
      <c r="AR189" s="37" t="s">
        <v>1178</v>
      </c>
      <c r="AS189" s="37">
        <v>1</v>
      </c>
      <c r="AT189" s="42" t="str">
        <f>HYPERLINK(_xlfn.CONCAT("http://", Table2[[#This Row],[connection_ip]], "/?"))</f>
        <v>http://10.0.6.104/?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89" s="21" t="str">
        <f>IF(ISBLANK(Table2[[#This Row],[device_model]]), "", Table2[[#This Row],[device_suggested_area]])</f>
        <v>Kitchen</v>
      </c>
      <c r="AZ189" s="37" t="s">
        <v>564</v>
      </c>
      <c r="BA189" s="37" t="s">
        <v>1106</v>
      </c>
      <c r="BB189" s="37" t="s">
        <v>1358</v>
      </c>
      <c r="BC189" s="37" t="s">
        <v>1075</v>
      </c>
      <c r="BD189" s="37" t="s">
        <v>215</v>
      </c>
      <c r="BG189" s="37" t="s">
        <v>472</v>
      </c>
      <c r="BH189" s="37" t="s">
        <v>1117</v>
      </c>
      <c r="BI189" s="37" t="s">
        <v>1118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90" spans="1:62" s="37" customFormat="1" ht="16" hidden="1" customHeight="1">
      <c r="A190" s="64">
        <v>1507</v>
      </c>
      <c r="B190" s="37" t="s">
        <v>26</v>
      </c>
      <c r="C190" s="37" t="s">
        <v>853</v>
      </c>
      <c r="D190" s="37" t="s">
        <v>27</v>
      </c>
      <c r="E190" s="37" t="s">
        <v>1120</v>
      </c>
      <c r="F190" s="39" t="str">
        <f>IF(ISBLANK(Table2[[#This Row],[unique_id]]), "", Table2[[#This Row],[unique_id]])</f>
        <v>kitchen_fan_plug_energy_power</v>
      </c>
      <c r="G190" s="37" t="s">
        <v>215</v>
      </c>
      <c r="H190" s="37" t="s">
        <v>131</v>
      </c>
      <c r="I190" s="37" t="s">
        <v>132</v>
      </c>
      <c r="O190" s="40"/>
      <c r="T190" s="38"/>
      <c r="V190" s="40"/>
      <c r="W190" s="40"/>
      <c r="X190" s="40"/>
      <c r="Y190" s="40"/>
      <c r="Z190" s="40"/>
      <c r="AA190" s="40"/>
      <c r="AB190" s="37" t="s">
        <v>31</v>
      </c>
      <c r="AC190" s="37" t="s">
        <v>358</v>
      </c>
      <c r="AD190" s="37" t="s">
        <v>1088</v>
      </c>
      <c r="AF190" s="37">
        <v>10</v>
      </c>
      <c r="AG190" s="40" t="s">
        <v>34</v>
      </c>
      <c r="AH190" s="40" t="s">
        <v>1087</v>
      </c>
      <c r="AJ190" s="37" t="str">
        <f>_xlfn.CONCAT("haas/entity/", Table2[[#This Row],[entity_namespace]], "/tasmota/",Table2[[#This Row],[unique_id]], "/config")</f>
        <v>haas/entity/sensor/tasmota/kitchen_fan_plug_energy_power/config</v>
      </c>
      <c r="AK190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90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90" s="37" t="s">
        <v>1107</v>
      </c>
      <c r="AO190" s="37" t="s">
        <v>1108</v>
      </c>
      <c r="AP190" s="37" t="s">
        <v>1096</v>
      </c>
      <c r="AQ190" s="37" t="s">
        <v>1097</v>
      </c>
      <c r="AR190" s="37" t="s">
        <v>1352</v>
      </c>
      <c r="AS190" s="37">
        <v>1</v>
      </c>
      <c r="AT190" s="42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90" s="21" t="str">
        <f>IF(ISBLANK(Table2[[#This Row],[device_model]]), "", Table2[[#This Row],[device_suggested_area]])</f>
        <v>Kitchen</v>
      </c>
      <c r="AZ190" s="37" t="s">
        <v>564</v>
      </c>
      <c r="BA190" s="37" t="s">
        <v>1106</v>
      </c>
      <c r="BB190" s="37" t="s">
        <v>1358</v>
      </c>
      <c r="BC190" s="37" t="s">
        <v>1075</v>
      </c>
      <c r="BD190" s="37" t="s">
        <v>215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1678</v>
      </c>
      <c r="B191" s="21" t="s">
        <v>676</v>
      </c>
      <c r="C191" s="21" t="s">
        <v>409</v>
      </c>
      <c r="D191" s="21" t="s">
        <v>137</v>
      </c>
      <c r="E191" s="21" t="s">
        <v>670</v>
      </c>
      <c r="F191" s="25" t="str">
        <f>IF(ISBLANK(Table2[[#This Row],[unique_id]]), "", Table2[[#This Row],[unique_id]])</f>
        <v>garden_pedestals</v>
      </c>
      <c r="G191" s="21" t="s">
        <v>671</v>
      </c>
      <c r="H191" s="21" t="s">
        <v>139</v>
      </c>
      <c r="I191" s="21" t="s">
        <v>132</v>
      </c>
      <c r="J191" s="21" t="s">
        <v>894</v>
      </c>
      <c r="T191" s="27"/>
      <c r="V191" s="22"/>
      <c r="W191" s="22" t="s">
        <v>582</v>
      </c>
      <c r="X191" s="29">
        <v>115</v>
      </c>
      <c r="Y191" s="30" t="s">
        <v>928</v>
      </c>
      <c r="Z191" s="30"/>
      <c r="AA191" s="30"/>
      <c r="AE191" s="21" t="s">
        <v>308</v>
      </c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894</v>
      </c>
      <c r="BA191" s="21" t="s">
        <v>662</v>
      </c>
      <c r="BB191" s="21" t="s">
        <v>409</v>
      </c>
      <c r="BC191" s="21" t="s">
        <v>660</v>
      </c>
      <c r="BD191" s="21" t="s">
        <v>672</v>
      </c>
      <c r="BH191" s="21"/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2" ht="16" hidden="1" customHeight="1">
      <c r="A192" s="21">
        <v>1679</v>
      </c>
      <c r="B192" s="21" t="s">
        <v>676</v>
      </c>
      <c r="C192" s="21" t="s">
        <v>409</v>
      </c>
      <c r="D192" s="21" t="s">
        <v>137</v>
      </c>
      <c r="E192" s="21" t="s">
        <v>1156</v>
      </c>
      <c r="F192" s="25" t="str">
        <f>IF(ISBLANK(Table2[[#This Row],[unique_id]]), "", Table2[[#This Row],[unique_id]])</f>
        <v>garden_pedestals_bulb_1</v>
      </c>
      <c r="H192" s="21" t="s">
        <v>139</v>
      </c>
      <c r="P192" s="21" t="s">
        <v>172</v>
      </c>
      <c r="Q192" s="21" t="s">
        <v>929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581</v>
      </c>
      <c r="X192" s="29">
        <v>115</v>
      </c>
      <c r="Y192" s="30" t="s">
        <v>925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1217</v>
      </c>
      <c r="BA192" s="21" t="s">
        <v>662</v>
      </c>
      <c r="BB192" s="21" t="s">
        <v>409</v>
      </c>
      <c r="BC192" s="21" t="s">
        <v>660</v>
      </c>
      <c r="BD192" s="21" t="s">
        <v>672</v>
      </c>
      <c r="BH192" s="21" t="s">
        <v>659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3" spans="1:62" ht="16" hidden="1" customHeight="1">
      <c r="A193" s="21">
        <v>1680</v>
      </c>
      <c r="B193" s="21" t="s">
        <v>676</v>
      </c>
      <c r="C193" s="21" t="s">
        <v>409</v>
      </c>
      <c r="D193" s="21" t="s">
        <v>137</v>
      </c>
      <c r="E193" s="21" t="s">
        <v>1157</v>
      </c>
      <c r="F193" s="25" t="str">
        <f>IF(ISBLANK(Table2[[#This Row],[unique_id]]), "", Table2[[#This Row],[unique_id]])</f>
        <v>garden_pedestals_bulb_2</v>
      </c>
      <c r="H193" s="21" t="s">
        <v>139</v>
      </c>
      <c r="P193" s="21" t="s">
        <v>172</v>
      </c>
      <c r="Q193" s="21" t="s">
        <v>929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581</v>
      </c>
      <c r="X193" s="29">
        <v>115</v>
      </c>
      <c r="Y193" s="30" t="s">
        <v>925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1218</v>
      </c>
      <c r="BA193" s="21" t="s">
        <v>662</v>
      </c>
      <c r="BB193" s="21" t="s">
        <v>409</v>
      </c>
      <c r="BC193" s="21" t="s">
        <v>660</v>
      </c>
      <c r="BD193" s="21" t="s">
        <v>672</v>
      </c>
      <c r="BH193" s="21" t="s">
        <v>663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4" spans="1:62" ht="16" hidden="1" customHeight="1">
      <c r="A194" s="21">
        <v>1681</v>
      </c>
      <c r="B194" s="21" t="s">
        <v>676</v>
      </c>
      <c r="C194" s="21" t="s">
        <v>409</v>
      </c>
      <c r="D194" s="21" t="s">
        <v>137</v>
      </c>
      <c r="E194" s="21" t="s">
        <v>1158</v>
      </c>
      <c r="F194" s="25" t="str">
        <f>IF(ISBLANK(Table2[[#This Row],[unique_id]]), "", Table2[[#This Row],[unique_id]])</f>
        <v>garden_pedestals_bulb_3</v>
      </c>
      <c r="H194" s="21" t="s">
        <v>139</v>
      </c>
      <c r="P194" s="21" t="s">
        <v>172</v>
      </c>
      <c r="Q194" s="21" t="s">
        <v>929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581</v>
      </c>
      <c r="X194" s="29">
        <v>115</v>
      </c>
      <c r="Y194" s="30" t="s">
        <v>925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1219</v>
      </c>
      <c r="BA194" s="21" t="s">
        <v>662</v>
      </c>
      <c r="BB194" s="21" t="s">
        <v>409</v>
      </c>
      <c r="BC194" s="21" t="s">
        <v>660</v>
      </c>
      <c r="BD194" s="21" t="s">
        <v>672</v>
      </c>
      <c r="BH194" s="21" t="s">
        <v>664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5" spans="1:62" ht="16" hidden="1" customHeight="1">
      <c r="A195" s="21">
        <v>1682</v>
      </c>
      <c r="B195" s="21" t="s">
        <v>676</v>
      </c>
      <c r="C195" s="21" t="s">
        <v>409</v>
      </c>
      <c r="D195" s="21" t="s">
        <v>137</v>
      </c>
      <c r="E195" s="21" t="s">
        <v>1159</v>
      </c>
      <c r="F195" s="25" t="str">
        <f>IF(ISBLANK(Table2[[#This Row],[unique_id]]), "", Table2[[#This Row],[unique_id]])</f>
        <v>garden_pedestals_bulb_4</v>
      </c>
      <c r="H195" s="21" t="s">
        <v>139</v>
      </c>
      <c r="P195" s="21" t="s">
        <v>172</v>
      </c>
      <c r="Q195" s="21" t="s">
        <v>929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581</v>
      </c>
      <c r="X195" s="29">
        <v>115</v>
      </c>
      <c r="Y195" s="30" t="s">
        <v>925</v>
      </c>
      <c r="Z195" s="30"/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1220</v>
      </c>
      <c r="BA195" s="21" t="s">
        <v>662</v>
      </c>
      <c r="BB195" s="21" t="s">
        <v>409</v>
      </c>
      <c r="BC195" s="21" t="s">
        <v>660</v>
      </c>
      <c r="BD195" s="21" t="s">
        <v>672</v>
      </c>
      <c r="BH195" s="21" t="s">
        <v>665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6" spans="1:62" ht="16" hidden="1" customHeight="1">
      <c r="A196" s="21">
        <v>1683</v>
      </c>
      <c r="B196" s="21" t="s">
        <v>676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581</v>
      </c>
      <c r="X196" s="29">
        <v>115</v>
      </c>
      <c r="Y196" s="30" t="s">
        <v>925</v>
      </c>
      <c r="Z196" s="30" t="s">
        <v>1185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1221</v>
      </c>
      <c r="BA196" s="21" t="s">
        <v>662</v>
      </c>
      <c r="BB196" s="21" t="s">
        <v>409</v>
      </c>
      <c r="BC196" s="21" t="s">
        <v>660</v>
      </c>
      <c r="BD196" s="21" t="s">
        <v>672</v>
      </c>
      <c r="BH196" s="21" t="s">
        <v>1289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1684</v>
      </c>
      <c r="B197" s="21" t="s">
        <v>676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581</v>
      </c>
      <c r="X197" s="29">
        <v>115</v>
      </c>
      <c r="Y197" s="30" t="s">
        <v>925</v>
      </c>
      <c r="Z197" s="30" t="s">
        <v>1185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1222</v>
      </c>
      <c r="BA197" s="21" t="s">
        <v>662</v>
      </c>
      <c r="BB197" s="21" t="s">
        <v>409</v>
      </c>
      <c r="BC197" s="21" t="s">
        <v>660</v>
      </c>
      <c r="BD197" s="21" t="s">
        <v>672</v>
      </c>
      <c r="BH197" s="21" t="s">
        <v>1289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1685</v>
      </c>
      <c r="B198" s="21" t="s">
        <v>676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581</v>
      </c>
      <c r="X198" s="29">
        <v>115</v>
      </c>
      <c r="Y198" s="30" t="s">
        <v>925</v>
      </c>
      <c r="Z198" s="30" t="s">
        <v>1185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1223</v>
      </c>
      <c r="BA198" s="21" t="s">
        <v>662</v>
      </c>
      <c r="BB198" s="21" t="s">
        <v>409</v>
      </c>
      <c r="BC198" s="21" t="s">
        <v>660</v>
      </c>
      <c r="BD198" s="21" t="s">
        <v>672</v>
      </c>
      <c r="BH198" s="21" t="s">
        <v>1289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1686</v>
      </c>
      <c r="B199" s="21" t="s">
        <v>676</v>
      </c>
      <c r="C199" s="21" t="s">
        <v>409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581</v>
      </c>
      <c r="X199" s="29">
        <v>115</v>
      </c>
      <c r="Y199" s="30" t="s">
        <v>925</v>
      </c>
      <c r="Z199" s="30" t="s">
        <v>1185</v>
      </c>
      <c r="AA199" s="30"/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1224</v>
      </c>
      <c r="BA199" s="21" t="s">
        <v>662</v>
      </c>
      <c r="BB199" s="21" t="s">
        <v>409</v>
      </c>
      <c r="BC199" s="21" t="s">
        <v>660</v>
      </c>
      <c r="BD199" s="21" t="s">
        <v>672</v>
      </c>
      <c r="BH199" s="21" t="s">
        <v>1289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1687</v>
      </c>
      <c r="B200" s="21" t="s">
        <v>26</v>
      </c>
      <c r="C200" s="21" t="s">
        <v>409</v>
      </c>
      <c r="D200" s="21" t="s">
        <v>137</v>
      </c>
      <c r="E200" s="21" t="s">
        <v>673</v>
      </c>
      <c r="F200" s="25" t="str">
        <f>IF(ISBLANK(Table2[[#This Row],[unique_id]]), "", Table2[[#This Row],[unique_id]])</f>
        <v>tree_spotlights</v>
      </c>
      <c r="G200" s="21" t="s">
        <v>669</v>
      </c>
      <c r="H200" s="21" t="s">
        <v>139</v>
      </c>
      <c r="I200" s="21" t="s">
        <v>132</v>
      </c>
      <c r="J200" s="21" t="s">
        <v>896</v>
      </c>
      <c r="T200" s="27"/>
      <c r="V200" s="22"/>
      <c r="W200" s="22" t="s">
        <v>582</v>
      </c>
      <c r="X200" s="29">
        <v>116</v>
      </c>
      <c r="Y200" s="30" t="s">
        <v>928</v>
      </c>
      <c r="Z200" s="30"/>
      <c r="AA200" s="30"/>
      <c r="AE200" s="21" t="s">
        <v>308</v>
      </c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896</v>
      </c>
      <c r="BA200" s="21" t="s">
        <v>668</v>
      </c>
      <c r="BB200" s="21" t="s">
        <v>409</v>
      </c>
      <c r="BC200" s="21" t="s">
        <v>660</v>
      </c>
      <c r="BD200" s="21" t="s">
        <v>667</v>
      </c>
      <c r="BH200" s="21"/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2" ht="16" hidden="1" customHeight="1">
      <c r="A201" s="21">
        <v>1688</v>
      </c>
      <c r="B201" s="21" t="s">
        <v>26</v>
      </c>
      <c r="C201" s="21" t="s">
        <v>409</v>
      </c>
      <c r="D201" s="21" t="s">
        <v>137</v>
      </c>
      <c r="E201" s="21" t="s">
        <v>1160</v>
      </c>
      <c r="F201" s="25" t="str">
        <f>IF(ISBLANK(Table2[[#This Row],[unique_id]]), "", Table2[[#This Row],[unique_id]])</f>
        <v>tree_spotlights_bulb_1</v>
      </c>
      <c r="H201" s="21" t="s">
        <v>139</v>
      </c>
      <c r="O201" s="22" t="s">
        <v>959</v>
      </c>
      <c r="P201" s="21" t="s">
        <v>172</v>
      </c>
      <c r="Q201" s="21" t="s">
        <v>929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581</v>
      </c>
      <c r="X201" s="29">
        <v>116</v>
      </c>
      <c r="Y201" s="30" t="s">
        <v>925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1225</v>
      </c>
      <c r="BA201" s="21" t="s">
        <v>668</v>
      </c>
      <c r="BB201" s="21" t="s">
        <v>409</v>
      </c>
      <c r="BC201" s="21" t="s">
        <v>660</v>
      </c>
      <c r="BD201" s="21" t="s">
        <v>667</v>
      </c>
      <c r="BH201" s="21" t="s">
        <v>666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2" spans="1:62" ht="16" hidden="1" customHeight="1">
      <c r="A202" s="21">
        <v>1689</v>
      </c>
      <c r="B202" s="21" t="s">
        <v>26</v>
      </c>
      <c r="C202" s="21" t="s">
        <v>409</v>
      </c>
      <c r="D202" s="21" t="s">
        <v>137</v>
      </c>
      <c r="E202" s="21" t="s">
        <v>1161</v>
      </c>
      <c r="F202" s="25" t="str">
        <f>IF(ISBLANK(Table2[[#This Row],[unique_id]]), "", Table2[[#This Row],[unique_id]])</f>
        <v>tree_spotlights_bulb_2</v>
      </c>
      <c r="H202" s="21" t="s">
        <v>139</v>
      </c>
      <c r="O202" s="22" t="s">
        <v>959</v>
      </c>
      <c r="P202" s="21" t="s">
        <v>172</v>
      </c>
      <c r="Q202" s="21" t="s">
        <v>929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Tree Lights</v>
      </c>
      <c r="T202" s="27"/>
      <c r="V202" s="22"/>
      <c r="W202" s="22" t="s">
        <v>581</v>
      </c>
      <c r="X202" s="29">
        <v>116</v>
      </c>
      <c r="Y202" s="30" t="s">
        <v>925</v>
      </c>
      <c r="Z202" s="30"/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1226</v>
      </c>
      <c r="BA202" s="21" t="s">
        <v>668</v>
      </c>
      <c r="BB202" s="21" t="s">
        <v>409</v>
      </c>
      <c r="BC202" s="21" t="s">
        <v>660</v>
      </c>
      <c r="BD202" s="21" t="s">
        <v>667</v>
      </c>
      <c r="BH202" s="21" t="s">
        <v>675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3" spans="1:62" ht="16" hidden="1" customHeight="1">
      <c r="A203" s="21">
        <v>1690</v>
      </c>
      <c r="B203" s="21" t="s">
        <v>676</v>
      </c>
      <c r="C203" s="21" t="s">
        <v>409</v>
      </c>
      <c r="D203" s="21" t="s">
        <v>137</v>
      </c>
      <c r="F203" s="25" t="str">
        <f>IF(ISBLANK(Table2[[#This Row],[unique_id]]), "", Table2[[#This Row],[unique_id]])</f>
        <v/>
      </c>
      <c r="T203" s="27"/>
      <c r="V203" s="22"/>
      <c r="W203" s="22" t="s">
        <v>581</v>
      </c>
      <c r="X203" s="29">
        <v>116</v>
      </c>
      <c r="Y203" s="30" t="s">
        <v>925</v>
      </c>
      <c r="Z203" s="30" t="s">
        <v>1185</v>
      </c>
      <c r="AA203" s="30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1227</v>
      </c>
      <c r="BA203" s="21" t="s">
        <v>668</v>
      </c>
      <c r="BB203" s="21" t="s">
        <v>409</v>
      </c>
      <c r="BC203" s="21" t="s">
        <v>660</v>
      </c>
      <c r="BD203" s="21" t="s">
        <v>667</v>
      </c>
      <c r="BH203" s="21" t="s">
        <v>1289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2" ht="16" hidden="1" customHeight="1">
      <c r="A204" s="21">
        <v>1800</v>
      </c>
      <c r="B204" s="21" t="s">
        <v>26</v>
      </c>
      <c r="C204" s="21" t="s">
        <v>527</v>
      </c>
      <c r="D204" s="21" t="s">
        <v>364</v>
      </c>
      <c r="E204" s="21" t="s">
        <v>363</v>
      </c>
      <c r="F204" s="25" t="str">
        <f>IF(ISBLANK(Table2[[#This Row],[unique_id]]), "", Table2[[#This Row],[unique_id]])</f>
        <v>column_break</v>
      </c>
      <c r="G204" s="21" t="s">
        <v>360</v>
      </c>
      <c r="H204" s="21" t="s">
        <v>803</v>
      </c>
      <c r="I204" s="21" t="s">
        <v>132</v>
      </c>
      <c r="M204" s="21" t="s">
        <v>361</v>
      </c>
      <c r="N204" s="21" t="s">
        <v>362</v>
      </c>
      <c r="T204" s="27"/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2"/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4" s="21" t="str">
        <f>IF(ISBLANK(Table2[[#This Row],[device_model]]), "", Table2[[#This Row],[device_suggested_area]])</f>
        <v/>
      </c>
      <c r="BC204" s="22"/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1801</v>
      </c>
      <c r="B205" s="21" t="s">
        <v>26</v>
      </c>
      <c r="C205" s="21" t="s">
        <v>982</v>
      </c>
      <c r="D205" s="21" t="s">
        <v>149</v>
      </c>
      <c r="E205" s="27" t="s">
        <v>1162</v>
      </c>
      <c r="F205" s="25" t="str">
        <f>IF(ISBLANK(Table2[[#This Row],[unique_id]]), "", Table2[[#This Row],[unique_id]])</f>
        <v>template_bathroom_rails_plug_proxy</v>
      </c>
      <c r="G205" s="21" t="s">
        <v>535</v>
      </c>
      <c r="H205" s="21" t="s">
        <v>803</v>
      </c>
      <c r="I205" s="21" t="s">
        <v>132</v>
      </c>
      <c r="O205" s="22" t="s">
        <v>959</v>
      </c>
      <c r="P205" s="21" t="s">
        <v>172</v>
      </c>
      <c r="Q205" s="24" t="s">
        <v>930</v>
      </c>
      <c r="R205" s="21" t="str">
        <f>Table2[[#This Row],[entity_domain]]</f>
        <v>Heating &amp; Cooling</v>
      </c>
      <c r="S205" s="21" t="s">
        <v>535</v>
      </c>
      <c r="T205" s="27" t="s">
        <v>1310</v>
      </c>
      <c r="V205" s="22"/>
      <c r="W205" s="22"/>
      <c r="X205" s="22"/>
      <c r="Y205" s="22"/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U205" s="21" t="s">
        <v>134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1235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H205" s="21"/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2" ht="16" hidden="1" customHeight="1">
      <c r="A206" s="21">
        <v>1802</v>
      </c>
      <c r="B206" s="21" t="s">
        <v>26</v>
      </c>
      <c r="C206" s="21" t="s">
        <v>243</v>
      </c>
      <c r="D206" s="21" t="s">
        <v>134</v>
      </c>
      <c r="E206" s="21" t="s">
        <v>1013</v>
      </c>
      <c r="F206" s="25" t="str">
        <f>IF(ISBLANK(Table2[[#This Row],[unique_id]]), "", Table2[[#This Row],[unique_id]])</f>
        <v>bathroom_rails_plug</v>
      </c>
      <c r="G206" s="21" t="s">
        <v>535</v>
      </c>
      <c r="H206" s="21" t="s">
        <v>803</v>
      </c>
      <c r="I206" s="21" t="s">
        <v>132</v>
      </c>
      <c r="J206" s="21" t="s">
        <v>535</v>
      </c>
      <c r="M206" s="21" t="s">
        <v>268</v>
      </c>
      <c r="O206" s="22" t="s">
        <v>959</v>
      </c>
      <c r="P206" s="21" t="s">
        <v>172</v>
      </c>
      <c r="Q206" s="24" t="s">
        <v>930</v>
      </c>
      <c r="R206" s="21" t="str">
        <f>Table2[[#This Row],[entity_domain]]</f>
        <v>Heating &amp; Cooling</v>
      </c>
      <c r="S206" s="21" t="s">
        <v>535</v>
      </c>
      <c r="T206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6" s="22"/>
      <c r="W206" s="22"/>
      <c r="X206" s="22"/>
      <c r="Y206" s="22"/>
      <c r="AE206" s="21" t="s">
        <v>267</v>
      </c>
      <c r="AG206" s="22"/>
      <c r="AH206" s="22"/>
      <c r="AJ206" s="21" t="str">
        <f>IF(ISBLANK(AI206),  "", _xlfn.CONCAT("haas/entity/sensor/", LOWER(C206), "/", E206, "/config"))</f>
        <v/>
      </c>
      <c r="AK206" s="21" t="str">
        <f>IF(ISBLANK(AI206),  "", _xlfn.CONCAT(LOWER(C206), "/", E206))</f>
        <v/>
      </c>
      <c r="AS206" s="21"/>
      <c r="AT206" s="23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6" s="21" t="str">
        <f>IF(ISBLANK(Table2[[#This Row],[device_model]]), "", Table2[[#This Row],[device_suggested_area]])</f>
        <v>Bathroom</v>
      </c>
      <c r="AZ206" s="21" t="s">
        <v>1235</v>
      </c>
      <c r="BA206" s="21" t="s">
        <v>391</v>
      </c>
      <c r="BB206" s="21" t="s">
        <v>243</v>
      </c>
      <c r="BC206" s="21" t="s">
        <v>394</v>
      </c>
      <c r="BD206" s="21" t="s">
        <v>390</v>
      </c>
      <c r="BF206" s="21" t="s">
        <v>1186</v>
      </c>
      <c r="BG206" s="21" t="s">
        <v>472</v>
      </c>
      <c r="BH206" s="21" t="s">
        <v>382</v>
      </c>
      <c r="BI206" s="21" t="s">
        <v>465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7" spans="1:62" s="37" customFormat="1" ht="16" hidden="1" customHeight="1">
      <c r="A207" s="21">
        <v>1803</v>
      </c>
      <c r="B207" s="37" t="s">
        <v>26</v>
      </c>
      <c r="C207" s="37" t="s">
        <v>982</v>
      </c>
      <c r="D207" s="37" t="s">
        <v>149</v>
      </c>
      <c r="E207" s="38" t="s">
        <v>1338</v>
      </c>
      <c r="F207" s="39" t="str">
        <f>IF(ISBLANK(Table2[[#This Row],[unique_id]]), "", Table2[[#This Row],[unique_id]])</f>
        <v>template_ceiling_water_booster_plug_proxy</v>
      </c>
      <c r="G207" s="37" t="s">
        <v>532</v>
      </c>
      <c r="H207" s="37" t="s">
        <v>803</v>
      </c>
      <c r="I207" s="37" t="s">
        <v>132</v>
      </c>
      <c r="O207" s="40" t="s">
        <v>959</v>
      </c>
      <c r="P207" s="37" t="s">
        <v>172</v>
      </c>
      <c r="Q207" s="43" t="s">
        <v>930</v>
      </c>
      <c r="R207" s="37" t="str">
        <f>Table2[[#This Row],[entity_domain]]</f>
        <v>Heating &amp; Cooling</v>
      </c>
      <c r="S207" s="37" t="s">
        <v>532</v>
      </c>
      <c r="T207" s="38" t="s">
        <v>1310</v>
      </c>
      <c r="V207" s="40"/>
      <c r="W207" s="40"/>
      <c r="X207" s="40"/>
      <c r="Y207" s="40"/>
      <c r="Z207" s="40"/>
      <c r="AA207" s="40"/>
      <c r="AG207" s="40"/>
      <c r="AH207" s="40"/>
      <c r="AJ207" s="37" t="str">
        <f>IF(ISBLANK(AI207),  "", _xlfn.CONCAT("haas/entity/sensor/", LOWER(C207), "/", E207, "/config"))</f>
        <v/>
      </c>
      <c r="AK207" s="37" t="str">
        <f>IF(ISBLANK(AI207),  "", _xlfn.CONCAT(LOWER(C207), "/", E207))</f>
        <v/>
      </c>
      <c r="AT207" s="41"/>
      <c r="AU207" s="37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532</v>
      </c>
      <c r="BA207" s="37" t="s">
        <v>530</v>
      </c>
      <c r="BB207" s="37" t="s">
        <v>1358</v>
      </c>
      <c r="BC207" s="37" t="s">
        <v>1075</v>
      </c>
      <c r="BD207" s="37" t="s">
        <v>442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s="37" customFormat="1" ht="16" hidden="1" customHeight="1">
      <c r="A208" s="21">
        <v>1508</v>
      </c>
      <c r="B208" s="37" t="s">
        <v>26</v>
      </c>
      <c r="C208" s="37" t="s">
        <v>853</v>
      </c>
      <c r="D208" s="37" t="s">
        <v>27</v>
      </c>
      <c r="E208" s="37" t="s">
        <v>1121</v>
      </c>
      <c r="F208" s="39" t="str">
        <f>IF(ISBLANK(Table2[[#This Row],[unique_id]]), "", Table2[[#This Row],[unique_id]])</f>
        <v>kitchen_fan_plug_energy_total</v>
      </c>
      <c r="G208" s="37" t="s">
        <v>215</v>
      </c>
      <c r="H208" s="37" t="s">
        <v>131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76</v>
      </c>
      <c r="AC208" s="37" t="s">
        <v>359</v>
      </c>
      <c r="AD208" s="37" t="s">
        <v>1089</v>
      </c>
      <c r="AF208" s="37">
        <v>10</v>
      </c>
      <c r="AG208" s="40" t="s">
        <v>34</v>
      </c>
      <c r="AH208" s="40" t="s">
        <v>1087</v>
      </c>
      <c r="AJ208" s="37" t="str">
        <f>_xlfn.CONCAT("haas/entity/", Table2[[#This Row],[entity_namespace]], "/tasmota/",Table2[[#This Row],[unique_id]], "/config")</f>
        <v>haas/entity/sensor/tasmota/kitchen_fan_plug_energy_total/config</v>
      </c>
      <c r="AK2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2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208" s="37" t="s">
        <v>1107</v>
      </c>
      <c r="AO208" s="37" t="s">
        <v>1108</v>
      </c>
      <c r="AP208" s="37" t="s">
        <v>1096</v>
      </c>
      <c r="AQ208" s="37" t="s">
        <v>1097</v>
      </c>
      <c r="AR208" s="37" t="s">
        <v>1353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208" s="21" t="str">
        <f>IF(ISBLANK(Table2[[#This Row],[device_model]]), "", Table2[[#This Row],[device_suggested_area]])</f>
        <v>Kitchen</v>
      </c>
      <c r="AZ208" s="37" t="s">
        <v>564</v>
      </c>
      <c r="BA208" s="37" t="s">
        <v>1106</v>
      </c>
      <c r="BB208" s="37" t="s">
        <v>1358</v>
      </c>
      <c r="BC208" s="37" t="s">
        <v>1075</v>
      </c>
      <c r="BD208" s="37" t="s">
        <v>215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hidden="1" customHeight="1">
      <c r="A209" s="21">
        <v>1647</v>
      </c>
      <c r="B209" s="37" t="s">
        <v>26</v>
      </c>
      <c r="C209" s="37" t="s">
        <v>853</v>
      </c>
      <c r="D209" s="37" t="s">
        <v>137</v>
      </c>
      <c r="E209" s="37" t="s">
        <v>1010</v>
      </c>
      <c r="F209" s="39" t="str">
        <f>IF(ISBLANK(Table2[[#This Row],[unique_id]]), "", Table2[[#This Row],[unique_id]])</f>
        <v>kitchen_downlights_plug</v>
      </c>
      <c r="G209" s="37" t="s">
        <v>674</v>
      </c>
      <c r="H209" s="37" t="s">
        <v>139</v>
      </c>
      <c r="I209" s="37" t="s">
        <v>132</v>
      </c>
      <c r="J209" s="37" t="s">
        <v>893</v>
      </c>
      <c r="M209" s="37" t="s">
        <v>136</v>
      </c>
      <c r="O209" s="40" t="s">
        <v>959</v>
      </c>
      <c r="P209" s="37" t="s">
        <v>172</v>
      </c>
      <c r="Q209" s="37" t="s">
        <v>929</v>
      </c>
      <c r="R209" s="37" t="str">
        <f>Table2[[#This Row],[entity_domain]]</f>
        <v>Lights</v>
      </c>
      <c r="S209" s="37" t="str">
        <f>_xlfn.CONCAT( Table2[[#This Row],[device_suggested_area]], " ",Table2[[#This Row],[powercalc_group_3]])</f>
        <v>Kitchen Lights</v>
      </c>
      <c r="T209" s="38" t="s">
        <v>1188</v>
      </c>
      <c r="V209" s="40"/>
      <c r="W209" s="40"/>
      <c r="X209" s="40"/>
      <c r="Y209" s="40"/>
      <c r="Z209" s="40"/>
      <c r="AA209" s="40" t="s">
        <v>1354</v>
      </c>
      <c r="AE209" s="37" t="s">
        <v>308</v>
      </c>
      <c r="AF209" s="37">
        <v>10</v>
      </c>
      <c r="AG209" s="40" t="s">
        <v>34</v>
      </c>
      <c r="AH209" s="40" t="s">
        <v>1087</v>
      </c>
      <c r="AJ209" s="37" t="str">
        <f>_xlfn.CONCAT("haas/entity/", Table2[[#This Row],[entity_namespace]], "/tasmota/",Table2[[#This Row],[unique_id]], "/config")</f>
        <v>haas/entity/light/tasmota/kitchen_downlights_plug/config</v>
      </c>
      <c r="AK209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209" s="37" t="str">
        <f>_xlfn.CONCAT("tasmota/device/",Table2[[#This Row],[unique_id]], "/cmnd/POWER")</f>
        <v>tasmota/device/kitchen_downlights_plug/cmnd/POWER</v>
      </c>
      <c r="AM209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209" s="37" t="s">
        <v>1107</v>
      </c>
      <c r="AO209" s="37" t="s">
        <v>1108</v>
      </c>
      <c r="AP209" s="37" t="s">
        <v>1096</v>
      </c>
      <c r="AQ209" s="37" t="s">
        <v>1097</v>
      </c>
      <c r="AR209" s="37" t="s">
        <v>1178</v>
      </c>
      <c r="AS209" s="37">
        <v>1</v>
      </c>
      <c r="AT209" s="42" t="str">
        <f>HYPERLINK(_xlfn.CONCAT("http://", Table2[[#This Row],[connection_ip]], "/?"))</f>
        <v>http://10.0.6.103/?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209" s="21" t="str">
        <f>IF(ISBLANK(Table2[[#This Row],[device_model]]), "", Table2[[#This Row],[device_suggested_area]])</f>
        <v>Kitchen</v>
      </c>
      <c r="AZ209" s="37" t="s">
        <v>1234</v>
      </c>
      <c r="BA209" s="37" t="s">
        <v>936</v>
      </c>
      <c r="BB209" s="37" t="s">
        <v>1358</v>
      </c>
      <c r="BC209" s="37" t="s">
        <v>1075</v>
      </c>
      <c r="BD209" s="37" t="s">
        <v>215</v>
      </c>
      <c r="BG209" s="37" t="s">
        <v>472</v>
      </c>
      <c r="BH209" s="37" t="s">
        <v>1110</v>
      </c>
      <c r="BI209" s="37" t="s">
        <v>1111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210" spans="1:62" s="37" customFormat="1" ht="16" hidden="1" customHeight="1">
      <c r="A210" s="21">
        <v>1670</v>
      </c>
      <c r="B210" s="37" t="s">
        <v>26</v>
      </c>
      <c r="C210" s="37" t="s">
        <v>853</v>
      </c>
      <c r="D210" s="37" t="s">
        <v>137</v>
      </c>
      <c r="E210" s="37" t="s">
        <v>1011</v>
      </c>
      <c r="F210" s="39" t="str">
        <f>IF(ISBLANK(Table2[[#This Row],[unique_id]]), "", Table2[[#This Row],[unique_id]])</f>
        <v>deck_festoons_plug</v>
      </c>
      <c r="G210" s="37" t="s">
        <v>315</v>
      </c>
      <c r="H210" s="37" t="s">
        <v>139</v>
      </c>
      <c r="I210" s="37" t="s">
        <v>132</v>
      </c>
      <c r="J210" s="37" t="s">
        <v>895</v>
      </c>
      <c r="M210" s="37" t="s">
        <v>136</v>
      </c>
      <c r="O210" s="40" t="s">
        <v>959</v>
      </c>
      <c r="P210" s="37" t="s">
        <v>172</v>
      </c>
      <c r="Q210" s="37" t="s">
        <v>929</v>
      </c>
      <c r="R210" s="37" t="str">
        <f>Table2[[#This Row],[entity_domain]]</f>
        <v>Lights</v>
      </c>
      <c r="S210" s="37" t="str">
        <f>_xlfn.CONCAT( Table2[[#This Row],[device_suggested_area]], " ",Table2[[#This Row],[powercalc_group_3]])</f>
        <v>Deck Lights</v>
      </c>
      <c r="T210" s="38" t="s">
        <v>1284</v>
      </c>
      <c r="V210" s="40"/>
      <c r="W210" s="40"/>
      <c r="X210" s="40"/>
      <c r="Y210" s="40"/>
      <c r="Z210" s="40"/>
      <c r="AA210" s="56" t="s">
        <v>1351</v>
      </c>
      <c r="AE210" s="37" t="s">
        <v>308</v>
      </c>
      <c r="AF210" s="37">
        <v>10</v>
      </c>
      <c r="AG210" s="40" t="s">
        <v>34</v>
      </c>
      <c r="AH210" s="40" t="s">
        <v>1087</v>
      </c>
      <c r="AJ210" s="37" t="str">
        <f>_xlfn.CONCAT("haas/entity/", Table2[[#This Row],[entity_namespace]], "/tasmota/",Table2[[#This Row],[unique_id]], "/config")</f>
        <v>haas/entity/light/tasmota/deck_festoons_plug/config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10" s="37" t="str">
        <f>_xlfn.CONCAT("tasmota/device/",Table2[[#This Row],[unique_id]], "/cmnd/POWER")</f>
        <v>tasmota/device/deck_festoons_plug/cmnd/POWER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0" s="37" t="s">
        <v>1107</v>
      </c>
      <c r="AO210" s="37" t="s">
        <v>1108</v>
      </c>
      <c r="AP210" s="37" t="s">
        <v>1096</v>
      </c>
      <c r="AQ210" s="37" t="s">
        <v>1097</v>
      </c>
      <c r="AR210" s="37" t="s">
        <v>1178</v>
      </c>
      <c r="AS210" s="37">
        <v>1</v>
      </c>
      <c r="AT210" s="42" t="str">
        <f>HYPERLINK(_xlfn.CONCAT("http://", Table2[[#This Row],[connection_ip]], "/?"))</f>
        <v>http://10.0.6.107/?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0" s="21" t="str">
        <f>IF(ISBLANK(Table2[[#This Row],[device_model]]), "", Table2[[#This Row],[device_suggested_area]])</f>
        <v>Deck</v>
      </c>
      <c r="AZ210" s="37" t="s">
        <v>895</v>
      </c>
      <c r="BA210" s="37" t="s">
        <v>1359</v>
      </c>
      <c r="BB210" s="37" t="s">
        <v>1358</v>
      </c>
      <c r="BC210" s="37" t="s">
        <v>1075</v>
      </c>
      <c r="BD210" s="37" t="s">
        <v>389</v>
      </c>
      <c r="BG210" s="37" t="s">
        <v>472</v>
      </c>
      <c r="BH210" s="37" t="s">
        <v>1288</v>
      </c>
      <c r="BI210" s="37" t="s">
        <v>1285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211" spans="1:62" s="37" customFormat="1" ht="16" hidden="1" customHeight="1">
      <c r="A211" s="21">
        <v>1807</v>
      </c>
      <c r="B211" s="37" t="s">
        <v>26</v>
      </c>
      <c r="C211" s="37" t="s">
        <v>982</v>
      </c>
      <c r="D211" s="37" t="s">
        <v>149</v>
      </c>
      <c r="E211" s="38" t="s">
        <v>1346</v>
      </c>
      <c r="F211" s="39" t="str">
        <f>IF(ISBLANK(Table2[[#This Row],[unique_id]]), "", Table2[[#This Row],[unique_id]])</f>
        <v>template_garden_pool_filter_plug_proxy</v>
      </c>
      <c r="G211" s="37" t="s">
        <v>350</v>
      </c>
      <c r="H211" s="37" t="s">
        <v>803</v>
      </c>
      <c r="I211" s="37" t="s">
        <v>132</v>
      </c>
      <c r="O211" s="40" t="s">
        <v>959</v>
      </c>
      <c r="P211" s="37" t="s">
        <v>172</v>
      </c>
      <c r="Q211" s="43" t="s">
        <v>930</v>
      </c>
      <c r="R211" s="37" t="str">
        <f>Table2[[#This Row],[entity_domain]]</f>
        <v>Heating &amp; Cooling</v>
      </c>
      <c r="S211" s="37" t="s">
        <v>350</v>
      </c>
      <c r="T211" s="38" t="s">
        <v>1310</v>
      </c>
      <c r="V211" s="40"/>
      <c r="W211" s="40"/>
      <c r="X211" s="40"/>
      <c r="Y211" s="40"/>
      <c r="Z211" s="40"/>
      <c r="AA211" s="40"/>
      <c r="AG211" s="40"/>
      <c r="AH211" s="40"/>
      <c r="AJ211" s="37" t="str">
        <f>IF(ISBLANK(AI211),  "", _xlfn.CONCAT("haas/entity/sensor/", LOWER(C211), "/", E211, "/config"))</f>
        <v/>
      </c>
      <c r="AK211" s="37" t="str">
        <f>IF(ISBLANK(AI211),  "", _xlfn.CONCAT(LOWER(C211), "/", E211))</f>
        <v/>
      </c>
      <c r="AT211" s="41"/>
      <c r="AU211" s="37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530</v>
      </c>
      <c r="BB211" s="37" t="s">
        <v>1358</v>
      </c>
      <c r="BC211" s="37" t="s">
        <v>1075</v>
      </c>
      <c r="BD211" s="37" t="s">
        <v>672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1671</v>
      </c>
      <c r="B212" s="37" t="s">
        <v>26</v>
      </c>
      <c r="C212" s="37" t="s">
        <v>853</v>
      </c>
      <c r="D212" s="37" t="s">
        <v>27</v>
      </c>
      <c r="E212" s="37" t="s">
        <v>1280</v>
      </c>
      <c r="F212" s="39" t="str">
        <f>IF(ISBLANK(Table2[[#This Row],[unique_id]]), "", Table2[[#This Row],[unique_id]])</f>
        <v>deck_festoons_plug_temperature</v>
      </c>
      <c r="G212" s="37" t="s">
        <v>315</v>
      </c>
      <c r="H212" s="37" t="s">
        <v>139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88</v>
      </c>
      <c r="AD212" s="37" t="s">
        <v>89</v>
      </c>
      <c r="AF212" s="37">
        <v>10</v>
      </c>
      <c r="AG212" s="40" t="s">
        <v>34</v>
      </c>
      <c r="AH212" s="40" t="s">
        <v>1087</v>
      </c>
      <c r="AJ212" s="37" t="str">
        <f>_xlfn.CONCAT("haas/entity/", Table2[[#This Row],[entity_namespace]], "/tasmota/",Table2[[#This Row],[unique_id]], "/config")</f>
        <v>haas/entity/sensor/tasmota/deck_festoons_plug_temperature/config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2" s="37" t="s">
        <v>1107</v>
      </c>
      <c r="AO212" s="37" t="s">
        <v>1108</v>
      </c>
      <c r="AP212" s="37" t="s">
        <v>1096</v>
      </c>
      <c r="AQ212" s="37" t="s">
        <v>1097</v>
      </c>
      <c r="AR212" s="37" t="s">
        <v>1363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2" s="21" t="str">
        <f>IF(ISBLANK(Table2[[#This Row],[device_model]]), "", Table2[[#This Row],[device_suggested_area]])</f>
        <v>Deck</v>
      </c>
      <c r="AZ212" s="37" t="s">
        <v>895</v>
      </c>
      <c r="BA212" s="37" t="s">
        <v>1359</v>
      </c>
      <c r="BB212" s="37" t="s">
        <v>1358</v>
      </c>
      <c r="BC212" s="37" t="s">
        <v>1075</v>
      </c>
      <c r="BD212" s="37" t="s">
        <v>389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1672</v>
      </c>
      <c r="B213" s="37" t="s">
        <v>26</v>
      </c>
      <c r="C213" s="37" t="s">
        <v>853</v>
      </c>
      <c r="D213" s="37" t="s">
        <v>27</v>
      </c>
      <c r="E213" s="37" t="s">
        <v>1281</v>
      </c>
      <c r="F213" s="39" t="str">
        <f>IF(ISBLANK(Table2[[#This Row],[unique_id]]), "", Table2[[#This Row],[unique_id]])</f>
        <v>deck_festoons_plug_humidity</v>
      </c>
      <c r="G213" s="37" t="s">
        <v>315</v>
      </c>
      <c r="H213" s="37" t="s">
        <v>139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31</v>
      </c>
      <c r="AC213" s="37" t="s">
        <v>32</v>
      </c>
      <c r="AD213" s="37" t="s">
        <v>33</v>
      </c>
      <c r="AF213" s="37">
        <v>10</v>
      </c>
      <c r="AG213" s="40" t="s">
        <v>34</v>
      </c>
      <c r="AH213" s="40" t="s">
        <v>1087</v>
      </c>
      <c r="AJ213" s="37" t="str">
        <f>_xlfn.CONCAT("haas/entity/", Table2[[#This Row],[entity_namespace]], "/tasmota/",Table2[[#This Row],[unique_id]], "/config")</f>
        <v>haas/entity/sensor/tasmota/deck_festoons_plug_humidity/config</v>
      </c>
      <c r="AK213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3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3" s="37" t="s">
        <v>1107</v>
      </c>
      <c r="AO213" s="37" t="s">
        <v>1108</v>
      </c>
      <c r="AP213" s="37" t="s">
        <v>1096</v>
      </c>
      <c r="AQ213" s="37" t="s">
        <v>1097</v>
      </c>
      <c r="AR213" s="37" t="s">
        <v>1362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3" s="21" t="str">
        <f>IF(ISBLANK(Table2[[#This Row],[device_model]]), "", Table2[[#This Row],[device_suggested_area]])</f>
        <v>Deck</v>
      </c>
      <c r="AZ213" s="37" t="s">
        <v>895</v>
      </c>
      <c r="BA213" s="37" t="s">
        <v>1359</v>
      </c>
      <c r="BB213" s="37" t="s">
        <v>1358</v>
      </c>
      <c r="BC213" s="37" t="s">
        <v>1075</v>
      </c>
      <c r="BD213" s="37" t="s">
        <v>389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1676</v>
      </c>
      <c r="B214" s="37" t="s">
        <v>26</v>
      </c>
      <c r="C214" s="37" t="s">
        <v>853</v>
      </c>
      <c r="D214" s="37" t="s">
        <v>137</v>
      </c>
      <c r="E214" s="37" t="s">
        <v>1012</v>
      </c>
      <c r="F214" s="39" t="str">
        <f>IF(ISBLANK(Table2[[#This Row],[unique_id]]), "", Table2[[#This Row],[unique_id]])</f>
        <v>landing_festoons_plug</v>
      </c>
      <c r="G214" s="37" t="s">
        <v>652</v>
      </c>
      <c r="H214" s="37" t="s">
        <v>139</v>
      </c>
      <c r="I214" s="37" t="s">
        <v>132</v>
      </c>
      <c r="J214" s="37" t="s">
        <v>895</v>
      </c>
      <c r="M214" s="37" t="s">
        <v>136</v>
      </c>
      <c r="O214" s="40" t="s">
        <v>959</v>
      </c>
      <c r="P214" s="37" t="s">
        <v>172</v>
      </c>
      <c r="Q214" s="37" t="s">
        <v>929</v>
      </c>
      <c r="R214" s="37" t="str">
        <f>Table2[[#This Row],[entity_domain]]</f>
        <v>Lights</v>
      </c>
      <c r="S214" s="37" t="str">
        <f>_xlfn.CONCAT( Table2[[#This Row],[device_suggested_area]], " ",Table2[[#This Row],[powercalc_group_3]])</f>
        <v>Landing Lights</v>
      </c>
      <c r="T214" s="38" t="s">
        <v>1283</v>
      </c>
      <c r="V214" s="40"/>
      <c r="W214" s="40"/>
      <c r="X214" s="40"/>
      <c r="Y214" s="40"/>
      <c r="Z214" s="40"/>
      <c r="AA214" s="56" t="s">
        <v>1351</v>
      </c>
      <c r="AE214" s="37" t="s">
        <v>308</v>
      </c>
      <c r="AF214" s="37">
        <v>10</v>
      </c>
      <c r="AG214" s="40" t="s">
        <v>34</v>
      </c>
      <c r="AH214" s="40" t="s">
        <v>1087</v>
      </c>
      <c r="AJ214" s="37" t="str">
        <f>_xlfn.CONCAT("haas/entity/", Table2[[#This Row],[entity_namespace]], "/tasmota/",Table2[[#This Row],[unique_id]], "/config")</f>
        <v>haas/entity/light/tasmota/landing_festoons_plug/config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14" s="37" t="str">
        <f>_xlfn.CONCAT("tasmota/device/",Table2[[#This Row],[unique_id]], "/cmnd/POWER")</f>
        <v>tasmota/device/landing_festoons_plug/cmnd/POWER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14" s="37" t="s">
        <v>1107</v>
      </c>
      <c r="AO214" s="37" t="s">
        <v>1108</v>
      </c>
      <c r="AP214" s="37" t="s">
        <v>1096</v>
      </c>
      <c r="AQ214" s="37" t="s">
        <v>1097</v>
      </c>
      <c r="AR214" s="37" t="s">
        <v>1178</v>
      </c>
      <c r="AS214" s="37">
        <v>1</v>
      </c>
      <c r="AT214" s="42" t="str">
        <f>HYPERLINK(_xlfn.CONCAT("http://", Table2[[#This Row],[connection_ip]], "/?"))</f>
        <v>http://10.0.6.108/?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214" s="21" t="str">
        <f>IF(ISBLANK(Table2[[#This Row],[device_model]]), "", Table2[[#This Row],[device_suggested_area]])</f>
        <v>Landing</v>
      </c>
      <c r="AZ214" s="37" t="s">
        <v>895</v>
      </c>
      <c r="BA214" s="37" t="s">
        <v>1360</v>
      </c>
      <c r="BB214" s="37" t="s">
        <v>1358</v>
      </c>
      <c r="BC214" s="37" t="s">
        <v>1075</v>
      </c>
      <c r="BD214" s="37" t="s">
        <v>653</v>
      </c>
      <c r="BG214" s="37" t="s">
        <v>472</v>
      </c>
      <c r="BH214" s="37" t="s">
        <v>1287</v>
      </c>
      <c r="BI214" s="37" t="s">
        <v>1286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215" spans="1:62" ht="16" hidden="1" customHeight="1">
      <c r="A215" s="21">
        <v>2000</v>
      </c>
      <c r="B215" s="21" t="s">
        <v>26</v>
      </c>
      <c r="C215" s="21" t="s">
        <v>982</v>
      </c>
      <c r="D215" s="21" t="s">
        <v>149</v>
      </c>
      <c r="E215" s="44" t="s">
        <v>980</v>
      </c>
      <c r="F215" s="25" t="str">
        <f>IF(ISBLANK(Table2[[#This Row],[unique_id]]), "", Table2[[#This Row],[unique_id]])</f>
        <v>template_lounge_air_purifier_proxy</v>
      </c>
      <c r="G215" s="21" t="s">
        <v>203</v>
      </c>
      <c r="H215" s="21" t="s">
        <v>538</v>
      </c>
      <c r="I215" s="21" t="s">
        <v>132</v>
      </c>
      <c r="O215" s="22" t="s">
        <v>959</v>
      </c>
      <c r="P215" s="21" t="s">
        <v>172</v>
      </c>
      <c r="Q215" s="21" t="s">
        <v>929</v>
      </c>
      <c r="R215" s="21" t="s">
        <v>131</v>
      </c>
      <c r="S215" s="21" t="str">
        <f>_xlfn.CONCAT( Table2[[#This Row],[device_suggested_area]], " ",Table2[[#This Row],[powercalc_group_3]])</f>
        <v>Lounge Fans</v>
      </c>
      <c r="T215" s="27" t="s">
        <v>983</v>
      </c>
      <c r="V215" s="22"/>
      <c r="W215" s="22"/>
      <c r="X215" s="22"/>
      <c r="Y215" s="30"/>
      <c r="Z215" s="30"/>
      <c r="AA215" s="30"/>
      <c r="AG215" s="22"/>
      <c r="AH215" s="22"/>
      <c r="AS215" s="21"/>
      <c r="AT215" s="31"/>
      <c r="AU215" s="21" t="s">
        <v>129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563</v>
      </c>
      <c r="BA215" s="21" t="s">
        <v>554</v>
      </c>
      <c r="BB215" s="21" t="s">
        <v>537</v>
      </c>
      <c r="BC215" s="21" t="s">
        <v>553</v>
      </c>
      <c r="BD215" s="21" t="s">
        <v>203</v>
      </c>
      <c r="BH215" s="21"/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ht="16" hidden="1" customHeight="1">
      <c r="A216" s="21">
        <v>2001</v>
      </c>
      <c r="B216" s="21" t="s">
        <v>26</v>
      </c>
      <c r="C216" s="21" t="s">
        <v>537</v>
      </c>
      <c r="D216" s="21" t="s">
        <v>129</v>
      </c>
      <c r="E216" s="44" t="s">
        <v>542</v>
      </c>
      <c r="F216" s="25" t="str">
        <f>IF(ISBLANK(Table2[[#This Row],[unique_id]]), "", Table2[[#This Row],[unique_id]])</f>
        <v>lounge_air_purifier</v>
      </c>
      <c r="G216" s="21" t="s">
        <v>203</v>
      </c>
      <c r="H216" s="21" t="s">
        <v>538</v>
      </c>
      <c r="I216" s="21" t="s">
        <v>132</v>
      </c>
      <c r="J216" s="21" t="s">
        <v>563</v>
      </c>
      <c r="M216" s="21" t="s">
        <v>136</v>
      </c>
      <c r="T216" s="27"/>
      <c r="V216" s="22"/>
      <c r="W216" s="22" t="s">
        <v>581</v>
      </c>
      <c r="X216" s="22"/>
      <c r="Y216" s="30" t="s">
        <v>925</v>
      </c>
      <c r="Z216" s="30"/>
      <c r="AA216" s="30"/>
      <c r="AE216" s="21" t="s">
        <v>539</v>
      </c>
      <c r="AG216" s="22"/>
      <c r="AH216" s="22"/>
      <c r="AJ216" s="21" t="str">
        <f>IF(ISBLANK(AI216),  "", _xlfn.CONCAT("haas/entity/sensor/", LOWER(C216), "/", E216, "/config"))</f>
        <v/>
      </c>
      <c r="AK216" s="21" t="str">
        <f>IF(ISBLANK(AI216),  "", _xlfn.CONCAT(LOWER(C216), "/", E216))</f>
        <v/>
      </c>
      <c r="AS216" s="21"/>
      <c r="AT2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6" s="21" t="str">
        <f>Table2[[#This Row],[device_suggested_area]]</f>
        <v>Lounge</v>
      </c>
      <c r="AY216" s="21" t="str">
        <f>IF(ISBLANK(Table2[[#This Row],[device_model]]), "", Table2[[#This Row],[device_suggested_area]])</f>
        <v>Lounge</v>
      </c>
      <c r="AZ216" s="21" t="s">
        <v>563</v>
      </c>
      <c r="BA216" s="21" t="s">
        <v>554</v>
      </c>
      <c r="BB216" s="21" t="s">
        <v>537</v>
      </c>
      <c r="BC216" s="21" t="s">
        <v>553</v>
      </c>
      <c r="BD216" s="21" t="s">
        <v>203</v>
      </c>
      <c r="BH216" s="21" t="s">
        <v>571</v>
      </c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7" spans="1:62" ht="16" hidden="1" customHeight="1">
      <c r="A217" s="21">
        <v>2002</v>
      </c>
      <c r="B217" s="21" t="s">
        <v>26</v>
      </c>
      <c r="C217" s="21" t="s">
        <v>982</v>
      </c>
      <c r="D217" s="21" t="s">
        <v>149</v>
      </c>
      <c r="E217" s="44" t="s">
        <v>981</v>
      </c>
      <c r="F217" s="25" t="str">
        <f>IF(ISBLANK(Table2[[#This Row],[unique_id]]), "", Table2[[#This Row],[unique_id]])</f>
        <v>template_dining_air_purifier_proxy</v>
      </c>
      <c r="G217" s="21" t="s">
        <v>202</v>
      </c>
      <c r="H217" s="21" t="s">
        <v>538</v>
      </c>
      <c r="I217" s="21" t="s">
        <v>132</v>
      </c>
      <c r="O217" s="22" t="s">
        <v>959</v>
      </c>
      <c r="P217" s="21" t="s">
        <v>172</v>
      </c>
      <c r="Q217" s="21" t="s">
        <v>929</v>
      </c>
      <c r="R217" s="21" t="s">
        <v>131</v>
      </c>
      <c r="S217" s="21" t="str">
        <f>_xlfn.CONCAT( Table2[[#This Row],[device_suggested_area]], " ",Table2[[#This Row],[powercalc_group_3]])</f>
        <v>Dining Fans</v>
      </c>
      <c r="T217" s="27" t="s">
        <v>983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563</v>
      </c>
      <c r="BA217" s="21" t="s">
        <v>554</v>
      </c>
      <c r="BB217" s="21" t="s">
        <v>537</v>
      </c>
      <c r="BC217" s="21" t="s">
        <v>553</v>
      </c>
      <c r="BD217" s="21" t="s">
        <v>202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2003</v>
      </c>
      <c r="B218" s="21" t="s">
        <v>26</v>
      </c>
      <c r="C218" s="21" t="s">
        <v>537</v>
      </c>
      <c r="D218" s="21" t="s">
        <v>129</v>
      </c>
      <c r="E218" s="44" t="s">
        <v>620</v>
      </c>
      <c r="F218" s="25" t="str">
        <f>IF(ISBLANK(Table2[[#This Row],[unique_id]]), "", Table2[[#This Row],[unique_id]])</f>
        <v>dining_air_purifier</v>
      </c>
      <c r="G218" s="21" t="s">
        <v>202</v>
      </c>
      <c r="H218" s="21" t="s">
        <v>538</v>
      </c>
      <c r="I218" s="21" t="s">
        <v>132</v>
      </c>
      <c r="J218" s="21" t="s">
        <v>563</v>
      </c>
      <c r="M218" s="21" t="s">
        <v>136</v>
      </c>
      <c r="T218" s="27"/>
      <c r="V218" s="22"/>
      <c r="W218" s="22" t="s">
        <v>581</v>
      </c>
      <c r="X218" s="22"/>
      <c r="Y218" s="30" t="s">
        <v>925</v>
      </c>
      <c r="Z218" s="30"/>
      <c r="AA218" s="30"/>
      <c r="AE218" s="21" t="s">
        <v>539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8" s="21" t="str">
        <f>Table2[[#This Row],[device_suggested_area]]</f>
        <v>Dining</v>
      </c>
      <c r="AY218" s="21" t="str">
        <f>IF(ISBLANK(Table2[[#This Row],[device_model]]), "", Table2[[#This Row],[device_suggested_area]])</f>
        <v>Dining</v>
      </c>
      <c r="AZ218" s="21" t="s">
        <v>563</v>
      </c>
      <c r="BA218" s="21" t="s">
        <v>554</v>
      </c>
      <c r="BB218" s="21" t="s">
        <v>537</v>
      </c>
      <c r="BC218" s="21" t="s">
        <v>553</v>
      </c>
      <c r="BD218" s="21" t="s">
        <v>202</v>
      </c>
      <c r="BH218" s="21" t="s">
        <v>621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9" spans="1:62" ht="16" hidden="1" customHeight="1">
      <c r="A219" s="21">
        <v>2100</v>
      </c>
      <c r="B219" s="21" t="s">
        <v>26</v>
      </c>
      <c r="C219" s="21" t="s">
        <v>948</v>
      </c>
      <c r="D219" s="21" t="s">
        <v>27</v>
      </c>
      <c r="E219" s="21" t="s">
        <v>242</v>
      </c>
      <c r="F219" s="25" t="str">
        <f>IF(ISBLANK(Table2[[#This Row],[unique_id]]), "", Table2[[#This Row],[unique_id]])</f>
        <v>home_power</v>
      </c>
      <c r="G219" s="21" t="s">
        <v>355</v>
      </c>
      <c r="H219" s="21" t="s">
        <v>250</v>
      </c>
      <c r="I219" s="21" t="s">
        <v>141</v>
      </c>
      <c r="M219" s="21" t="s">
        <v>90</v>
      </c>
      <c r="T219" s="27"/>
      <c r="U219" s="21" t="s">
        <v>524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2101</v>
      </c>
      <c r="B220" s="21" t="s">
        <v>26</v>
      </c>
      <c r="C220" s="21" t="s">
        <v>948</v>
      </c>
      <c r="D220" s="21" t="s">
        <v>27</v>
      </c>
      <c r="E220" s="21" t="s">
        <v>352</v>
      </c>
      <c r="F220" s="25" t="str">
        <f>IF(ISBLANK(Table2[[#This Row],[unique_id]]), "", Table2[[#This Row],[unique_id]])</f>
        <v>home_base_power</v>
      </c>
      <c r="G220" s="21" t="s">
        <v>353</v>
      </c>
      <c r="H220" s="21" t="s">
        <v>250</v>
      </c>
      <c r="I220" s="21" t="s">
        <v>141</v>
      </c>
      <c r="M220" s="21" t="s">
        <v>90</v>
      </c>
      <c r="T220" s="27"/>
      <c r="U220" s="21" t="s">
        <v>524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2102</v>
      </c>
      <c r="B221" s="21" t="s">
        <v>26</v>
      </c>
      <c r="C221" s="21" t="s">
        <v>948</v>
      </c>
      <c r="D221" s="21" t="s">
        <v>27</v>
      </c>
      <c r="E221" s="21" t="s">
        <v>351</v>
      </c>
      <c r="F221" s="25" t="str">
        <f>IF(ISBLANK(Table2[[#This Row],[unique_id]]), "", Table2[[#This Row],[unique_id]])</f>
        <v>home_peak_power</v>
      </c>
      <c r="G221" s="21" t="s">
        <v>354</v>
      </c>
      <c r="H221" s="21" t="s">
        <v>250</v>
      </c>
      <c r="I221" s="21" t="s">
        <v>141</v>
      </c>
      <c r="M221" s="21" t="s">
        <v>90</v>
      </c>
      <c r="T221" s="27"/>
      <c r="U221" s="21" t="s">
        <v>524</v>
      </c>
      <c r="V221" s="22"/>
      <c r="W221" s="22"/>
      <c r="X221" s="22"/>
      <c r="Y221" s="22"/>
      <c r="AC221" s="21" t="s">
        <v>358</v>
      </c>
      <c r="AE221" s="21" t="s">
        <v>251</v>
      </c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2103</v>
      </c>
      <c r="B222" s="21" t="s">
        <v>26</v>
      </c>
      <c r="C222" s="21" t="s">
        <v>527</v>
      </c>
      <c r="D222" s="21" t="s">
        <v>364</v>
      </c>
      <c r="E222" s="21" t="s">
        <v>525</v>
      </c>
      <c r="F222" s="25" t="str">
        <f>IF(ISBLANK(Table2[[#This Row],[unique_id]]), "", Table2[[#This Row],[unique_id]])</f>
        <v>graph_break</v>
      </c>
      <c r="G222" s="21" t="s">
        <v>526</v>
      </c>
      <c r="H222" s="21" t="s">
        <v>250</v>
      </c>
      <c r="I222" s="21" t="s">
        <v>141</v>
      </c>
      <c r="T222" s="27"/>
      <c r="U222" s="21" t="s">
        <v>524</v>
      </c>
      <c r="V222" s="22"/>
      <c r="W222" s="22"/>
      <c r="X222" s="22"/>
      <c r="Y222" s="22"/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2104</v>
      </c>
      <c r="B223" s="21" t="s">
        <v>26</v>
      </c>
      <c r="C223" s="21" t="s">
        <v>948</v>
      </c>
      <c r="D223" s="21" t="s">
        <v>27</v>
      </c>
      <c r="E223" s="21" t="s">
        <v>932</v>
      </c>
      <c r="F223" s="25" t="str">
        <f>IF(ISBLANK(Table2[[#This Row],[unique_id]]), "", Table2[[#This Row],[unique_id]])</f>
        <v>lights_power</v>
      </c>
      <c r="G223" s="21" t="s">
        <v>961</v>
      </c>
      <c r="H223" s="21" t="s">
        <v>250</v>
      </c>
      <c r="I223" s="21" t="s">
        <v>141</v>
      </c>
      <c r="M223" s="21" t="s">
        <v>136</v>
      </c>
      <c r="T223" s="27"/>
      <c r="U223" s="21" t="s">
        <v>524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2105</v>
      </c>
      <c r="B224" s="21" t="s">
        <v>26</v>
      </c>
      <c r="C224" s="21" t="s">
        <v>948</v>
      </c>
      <c r="D224" s="21" t="s">
        <v>27</v>
      </c>
      <c r="E224" s="21" t="s">
        <v>933</v>
      </c>
      <c r="F224" s="25" t="str">
        <f>IF(ISBLANK(Table2[[#This Row],[unique_id]]), "", Table2[[#This Row],[unique_id]])</f>
        <v>fans_power</v>
      </c>
      <c r="G224" s="21" t="s">
        <v>960</v>
      </c>
      <c r="H224" s="21" t="s">
        <v>250</v>
      </c>
      <c r="I224" s="21" t="s">
        <v>141</v>
      </c>
      <c r="M224" s="21" t="s">
        <v>136</v>
      </c>
      <c r="T224" s="27"/>
      <c r="U224" s="21" t="s">
        <v>524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2106</v>
      </c>
      <c r="B225" s="21" t="s">
        <v>26</v>
      </c>
      <c r="C225" s="21" t="s">
        <v>948</v>
      </c>
      <c r="D225" s="21" t="s">
        <v>27</v>
      </c>
      <c r="E225" s="21" t="s">
        <v>1003</v>
      </c>
      <c r="F225" s="25" t="str">
        <f>IF(ISBLANK(Table2[[#This Row],[unique_id]]), "", Table2[[#This Row],[unique_id]])</f>
        <v>all_standby_power</v>
      </c>
      <c r="G225" s="21" t="s">
        <v>1027</v>
      </c>
      <c r="H225" s="21" t="s">
        <v>250</v>
      </c>
      <c r="I225" s="21" t="s">
        <v>141</v>
      </c>
      <c r="M225" s="21" t="s">
        <v>136</v>
      </c>
      <c r="T225" s="27"/>
      <c r="U225" s="21" t="s">
        <v>524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2107</v>
      </c>
      <c r="B226" s="21" t="s">
        <v>26</v>
      </c>
      <c r="C226" s="21" t="s">
        <v>948</v>
      </c>
      <c r="D226" s="21" t="s">
        <v>27</v>
      </c>
      <c r="E226" s="21" t="s">
        <v>1320</v>
      </c>
      <c r="F226" s="25" t="str">
        <f>IF(ISBLANK(Table2[[#This Row],[unique_id]]), "", Table2[[#This Row],[unique_id]])</f>
        <v>coffee_machine_power</v>
      </c>
      <c r="G226" s="21" t="s">
        <v>135</v>
      </c>
      <c r="H226" s="21" t="s">
        <v>250</v>
      </c>
      <c r="I226" s="21" t="s">
        <v>141</v>
      </c>
      <c r="M226" s="21" t="s">
        <v>136</v>
      </c>
      <c r="T226" s="27"/>
      <c r="U226" s="21" t="s">
        <v>524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2108</v>
      </c>
      <c r="B227" s="21" t="s">
        <v>26</v>
      </c>
      <c r="C227" s="21" t="s">
        <v>948</v>
      </c>
      <c r="D227" s="21" t="s">
        <v>27</v>
      </c>
      <c r="E227" s="21" t="s">
        <v>1321</v>
      </c>
      <c r="F227" s="25" t="str">
        <f>IF(ISBLANK(Table2[[#This Row],[unique_id]]), "", Table2[[#This Row],[unique_id]])</f>
        <v>battery_charger_power</v>
      </c>
      <c r="G227" s="21" t="s">
        <v>241</v>
      </c>
      <c r="H227" s="21" t="s">
        <v>250</v>
      </c>
      <c r="I227" s="21" t="s">
        <v>141</v>
      </c>
      <c r="M227" s="21" t="s">
        <v>136</v>
      </c>
      <c r="T227" s="27"/>
      <c r="U227" s="21" t="s">
        <v>524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2109</v>
      </c>
      <c r="B228" s="21" t="s">
        <v>26</v>
      </c>
      <c r="C228" s="21" t="s">
        <v>948</v>
      </c>
      <c r="D228" s="21" t="s">
        <v>27</v>
      </c>
      <c r="E228" s="21" t="s">
        <v>1322</v>
      </c>
      <c r="F228" s="25" t="str">
        <f>IF(ISBLANK(Table2[[#This Row],[unique_id]]), "", Table2[[#This Row],[unique_id]])</f>
        <v>vacuum_charger_power</v>
      </c>
      <c r="G228" s="21" t="s">
        <v>240</v>
      </c>
      <c r="H228" s="21" t="s">
        <v>250</v>
      </c>
      <c r="I228" s="21" t="s">
        <v>141</v>
      </c>
      <c r="M228" s="21" t="s">
        <v>136</v>
      </c>
      <c r="T228" s="27"/>
      <c r="U228" s="21" t="s">
        <v>524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2110</v>
      </c>
      <c r="B229" s="21" t="s">
        <v>26</v>
      </c>
      <c r="C229" s="21" t="s">
        <v>948</v>
      </c>
      <c r="D229" s="21" t="s">
        <v>27</v>
      </c>
      <c r="E229" s="21" t="s">
        <v>1323</v>
      </c>
      <c r="F229" s="25" t="str">
        <f>IF(ISBLANK(Table2[[#This Row],[unique_id]]), "", Table2[[#This Row],[unique_id]])</f>
        <v>pool_filter_power</v>
      </c>
      <c r="G229" s="21" t="s">
        <v>350</v>
      </c>
      <c r="H229" s="21" t="s">
        <v>250</v>
      </c>
      <c r="I229" s="21" t="s">
        <v>141</v>
      </c>
      <c r="M229" s="21" t="s">
        <v>136</v>
      </c>
      <c r="T229" s="27"/>
      <c r="U229" s="21" t="s">
        <v>524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2111</v>
      </c>
      <c r="B230" s="21" t="s">
        <v>26</v>
      </c>
      <c r="C230" s="21" t="s">
        <v>948</v>
      </c>
      <c r="D230" s="21" t="s">
        <v>27</v>
      </c>
      <c r="E230" s="21" t="s">
        <v>1324</v>
      </c>
      <c r="F230" s="25" t="str">
        <f>IF(ISBLANK(Table2[[#This Row],[unique_id]]), "", Table2[[#This Row],[unique_id]])</f>
        <v>water_booster_power</v>
      </c>
      <c r="G230" s="21" t="s">
        <v>532</v>
      </c>
      <c r="H230" s="21" t="s">
        <v>250</v>
      </c>
      <c r="I230" s="21" t="s">
        <v>141</v>
      </c>
      <c r="M230" s="21" t="s">
        <v>136</v>
      </c>
      <c r="T230" s="27"/>
      <c r="U230" s="21" t="s">
        <v>524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2112</v>
      </c>
      <c r="B231" s="21" t="s">
        <v>26</v>
      </c>
      <c r="C231" s="21" t="s">
        <v>948</v>
      </c>
      <c r="D231" s="21" t="s">
        <v>27</v>
      </c>
      <c r="E231" s="21" t="s">
        <v>1325</v>
      </c>
      <c r="F231" s="25" t="str">
        <f>IF(ISBLANK(Table2[[#This Row],[unique_id]]), "", Table2[[#This Row],[unique_id]])</f>
        <v>dish_washer_power</v>
      </c>
      <c r="G231" s="21" t="s">
        <v>238</v>
      </c>
      <c r="H231" s="21" t="s">
        <v>250</v>
      </c>
      <c r="I231" s="21" t="s">
        <v>141</v>
      </c>
      <c r="M231" s="21" t="s">
        <v>136</v>
      </c>
      <c r="T231" s="27"/>
      <c r="U231" s="21" t="s">
        <v>524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2113</v>
      </c>
      <c r="B232" s="21" t="s">
        <v>26</v>
      </c>
      <c r="C232" s="21" t="s">
        <v>948</v>
      </c>
      <c r="D232" s="21" t="s">
        <v>27</v>
      </c>
      <c r="E232" s="21" t="s">
        <v>1326</v>
      </c>
      <c r="F232" s="25" t="str">
        <f>IF(ISBLANK(Table2[[#This Row],[unique_id]]), "", Table2[[#This Row],[unique_id]])</f>
        <v>clothes_dryer_power</v>
      </c>
      <c r="G232" s="21" t="s">
        <v>239</v>
      </c>
      <c r="H232" s="21" t="s">
        <v>250</v>
      </c>
      <c r="I232" s="21" t="s">
        <v>141</v>
      </c>
      <c r="M232" s="21" t="s">
        <v>136</v>
      </c>
      <c r="T232" s="27"/>
      <c r="U232" s="21" t="s">
        <v>524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2114</v>
      </c>
      <c r="B233" s="21" t="s">
        <v>26</v>
      </c>
      <c r="C233" s="21" t="s">
        <v>948</v>
      </c>
      <c r="D233" s="21" t="s">
        <v>27</v>
      </c>
      <c r="E233" s="21" t="s">
        <v>1327</v>
      </c>
      <c r="F233" s="25" t="str">
        <f>IF(ISBLANK(Table2[[#This Row],[unique_id]]), "", Table2[[#This Row],[unique_id]])</f>
        <v>washing_machine_power</v>
      </c>
      <c r="G233" s="21" t="s">
        <v>237</v>
      </c>
      <c r="H233" s="21" t="s">
        <v>250</v>
      </c>
      <c r="I233" s="21" t="s">
        <v>141</v>
      </c>
      <c r="M233" s="21" t="s">
        <v>136</v>
      </c>
      <c r="T233" s="27"/>
      <c r="U233" s="21" t="s">
        <v>524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2115</v>
      </c>
      <c r="B234" s="21" t="s">
        <v>26</v>
      </c>
      <c r="C234" s="21" t="s">
        <v>948</v>
      </c>
      <c r="D234" s="21" t="s">
        <v>27</v>
      </c>
      <c r="E234" s="21" t="s">
        <v>949</v>
      </c>
      <c r="F234" s="25" t="str">
        <f>IF(ISBLANK(Table2[[#This Row],[unique_id]]), "", Table2[[#This Row],[unique_id]])</f>
        <v>kitchen_fridge_power</v>
      </c>
      <c r="G234" s="21" t="s">
        <v>233</v>
      </c>
      <c r="H234" s="21" t="s">
        <v>250</v>
      </c>
      <c r="I234" s="21" t="s">
        <v>141</v>
      </c>
      <c r="M234" s="21" t="s">
        <v>136</v>
      </c>
      <c r="T234" s="27"/>
      <c r="U234" s="21" t="s">
        <v>524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2116</v>
      </c>
      <c r="B235" s="21" t="s">
        <v>26</v>
      </c>
      <c r="C235" s="21" t="s">
        <v>948</v>
      </c>
      <c r="D235" s="21" t="s">
        <v>27</v>
      </c>
      <c r="E235" s="21" t="s">
        <v>950</v>
      </c>
      <c r="F235" s="25" t="str">
        <f>IF(ISBLANK(Table2[[#This Row],[unique_id]]), "", Table2[[#This Row],[unique_id]])</f>
        <v>deck_freezer_power</v>
      </c>
      <c r="G235" s="21" t="s">
        <v>234</v>
      </c>
      <c r="H235" s="21" t="s">
        <v>250</v>
      </c>
      <c r="I235" s="21" t="s">
        <v>141</v>
      </c>
      <c r="M235" s="21" t="s">
        <v>136</v>
      </c>
      <c r="T235" s="27"/>
      <c r="U235" s="21" t="s">
        <v>524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2117</v>
      </c>
      <c r="B236" s="21" t="s">
        <v>26</v>
      </c>
      <c r="C236" s="21" t="s">
        <v>948</v>
      </c>
      <c r="D236" s="21" t="s">
        <v>27</v>
      </c>
      <c r="E236" s="21" t="s">
        <v>1328</v>
      </c>
      <c r="F236" s="25" t="str">
        <f>IF(ISBLANK(Table2[[#This Row],[unique_id]]), "", Table2[[#This Row],[unique_id]])</f>
        <v>towel_rails_power</v>
      </c>
      <c r="G236" s="21" t="s">
        <v>535</v>
      </c>
      <c r="H236" s="21" t="s">
        <v>250</v>
      </c>
      <c r="I236" s="21" t="s">
        <v>141</v>
      </c>
      <c r="M236" s="21" t="s">
        <v>136</v>
      </c>
      <c r="T236" s="27"/>
      <c r="U236" s="21" t="s">
        <v>524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2118</v>
      </c>
      <c r="B237" s="21" t="s">
        <v>26</v>
      </c>
      <c r="C237" s="21" t="s">
        <v>948</v>
      </c>
      <c r="D237" s="21" t="s">
        <v>27</v>
      </c>
      <c r="E237" s="21" t="s">
        <v>951</v>
      </c>
      <c r="F237" s="25" t="str">
        <f>IF(ISBLANK(Table2[[#This Row],[unique_id]]), "", Table2[[#This Row],[unique_id]])</f>
        <v>study_outlet_power</v>
      </c>
      <c r="G237" s="21" t="s">
        <v>236</v>
      </c>
      <c r="H237" s="21" t="s">
        <v>250</v>
      </c>
      <c r="I237" s="21" t="s">
        <v>141</v>
      </c>
      <c r="M237" s="21" t="s">
        <v>136</v>
      </c>
      <c r="T237" s="27"/>
      <c r="U237" s="21" t="s">
        <v>524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2119</v>
      </c>
      <c r="B238" s="21" t="s">
        <v>26</v>
      </c>
      <c r="C238" s="21" t="s">
        <v>948</v>
      </c>
      <c r="D238" s="21" t="s">
        <v>27</v>
      </c>
      <c r="E238" s="21" t="s">
        <v>952</v>
      </c>
      <c r="F238" s="25" t="str">
        <f>IF(ISBLANK(Table2[[#This Row],[unique_id]]), "", Table2[[#This Row],[unique_id]])</f>
        <v>office_outlet_power</v>
      </c>
      <c r="G238" s="21" t="s">
        <v>235</v>
      </c>
      <c r="H238" s="21" t="s">
        <v>250</v>
      </c>
      <c r="I238" s="21" t="s">
        <v>141</v>
      </c>
      <c r="M238" s="21" t="s">
        <v>136</v>
      </c>
      <c r="T238" s="27"/>
      <c r="U238" s="21" t="s">
        <v>524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2120</v>
      </c>
      <c r="B239" s="21" t="s">
        <v>26</v>
      </c>
      <c r="C239" s="21" t="s">
        <v>948</v>
      </c>
      <c r="D239" s="21" t="s">
        <v>27</v>
      </c>
      <c r="E239" s="21" t="s">
        <v>965</v>
      </c>
      <c r="F239" s="25" t="str">
        <f>IF(ISBLANK(Table2[[#This Row],[unique_id]]), "", Table2[[#This Row],[unique_id]])</f>
        <v>audio_visual_devices_power</v>
      </c>
      <c r="G239" s="21" t="s">
        <v>966</v>
      </c>
      <c r="H239" s="21" t="s">
        <v>250</v>
      </c>
      <c r="I239" s="21" t="s">
        <v>141</v>
      </c>
      <c r="M239" s="21" t="s">
        <v>136</v>
      </c>
      <c r="T239" s="27"/>
      <c r="U239" s="21" t="s">
        <v>524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2121</v>
      </c>
      <c r="B240" s="21" t="s">
        <v>26</v>
      </c>
      <c r="C240" s="21" t="s">
        <v>948</v>
      </c>
      <c r="D240" s="21" t="s">
        <v>27</v>
      </c>
      <c r="E240" s="21" t="s">
        <v>937</v>
      </c>
      <c r="F240" s="25" t="str">
        <f>IF(ISBLANK(Table2[[#This Row],[unique_id]]), "", Table2[[#This Row],[unique_id]])</f>
        <v>servers_network_power</v>
      </c>
      <c r="G240" s="21" t="s">
        <v>931</v>
      </c>
      <c r="H240" s="21" t="s">
        <v>250</v>
      </c>
      <c r="I240" s="21" t="s">
        <v>141</v>
      </c>
      <c r="M240" s="21" t="s">
        <v>136</v>
      </c>
      <c r="T240" s="27"/>
      <c r="U240" s="21" t="s">
        <v>524</v>
      </c>
      <c r="V240" s="22"/>
      <c r="W240" s="22"/>
      <c r="X240" s="22"/>
      <c r="Y240" s="22"/>
      <c r="AC240" s="21" t="s">
        <v>358</v>
      </c>
      <c r="AE240" s="21" t="s">
        <v>251</v>
      </c>
      <c r="AG240" s="22"/>
      <c r="AH240" s="22"/>
      <c r="AJ240" s="21" t="str">
        <f>IF(ISBLANK(AI240),  "", _xlfn.CONCAT("haas/entity/sensor/", LOWER(C240), "/", E240, "/config"))</f>
        <v/>
      </c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2122</v>
      </c>
      <c r="B241" s="21" t="s">
        <v>26</v>
      </c>
      <c r="C241" s="21" t="s">
        <v>527</v>
      </c>
      <c r="D241" s="21" t="s">
        <v>364</v>
      </c>
      <c r="E241" s="21" t="s">
        <v>363</v>
      </c>
      <c r="F241" s="25" t="str">
        <f>IF(ISBLANK(Table2[[#This Row],[unique_id]]), "", Table2[[#This Row],[unique_id]])</f>
        <v>column_break</v>
      </c>
      <c r="G241" s="21" t="s">
        <v>360</v>
      </c>
      <c r="H241" s="21" t="s">
        <v>250</v>
      </c>
      <c r="I241" s="21" t="s">
        <v>141</v>
      </c>
      <c r="M241" s="21" t="s">
        <v>361</v>
      </c>
      <c r="N241" s="21" t="s">
        <v>362</v>
      </c>
      <c r="T241" s="27"/>
      <c r="V241" s="22"/>
      <c r="W241" s="22"/>
      <c r="X241" s="22"/>
      <c r="Y241" s="22"/>
      <c r="AG241" s="22"/>
      <c r="AH241" s="22"/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2123</v>
      </c>
      <c r="B242" s="21" t="s">
        <v>26</v>
      </c>
      <c r="C242" s="21" t="s">
        <v>948</v>
      </c>
      <c r="D242" s="21" t="s">
        <v>27</v>
      </c>
      <c r="E242" s="21" t="s">
        <v>249</v>
      </c>
      <c r="F242" s="25" t="str">
        <f>IF(ISBLANK(Table2[[#This Row],[unique_id]]), "", Table2[[#This Row],[unique_id]])</f>
        <v>home_energy_daily</v>
      </c>
      <c r="G242" s="21" t="s">
        <v>355</v>
      </c>
      <c r="H242" s="21" t="s">
        <v>229</v>
      </c>
      <c r="I242" s="21" t="s">
        <v>141</v>
      </c>
      <c r="M242" s="21" t="s">
        <v>90</v>
      </c>
      <c r="T242" s="27"/>
      <c r="U242" s="21" t="s">
        <v>523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2124</v>
      </c>
      <c r="B243" s="21" t="s">
        <v>26</v>
      </c>
      <c r="C243" s="21" t="s">
        <v>948</v>
      </c>
      <c r="D243" s="21" t="s">
        <v>27</v>
      </c>
      <c r="E243" s="21" t="s">
        <v>357</v>
      </c>
      <c r="F243" s="25" t="str">
        <f>IF(ISBLANK(Table2[[#This Row],[unique_id]]), "", Table2[[#This Row],[unique_id]])</f>
        <v>home_base_energy_daily</v>
      </c>
      <c r="G243" s="21" t="s">
        <v>353</v>
      </c>
      <c r="H243" s="21" t="s">
        <v>229</v>
      </c>
      <c r="I243" s="21" t="s">
        <v>141</v>
      </c>
      <c r="M243" s="21" t="s">
        <v>90</v>
      </c>
      <c r="T243" s="27"/>
      <c r="U243" s="21" t="s">
        <v>523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J243" s="21" t="str">
        <f>IF(ISBLANK(AI243),  "", _xlfn.CONCAT("haas/entity/sensor/", LOWER(C243), "/", E243, "/config"))</f>
        <v/>
      </c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2125</v>
      </c>
      <c r="B244" s="21" t="s">
        <v>26</v>
      </c>
      <c r="C244" s="21" t="s">
        <v>948</v>
      </c>
      <c r="D244" s="21" t="s">
        <v>27</v>
      </c>
      <c r="E244" s="21" t="s">
        <v>356</v>
      </c>
      <c r="F244" s="25" t="str">
        <f>IF(ISBLANK(Table2[[#This Row],[unique_id]]), "", Table2[[#This Row],[unique_id]])</f>
        <v>home_peak_energy_daily</v>
      </c>
      <c r="G244" s="21" t="s">
        <v>354</v>
      </c>
      <c r="H244" s="21" t="s">
        <v>229</v>
      </c>
      <c r="I244" s="21" t="s">
        <v>141</v>
      </c>
      <c r="M244" s="21" t="s">
        <v>90</v>
      </c>
      <c r="T244" s="27"/>
      <c r="U244" s="21" t="s">
        <v>523</v>
      </c>
      <c r="V244" s="22"/>
      <c r="W244" s="22"/>
      <c r="X244" s="22"/>
      <c r="Y244" s="22"/>
      <c r="AC244" s="21" t="s">
        <v>359</v>
      </c>
      <c r="AE244" s="21" t="s">
        <v>252</v>
      </c>
      <c r="AG244" s="22"/>
      <c r="AH244" s="22"/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2126</v>
      </c>
      <c r="B245" s="21" t="s">
        <v>26</v>
      </c>
      <c r="C245" s="21" t="s">
        <v>527</v>
      </c>
      <c r="D245" s="21" t="s">
        <v>364</v>
      </c>
      <c r="E245" s="21" t="s">
        <v>525</v>
      </c>
      <c r="F245" s="25" t="str">
        <f>IF(ISBLANK(Table2[[#This Row],[unique_id]]), "", Table2[[#This Row],[unique_id]])</f>
        <v>graph_break</v>
      </c>
      <c r="G245" s="21" t="s">
        <v>526</v>
      </c>
      <c r="H245" s="21" t="s">
        <v>229</v>
      </c>
      <c r="I245" s="21" t="s">
        <v>141</v>
      </c>
      <c r="T245" s="27"/>
      <c r="U245" s="21" t="s">
        <v>523</v>
      </c>
      <c r="V245" s="22"/>
      <c r="W245" s="22"/>
      <c r="X245" s="22"/>
      <c r="Y245" s="22"/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2127</v>
      </c>
      <c r="B246" s="21" t="s">
        <v>26</v>
      </c>
      <c r="C246" s="21" t="s">
        <v>948</v>
      </c>
      <c r="D246" s="21" t="s">
        <v>27</v>
      </c>
      <c r="E246" s="21" t="s">
        <v>934</v>
      </c>
      <c r="F246" s="25" t="str">
        <f>IF(ISBLANK(Table2[[#This Row],[unique_id]]), "", Table2[[#This Row],[unique_id]])</f>
        <v>lights_energy_daily</v>
      </c>
      <c r="G246" s="21" t="s">
        <v>961</v>
      </c>
      <c r="H246" s="21" t="s">
        <v>229</v>
      </c>
      <c r="I246" s="21" t="s">
        <v>141</v>
      </c>
      <c r="M246" s="21" t="s">
        <v>136</v>
      </c>
      <c r="T246" s="27"/>
      <c r="U246" s="21" t="s">
        <v>523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2128</v>
      </c>
      <c r="B247" s="21" t="s">
        <v>26</v>
      </c>
      <c r="C247" s="21" t="s">
        <v>948</v>
      </c>
      <c r="D247" s="21" t="s">
        <v>27</v>
      </c>
      <c r="E247" s="21" t="s">
        <v>935</v>
      </c>
      <c r="F247" s="25" t="str">
        <f>IF(ISBLANK(Table2[[#This Row],[unique_id]]), "", Table2[[#This Row],[unique_id]])</f>
        <v>fans_energy_daily</v>
      </c>
      <c r="G247" s="21" t="s">
        <v>960</v>
      </c>
      <c r="H247" s="21" t="s">
        <v>229</v>
      </c>
      <c r="I247" s="21" t="s">
        <v>141</v>
      </c>
      <c r="M247" s="21" t="s">
        <v>136</v>
      </c>
      <c r="T247" s="27"/>
      <c r="U247" s="21" t="s">
        <v>523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J247" s="21" t="str">
        <f>IF(ISBLANK(AI247),  "", _xlfn.CONCAT("haas/entity/sensor/", LOWER(C247), "/", E247, "/config"))</f>
        <v/>
      </c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2129</v>
      </c>
      <c r="B248" s="21" t="s">
        <v>26</v>
      </c>
      <c r="C248" s="21" t="s">
        <v>948</v>
      </c>
      <c r="D248" s="21" t="s">
        <v>27</v>
      </c>
      <c r="E248" s="21" t="s">
        <v>1007</v>
      </c>
      <c r="F248" s="25" t="str">
        <f>IF(ISBLANK(Table2[[#This Row],[unique_id]]), "", Table2[[#This Row],[unique_id]])</f>
        <v>all_standby_energy_daily</v>
      </c>
      <c r="G248" s="21" t="s">
        <v>1027</v>
      </c>
      <c r="H248" s="21" t="s">
        <v>229</v>
      </c>
      <c r="I248" s="21" t="s">
        <v>141</v>
      </c>
      <c r="M248" s="21" t="s">
        <v>136</v>
      </c>
      <c r="T248" s="27"/>
      <c r="U248" s="21" t="s">
        <v>523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2130</v>
      </c>
      <c r="B249" s="21" t="s">
        <v>26</v>
      </c>
      <c r="C249" s="21" t="s">
        <v>948</v>
      </c>
      <c r="D249" s="21" t="s">
        <v>27</v>
      </c>
      <c r="E249" s="21" t="s">
        <v>1329</v>
      </c>
      <c r="F249" s="25" t="str">
        <f>IF(ISBLANK(Table2[[#This Row],[unique_id]]), "", Table2[[#This Row],[unique_id]])</f>
        <v>coffee_machine_energy_daily</v>
      </c>
      <c r="G249" s="21" t="s">
        <v>135</v>
      </c>
      <c r="H249" s="21" t="s">
        <v>229</v>
      </c>
      <c r="I249" s="21" t="s">
        <v>141</v>
      </c>
      <c r="M249" s="21" t="s">
        <v>136</v>
      </c>
      <c r="T249" s="27"/>
      <c r="U249" s="21" t="s">
        <v>523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2131</v>
      </c>
      <c r="B250" s="21" t="s">
        <v>26</v>
      </c>
      <c r="C250" s="21" t="s">
        <v>948</v>
      </c>
      <c r="D250" s="21" t="s">
        <v>27</v>
      </c>
      <c r="E250" s="21" t="s">
        <v>1330</v>
      </c>
      <c r="F250" s="25" t="str">
        <f>IF(ISBLANK(Table2[[#This Row],[unique_id]]), "", Table2[[#This Row],[unique_id]])</f>
        <v>battery_charger_energy_daily</v>
      </c>
      <c r="G250" s="21" t="s">
        <v>241</v>
      </c>
      <c r="H250" s="21" t="s">
        <v>229</v>
      </c>
      <c r="I250" s="21" t="s">
        <v>141</v>
      </c>
      <c r="M250" s="21" t="s">
        <v>136</v>
      </c>
      <c r="T250" s="27"/>
      <c r="U250" s="21" t="s">
        <v>523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2132</v>
      </c>
      <c r="B251" s="21" t="s">
        <v>26</v>
      </c>
      <c r="C251" s="21" t="s">
        <v>948</v>
      </c>
      <c r="D251" s="21" t="s">
        <v>27</v>
      </c>
      <c r="E251" s="21" t="s">
        <v>1331</v>
      </c>
      <c r="F251" s="25" t="str">
        <f>IF(ISBLANK(Table2[[#This Row],[unique_id]]), "", Table2[[#This Row],[unique_id]])</f>
        <v>vacuum_charger_energy_daily</v>
      </c>
      <c r="G251" s="21" t="s">
        <v>240</v>
      </c>
      <c r="H251" s="21" t="s">
        <v>229</v>
      </c>
      <c r="I251" s="21" t="s">
        <v>141</v>
      </c>
      <c r="M251" s="21" t="s">
        <v>136</v>
      </c>
      <c r="T251" s="27"/>
      <c r="U251" s="21" t="s">
        <v>523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2133</v>
      </c>
      <c r="B252" s="21" t="s">
        <v>26</v>
      </c>
      <c r="C252" s="21" t="s">
        <v>948</v>
      </c>
      <c r="D252" s="21" t="s">
        <v>27</v>
      </c>
      <c r="E252" s="21" t="s">
        <v>1332</v>
      </c>
      <c r="F252" s="25" t="str">
        <f>IF(ISBLANK(Table2[[#This Row],[unique_id]]), "", Table2[[#This Row],[unique_id]])</f>
        <v>pool_filter_energy_daily</v>
      </c>
      <c r="G252" s="21" t="s">
        <v>350</v>
      </c>
      <c r="H252" s="21" t="s">
        <v>229</v>
      </c>
      <c r="I252" s="21" t="s">
        <v>141</v>
      </c>
      <c r="M252" s="21" t="s">
        <v>136</v>
      </c>
      <c r="T252" s="27"/>
      <c r="U252" s="21" t="s">
        <v>523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2134</v>
      </c>
      <c r="B253" s="21" t="s">
        <v>26</v>
      </c>
      <c r="C253" s="21" t="s">
        <v>948</v>
      </c>
      <c r="D253" s="21" t="s">
        <v>27</v>
      </c>
      <c r="E253" s="21" t="s">
        <v>1333</v>
      </c>
      <c r="F253" s="25" t="str">
        <f>IF(ISBLANK(Table2[[#This Row],[unique_id]]), "", Table2[[#This Row],[unique_id]])</f>
        <v>water_booster_energy_daily</v>
      </c>
      <c r="G253" s="21" t="s">
        <v>532</v>
      </c>
      <c r="H253" s="21" t="s">
        <v>229</v>
      </c>
      <c r="I253" s="21" t="s">
        <v>141</v>
      </c>
      <c r="M253" s="21" t="s">
        <v>136</v>
      </c>
      <c r="T253" s="27"/>
      <c r="U253" s="21" t="s">
        <v>523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2135</v>
      </c>
      <c r="B254" s="21" t="s">
        <v>26</v>
      </c>
      <c r="C254" s="21" t="s">
        <v>948</v>
      </c>
      <c r="D254" s="21" t="s">
        <v>27</v>
      </c>
      <c r="E254" s="21" t="s">
        <v>1334</v>
      </c>
      <c r="F254" s="25" t="str">
        <f>IF(ISBLANK(Table2[[#This Row],[unique_id]]), "", Table2[[#This Row],[unique_id]])</f>
        <v>dish_washer_energy_daily</v>
      </c>
      <c r="G254" s="21" t="s">
        <v>238</v>
      </c>
      <c r="H254" s="21" t="s">
        <v>229</v>
      </c>
      <c r="I254" s="21" t="s">
        <v>141</v>
      </c>
      <c r="M254" s="21" t="s">
        <v>136</v>
      </c>
      <c r="T254" s="27"/>
      <c r="U254" s="21" t="s">
        <v>523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2136</v>
      </c>
      <c r="B255" s="21" t="s">
        <v>26</v>
      </c>
      <c r="C255" s="21" t="s">
        <v>948</v>
      </c>
      <c r="D255" s="21" t="s">
        <v>27</v>
      </c>
      <c r="E255" s="21" t="s">
        <v>1335</v>
      </c>
      <c r="F255" s="25" t="str">
        <f>IF(ISBLANK(Table2[[#This Row],[unique_id]]), "", Table2[[#This Row],[unique_id]])</f>
        <v>clothes_dryer_energy_daily</v>
      </c>
      <c r="G255" s="21" t="s">
        <v>239</v>
      </c>
      <c r="H255" s="21" t="s">
        <v>229</v>
      </c>
      <c r="I255" s="21" t="s">
        <v>141</v>
      </c>
      <c r="M255" s="21" t="s">
        <v>136</v>
      </c>
      <c r="T255" s="27"/>
      <c r="U255" s="21" t="s">
        <v>523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2137</v>
      </c>
      <c r="B256" s="21" t="s">
        <v>26</v>
      </c>
      <c r="C256" s="21" t="s">
        <v>948</v>
      </c>
      <c r="D256" s="21" t="s">
        <v>27</v>
      </c>
      <c r="E256" s="21" t="s">
        <v>1336</v>
      </c>
      <c r="F256" s="25" t="str">
        <f>IF(ISBLANK(Table2[[#This Row],[unique_id]]), "", Table2[[#This Row],[unique_id]])</f>
        <v>washing_machine_energy_daily</v>
      </c>
      <c r="G256" s="21" t="s">
        <v>237</v>
      </c>
      <c r="H256" s="21" t="s">
        <v>229</v>
      </c>
      <c r="I256" s="21" t="s">
        <v>141</v>
      </c>
      <c r="M256" s="21" t="s">
        <v>136</v>
      </c>
      <c r="T256" s="27"/>
      <c r="U256" s="21" t="s">
        <v>523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2138</v>
      </c>
      <c r="B257" s="21" t="s">
        <v>26</v>
      </c>
      <c r="C257" s="21" t="s">
        <v>948</v>
      </c>
      <c r="D257" s="21" t="s">
        <v>27</v>
      </c>
      <c r="E257" s="21" t="s">
        <v>953</v>
      </c>
      <c r="F257" s="25" t="str">
        <f>IF(ISBLANK(Table2[[#This Row],[unique_id]]), "", Table2[[#This Row],[unique_id]])</f>
        <v>kitchen_fridge_energy_daily</v>
      </c>
      <c r="G257" s="21" t="s">
        <v>233</v>
      </c>
      <c r="H257" s="21" t="s">
        <v>229</v>
      </c>
      <c r="I257" s="21" t="s">
        <v>141</v>
      </c>
      <c r="M257" s="21" t="s">
        <v>136</v>
      </c>
      <c r="T257" s="27"/>
      <c r="U257" s="21" t="s">
        <v>523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2139</v>
      </c>
      <c r="B258" s="21" t="s">
        <v>26</v>
      </c>
      <c r="C258" s="21" t="s">
        <v>948</v>
      </c>
      <c r="D258" s="21" t="s">
        <v>27</v>
      </c>
      <c r="E258" s="21" t="s">
        <v>954</v>
      </c>
      <c r="F258" s="25" t="str">
        <f>IF(ISBLANK(Table2[[#This Row],[unique_id]]), "", Table2[[#This Row],[unique_id]])</f>
        <v>deck_freezer_energy_daily</v>
      </c>
      <c r="G258" s="21" t="s">
        <v>234</v>
      </c>
      <c r="H258" s="21" t="s">
        <v>229</v>
      </c>
      <c r="I258" s="21" t="s">
        <v>141</v>
      </c>
      <c r="M258" s="21" t="s">
        <v>136</v>
      </c>
      <c r="T258" s="27"/>
      <c r="U258" s="21" t="s">
        <v>523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2140</v>
      </c>
      <c r="B259" s="21" t="s">
        <v>26</v>
      </c>
      <c r="C259" s="21" t="s">
        <v>948</v>
      </c>
      <c r="D259" s="21" t="s">
        <v>27</v>
      </c>
      <c r="E259" s="21" t="s">
        <v>1337</v>
      </c>
      <c r="F259" s="25" t="str">
        <f>IF(ISBLANK(Table2[[#This Row],[unique_id]]), "", Table2[[#This Row],[unique_id]])</f>
        <v>towel_rails_energy_daily</v>
      </c>
      <c r="G259" s="21" t="s">
        <v>535</v>
      </c>
      <c r="H259" s="21" t="s">
        <v>229</v>
      </c>
      <c r="I259" s="21" t="s">
        <v>141</v>
      </c>
      <c r="M259" s="21" t="s">
        <v>136</v>
      </c>
      <c r="T259" s="27"/>
      <c r="U259" s="21" t="s">
        <v>523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2141</v>
      </c>
      <c r="B260" s="21" t="s">
        <v>26</v>
      </c>
      <c r="C260" s="21" t="s">
        <v>948</v>
      </c>
      <c r="D260" s="21" t="s">
        <v>27</v>
      </c>
      <c r="E260" s="21" t="s">
        <v>955</v>
      </c>
      <c r="F260" s="25" t="str">
        <f>IF(ISBLANK(Table2[[#This Row],[unique_id]]), "", Table2[[#This Row],[unique_id]])</f>
        <v>study_outlet_energy_daily</v>
      </c>
      <c r="G260" s="21" t="s">
        <v>236</v>
      </c>
      <c r="H260" s="21" t="s">
        <v>229</v>
      </c>
      <c r="I260" s="21" t="s">
        <v>141</v>
      </c>
      <c r="M260" s="21" t="s">
        <v>136</v>
      </c>
      <c r="T260" s="27"/>
      <c r="U260" s="21" t="s">
        <v>523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2142</v>
      </c>
      <c r="B261" s="21" t="s">
        <v>26</v>
      </c>
      <c r="C261" s="21" t="s">
        <v>948</v>
      </c>
      <c r="D261" s="21" t="s">
        <v>27</v>
      </c>
      <c r="E261" s="21" t="s">
        <v>956</v>
      </c>
      <c r="F261" s="25" t="str">
        <f>IF(ISBLANK(Table2[[#This Row],[unique_id]]), "", Table2[[#This Row],[unique_id]])</f>
        <v>office_outlet_energy_daily</v>
      </c>
      <c r="G261" s="21" t="s">
        <v>235</v>
      </c>
      <c r="H261" s="21" t="s">
        <v>229</v>
      </c>
      <c r="I261" s="21" t="s">
        <v>141</v>
      </c>
      <c r="M261" s="21" t="s">
        <v>136</v>
      </c>
      <c r="T261" s="27"/>
      <c r="U261" s="21" t="s">
        <v>523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2143</v>
      </c>
      <c r="B262" s="21" t="s">
        <v>26</v>
      </c>
      <c r="C262" s="21" t="s">
        <v>948</v>
      </c>
      <c r="D262" s="21" t="s">
        <v>27</v>
      </c>
      <c r="E262" s="21" t="s">
        <v>967</v>
      </c>
      <c r="F262" s="25" t="str">
        <f>IF(ISBLANK(Table2[[#This Row],[unique_id]]), "", Table2[[#This Row],[unique_id]])</f>
        <v>audio_visual_devices_energy_daily</v>
      </c>
      <c r="G262" s="21" t="s">
        <v>966</v>
      </c>
      <c r="H262" s="21" t="s">
        <v>229</v>
      </c>
      <c r="I262" s="21" t="s">
        <v>141</v>
      </c>
      <c r="M262" s="21" t="s">
        <v>136</v>
      </c>
      <c r="T262" s="27"/>
      <c r="U262" s="21" t="s">
        <v>523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2144</v>
      </c>
      <c r="B263" s="21" t="s">
        <v>26</v>
      </c>
      <c r="C263" s="21" t="s">
        <v>948</v>
      </c>
      <c r="D263" s="21" t="s">
        <v>27</v>
      </c>
      <c r="E263" s="21" t="s">
        <v>938</v>
      </c>
      <c r="F263" s="25" t="str">
        <f>IF(ISBLANK(Table2[[#This Row],[unique_id]]), "", Table2[[#This Row],[unique_id]])</f>
        <v>servers_network_energy_daily</v>
      </c>
      <c r="G263" s="21" t="s">
        <v>931</v>
      </c>
      <c r="H263" s="21" t="s">
        <v>229</v>
      </c>
      <c r="I263" s="21" t="s">
        <v>141</v>
      </c>
      <c r="M263" s="21" t="s">
        <v>136</v>
      </c>
      <c r="T263" s="27"/>
      <c r="U263" s="21" t="s">
        <v>523</v>
      </c>
      <c r="V263" s="22"/>
      <c r="W263" s="22"/>
      <c r="X263" s="22"/>
      <c r="Y263" s="22"/>
      <c r="AC263" s="21" t="s">
        <v>359</v>
      </c>
      <c r="AE263" s="21" t="s">
        <v>252</v>
      </c>
      <c r="AG263" s="22"/>
      <c r="AH263" s="22"/>
      <c r="AJ263" s="21" t="str">
        <f>IF(ISBLANK(AI263),  "", _xlfn.CONCAT("haas/entity/sensor/", LOWER(C263), "/", E263, "/config"))</f>
        <v/>
      </c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2145</v>
      </c>
      <c r="B264" s="21" t="s">
        <v>26</v>
      </c>
      <c r="C264" s="21" t="s">
        <v>527</v>
      </c>
      <c r="D264" s="21" t="s">
        <v>364</v>
      </c>
      <c r="E264" s="21" t="s">
        <v>363</v>
      </c>
      <c r="F264" s="25" t="str">
        <f>IF(ISBLANK(Table2[[#This Row],[unique_id]]), "", Table2[[#This Row],[unique_id]])</f>
        <v>column_break</v>
      </c>
      <c r="G264" s="21" t="s">
        <v>360</v>
      </c>
      <c r="H264" s="21" t="s">
        <v>229</v>
      </c>
      <c r="I264" s="21" t="s">
        <v>141</v>
      </c>
      <c r="M264" s="21" t="s">
        <v>361</v>
      </c>
      <c r="N264" s="21" t="s">
        <v>362</v>
      </c>
      <c r="T264" s="27"/>
      <c r="V264" s="22"/>
      <c r="W264" s="22"/>
      <c r="X264" s="22"/>
      <c r="Y264" s="22"/>
      <c r="AG264" s="22"/>
      <c r="AH264" s="22"/>
      <c r="AK264" s="21" t="str">
        <f>IF(ISBLANK(AI264),  "", _xlfn.CONCAT(LOWER(C264), "/", E264))</f>
        <v/>
      </c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2400</v>
      </c>
      <c r="B265" s="21" t="s">
        <v>26</v>
      </c>
      <c r="C265" s="21" t="s">
        <v>188</v>
      </c>
      <c r="D265" s="21" t="s">
        <v>27</v>
      </c>
      <c r="E265" s="21" t="s">
        <v>142</v>
      </c>
      <c r="F265" s="25" t="str">
        <f>IF(ISBLANK(Table2[[#This Row],[unique_id]]), "", Table2[[#This Row],[unique_id]])</f>
        <v>withings_weight_kg_graham</v>
      </c>
      <c r="G265" s="21" t="s">
        <v>309</v>
      </c>
      <c r="H265" s="21" t="s">
        <v>310</v>
      </c>
      <c r="I265" s="21" t="s">
        <v>143</v>
      </c>
      <c r="T265" s="27"/>
      <c r="V265" s="22"/>
      <c r="W265" s="22"/>
      <c r="X265" s="22"/>
      <c r="Y265" s="22"/>
      <c r="AG265" s="22"/>
      <c r="AH265" s="22"/>
      <c r="AJ265" s="21" t="str">
        <f>IF(ISBLANK(AI265),  "", _xlfn.CONCAT("haas/entity/sensor/", LOWER(C265), "/", E265, "/config"))</f>
        <v/>
      </c>
      <c r="AK265" s="21" t="str">
        <f>IF(ISBLANK(AI265),  "", _xlfn.CONCAT(LOWER(C265), "/", E265))</f>
        <v/>
      </c>
      <c r="AS265" s="21"/>
      <c r="AT265" s="23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5" s="21" t="str">
        <f>IF(ISBLANK(Table2[[#This Row],[device_model]]), "", Table2[[#This Row],[device_suggested_area]])</f>
        <v>Ensuite</v>
      </c>
      <c r="AZ265" s="21" t="s">
        <v>1248</v>
      </c>
      <c r="BA265" s="21" t="s">
        <v>429</v>
      </c>
      <c r="BB265" s="21" t="s">
        <v>188</v>
      </c>
      <c r="BC265" s="21" t="s">
        <v>430</v>
      </c>
      <c r="BD265" s="21" t="s">
        <v>428</v>
      </c>
      <c r="BG265" s="21" t="s">
        <v>440</v>
      </c>
      <c r="BH265" s="28" t="s">
        <v>509</v>
      </c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6" spans="1:62" ht="16" hidden="1" customHeight="1">
      <c r="A266" s="21">
        <v>1677</v>
      </c>
      <c r="B266" s="37" t="s">
        <v>26</v>
      </c>
      <c r="C266" s="37" t="s">
        <v>853</v>
      </c>
      <c r="D266" s="37" t="s">
        <v>27</v>
      </c>
      <c r="E266" s="37" t="s">
        <v>1282</v>
      </c>
      <c r="F266" s="39" t="str">
        <f>IF(ISBLANK(Table2[[#This Row],[unique_id]]), "", Table2[[#This Row],[unique_id]])</f>
        <v>landing_festoons_plug_temperature</v>
      </c>
      <c r="G266" s="37" t="s">
        <v>652</v>
      </c>
      <c r="H266" s="37" t="s">
        <v>139</v>
      </c>
      <c r="I266" s="37" t="s">
        <v>132</v>
      </c>
      <c r="J266" s="37"/>
      <c r="K266" s="37"/>
      <c r="L266" s="37"/>
      <c r="M266" s="37"/>
      <c r="N266" s="37"/>
      <c r="O266" s="40"/>
      <c r="P266" s="37"/>
      <c r="Q266" s="37"/>
      <c r="R266" s="37"/>
      <c r="S266" s="37"/>
      <c r="T266" s="38"/>
      <c r="U266" s="37"/>
      <c r="V266" s="40"/>
      <c r="W266" s="40"/>
      <c r="X266" s="40"/>
      <c r="Y266" s="40"/>
      <c r="Z266" s="40"/>
      <c r="AA266" s="40"/>
      <c r="AB266" s="37" t="s">
        <v>31</v>
      </c>
      <c r="AC266" s="37" t="s">
        <v>88</v>
      </c>
      <c r="AD266" s="37" t="s">
        <v>89</v>
      </c>
      <c r="AE266" s="37"/>
      <c r="AF266" s="37">
        <v>10</v>
      </c>
      <c r="AG266" s="40" t="s">
        <v>34</v>
      </c>
      <c r="AH266" s="40" t="s">
        <v>1087</v>
      </c>
      <c r="AI266" s="37"/>
      <c r="AJ266" s="37" t="str">
        <f>_xlfn.CONCAT("haas/entity/", Table2[[#This Row],[entity_namespace]], "/tasmota/",Table2[[#This Row],[unique_id]], "/config")</f>
        <v>haas/entity/sensor/tasmota/landing_festoons_plug_temperature/config</v>
      </c>
      <c r="AK266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66" s="37"/>
      <c r="AM266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66" s="37" t="s">
        <v>1107</v>
      </c>
      <c r="AO266" s="37" t="s">
        <v>1108</v>
      </c>
      <c r="AP266" s="37" t="s">
        <v>1096</v>
      </c>
      <c r="AQ266" s="37" t="s">
        <v>1097</v>
      </c>
      <c r="AR266" s="37" t="s">
        <v>1361</v>
      </c>
      <c r="AS266" s="37">
        <v>1</v>
      </c>
      <c r="AT266" s="42"/>
      <c r="AU266" s="37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6" s="37"/>
      <c r="AY266" s="21" t="str">
        <f>IF(ISBLANK(Table2[[#This Row],[device_model]]), "", Table2[[#This Row],[device_suggested_area]])</f>
        <v>Landing</v>
      </c>
      <c r="AZ266" s="37" t="s">
        <v>895</v>
      </c>
      <c r="BA266" s="37" t="s">
        <v>1360</v>
      </c>
      <c r="BB266" s="37" t="s">
        <v>1358</v>
      </c>
      <c r="BC266" s="37" t="s">
        <v>1075</v>
      </c>
      <c r="BD266" s="37" t="s">
        <v>653</v>
      </c>
      <c r="BE266" s="37"/>
      <c r="BF266" s="37"/>
      <c r="BG266" s="37"/>
      <c r="BH266" s="37"/>
      <c r="BI266" s="37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1804</v>
      </c>
      <c r="B267" s="37" t="s">
        <v>26</v>
      </c>
      <c r="C267" s="37" t="s">
        <v>853</v>
      </c>
      <c r="D267" s="37" t="s">
        <v>134</v>
      </c>
      <c r="E267" s="37" t="s">
        <v>1339</v>
      </c>
      <c r="F267" s="39" t="str">
        <f>IF(ISBLANK(Table2[[#This Row],[unique_id]]), "", Table2[[#This Row],[unique_id]])</f>
        <v>ceiling_water_booster_plug</v>
      </c>
      <c r="G267" s="37" t="s">
        <v>532</v>
      </c>
      <c r="H267" s="37" t="s">
        <v>803</v>
      </c>
      <c r="I267" s="37" t="s">
        <v>132</v>
      </c>
      <c r="J267" s="37" t="str">
        <f>Table2[[#This Row],[friendly_name]]</f>
        <v>Water Booster</v>
      </c>
      <c r="K267" s="37"/>
      <c r="L267" s="37"/>
      <c r="M267" s="37" t="s">
        <v>268</v>
      </c>
      <c r="N267" s="37"/>
      <c r="O267" s="40" t="s">
        <v>959</v>
      </c>
      <c r="P267" s="37" t="s">
        <v>172</v>
      </c>
      <c r="Q267" s="37" t="s">
        <v>930</v>
      </c>
      <c r="R267" s="37" t="str">
        <f>Table2[[#This Row],[entity_domain]]</f>
        <v>Heating &amp; Cooling</v>
      </c>
      <c r="S267" s="37" t="s">
        <v>532</v>
      </c>
      <c r="T26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67" s="37"/>
      <c r="V267" s="40"/>
      <c r="W267" s="40"/>
      <c r="X267" s="40"/>
      <c r="Y267" s="40"/>
      <c r="Z267" s="40"/>
      <c r="AA267" s="56" t="s">
        <v>1355</v>
      </c>
      <c r="AB267" s="37"/>
      <c r="AC267" s="37"/>
      <c r="AD267" s="37"/>
      <c r="AE267" s="37" t="s">
        <v>531</v>
      </c>
      <c r="AF267" s="37">
        <v>10</v>
      </c>
      <c r="AG267" s="40" t="s">
        <v>34</v>
      </c>
      <c r="AH267" s="40" t="s">
        <v>1087</v>
      </c>
      <c r="AI267" s="37"/>
      <c r="AJ267" s="37" t="str">
        <f>_xlfn.CONCAT("haas/entity/", Table2[[#This Row],[entity_namespace]], "/tasmota/",Table2[[#This Row],[unique_id]], "/config")</f>
        <v>haas/entity/switch/tasmota/ceiling_water_booster_plug/config</v>
      </c>
      <c r="AK267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67" s="37" t="str">
        <f>_xlfn.CONCAT("tasmota/device/",Table2[[#This Row],[unique_id]], "/cmnd/POWER")</f>
        <v>tasmota/device/ceiling_water_booster_plug/cmnd/POWER</v>
      </c>
      <c r="AM267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7" s="37" t="s">
        <v>1107</v>
      </c>
      <c r="AO267" s="37" t="s">
        <v>1108</v>
      </c>
      <c r="AP267" s="37" t="s">
        <v>1096</v>
      </c>
      <c r="AQ267" s="37" t="s">
        <v>1097</v>
      </c>
      <c r="AR267" s="37" t="s">
        <v>1178</v>
      </c>
      <c r="AS267" s="37">
        <v>1</v>
      </c>
      <c r="AT267" s="42" t="str">
        <f>HYPERLINK(_xlfn.CONCAT("http://", Table2[[#This Row],[connection_ip]], "/?"))</f>
        <v>http://10.0.6.100/?</v>
      </c>
      <c r="AU267" s="37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7" s="37"/>
      <c r="AY267" s="21" t="str">
        <f>IF(ISBLANK(Table2[[#This Row],[device_model]]), "", Table2[[#This Row],[device_suggested_area]])</f>
        <v>Ceiling</v>
      </c>
      <c r="AZ267" s="37" t="s">
        <v>532</v>
      </c>
      <c r="BA267" s="37" t="s">
        <v>530</v>
      </c>
      <c r="BB267" s="37" t="s">
        <v>1358</v>
      </c>
      <c r="BC267" s="37" t="s">
        <v>1075</v>
      </c>
      <c r="BD267" s="37" t="s">
        <v>442</v>
      </c>
      <c r="BE267" s="37"/>
      <c r="BF267" s="37"/>
      <c r="BG267" s="37" t="s">
        <v>472</v>
      </c>
      <c r="BH267" s="37" t="s">
        <v>529</v>
      </c>
      <c r="BI267" s="37" t="s">
        <v>1076</v>
      </c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68" spans="1:62" ht="16" hidden="1" customHeight="1">
      <c r="A268" s="21">
        <v>1805</v>
      </c>
      <c r="B268" s="37" t="s">
        <v>26</v>
      </c>
      <c r="C268" s="37" t="s">
        <v>853</v>
      </c>
      <c r="D268" s="37" t="s">
        <v>27</v>
      </c>
      <c r="E268" s="37" t="s">
        <v>1340</v>
      </c>
      <c r="F268" s="39" t="str">
        <f>IF(ISBLANK(Table2[[#This Row],[unique_id]]), "", Table2[[#This Row],[unique_id]])</f>
        <v>ceiling_water_booster_plug_energy_power</v>
      </c>
      <c r="G268" s="37" t="s">
        <v>1090</v>
      </c>
      <c r="H268" s="37" t="s">
        <v>803</v>
      </c>
      <c r="I268" s="37" t="s">
        <v>132</v>
      </c>
      <c r="J268" s="37"/>
      <c r="K268" s="37"/>
      <c r="L268" s="37"/>
      <c r="M268" s="37"/>
      <c r="N268" s="37"/>
      <c r="O268" s="40"/>
      <c r="P268" s="37"/>
      <c r="Q268" s="37"/>
      <c r="R268" s="37"/>
      <c r="S268" s="37"/>
      <c r="T268" s="38"/>
      <c r="U268" s="37"/>
      <c r="V268" s="40"/>
      <c r="W268" s="40"/>
      <c r="X268" s="40"/>
      <c r="Y268" s="40"/>
      <c r="Z268" s="40"/>
      <c r="AA268" s="40"/>
      <c r="AB268" s="37" t="s">
        <v>31</v>
      </c>
      <c r="AC268" s="37" t="s">
        <v>358</v>
      </c>
      <c r="AD268" s="37" t="s">
        <v>1088</v>
      </c>
      <c r="AE268" s="37"/>
      <c r="AF268" s="37">
        <v>10</v>
      </c>
      <c r="AG268" s="40" t="s">
        <v>34</v>
      </c>
      <c r="AH268" s="40" t="s">
        <v>1087</v>
      </c>
      <c r="AI268" s="37"/>
      <c r="AJ268" s="37" t="str">
        <f>_xlfn.CONCAT("haas/entity/", Table2[[#This Row],[entity_namespace]], "/tasmota/",Table2[[#This Row],[unique_id]], "/config")</f>
        <v>haas/entity/sensor/tasmota/ceiling_water_booster_plug_energy_power/config</v>
      </c>
      <c r="AK268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68" s="37"/>
      <c r="AM268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8" s="37" t="s">
        <v>1107</v>
      </c>
      <c r="AO268" s="37" t="s">
        <v>1108</v>
      </c>
      <c r="AP268" s="37" t="s">
        <v>1096</v>
      </c>
      <c r="AQ268" s="37" t="s">
        <v>1097</v>
      </c>
      <c r="AR268" s="37" t="s">
        <v>1352</v>
      </c>
      <c r="AS268" s="37">
        <v>1</v>
      </c>
      <c r="AT268" s="42"/>
      <c r="AU268" s="37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8" s="37"/>
      <c r="AY268" s="21" t="str">
        <f>IF(ISBLANK(Table2[[#This Row],[device_model]]), "", Table2[[#This Row],[device_suggested_area]])</f>
        <v>Ceiling</v>
      </c>
      <c r="AZ268" s="37" t="s">
        <v>532</v>
      </c>
      <c r="BA268" s="37" t="s">
        <v>530</v>
      </c>
      <c r="BB268" s="37" t="s">
        <v>1358</v>
      </c>
      <c r="BC268" s="37" t="s">
        <v>1075</v>
      </c>
      <c r="BD268" s="37" t="s">
        <v>442</v>
      </c>
      <c r="BE268" s="37"/>
      <c r="BF268" s="37"/>
      <c r="BG268" s="37"/>
      <c r="BH268" s="37"/>
      <c r="BI268" s="37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1806</v>
      </c>
      <c r="B269" s="37" t="s">
        <v>26</v>
      </c>
      <c r="C269" s="37" t="s">
        <v>853</v>
      </c>
      <c r="D269" s="37" t="s">
        <v>27</v>
      </c>
      <c r="E269" s="37" t="s">
        <v>1341</v>
      </c>
      <c r="F269" s="39" t="str">
        <f>IF(ISBLANK(Table2[[#This Row],[unique_id]]), "", Table2[[#This Row],[unique_id]])</f>
        <v>ceiling_water_booster_plug_energy_total</v>
      </c>
      <c r="G269" s="37" t="s">
        <v>1091</v>
      </c>
      <c r="H269" s="37" t="s">
        <v>803</v>
      </c>
      <c r="I269" s="37" t="s">
        <v>132</v>
      </c>
      <c r="J269" s="37"/>
      <c r="K269" s="37"/>
      <c r="L269" s="37"/>
      <c r="M269" s="37"/>
      <c r="N269" s="37"/>
      <c r="O269" s="40"/>
      <c r="P269" s="37"/>
      <c r="Q269" s="37"/>
      <c r="R269" s="37"/>
      <c r="S269" s="37"/>
      <c r="T269" s="38"/>
      <c r="U269" s="37"/>
      <c r="V269" s="40"/>
      <c r="W269" s="40"/>
      <c r="X269" s="40"/>
      <c r="Y269" s="40"/>
      <c r="Z269" s="40"/>
      <c r="AA269" s="40"/>
      <c r="AB269" s="37" t="s">
        <v>76</v>
      </c>
      <c r="AC269" s="37" t="s">
        <v>359</v>
      </c>
      <c r="AD269" s="37" t="s">
        <v>1089</v>
      </c>
      <c r="AE269" s="37"/>
      <c r="AF269" s="37">
        <v>10</v>
      </c>
      <c r="AG269" s="40" t="s">
        <v>34</v>
      </c>
      <c r="AH269" s="40" t="s">
        <v>1087</v>
      </c>
      <c r="AI269" s="37"/>
      <c r="AJ269" s="37" t="str">
        <f>_xlfn.CONCAT("haas/entity/", Table2[[#This Row],[entity_namespace]], "/tasmota/",Table2[[#This Row],[unique_id]], "/config")</f>
        <v>haas/entity/sensor/tasmota/ceiling_water_booster_plug_energy_total/config</v>
      </c>
      <c r="AK269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69" s="37"/>
      <c r="AM269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9" s="37" t="s">
        <v>1107</v>
      </c>
      <c r="AO269" s="37" t="s">
        <v>1108</v>
      </c>
      <c r="AP269" s="37" t="s">
        <v>1096</v>
      </c>
      <c r="AQ269" s="37" t="s">
        <v>1097</v>
      </c>
      <c r="AR269" s="37" t="s">
        <v>1353</v>
      </c>
      <c r="AS269" s="37">
        <v>1</v>
      </c>
      <c r="AT269" s="42"/>
      <c r="AU269" s="37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9" s="37"/>
      <c r="AY269" s="21" t="str">
        <f>IF(ISBLANK(Table2[[#This Row],[device_model]]), "", Table2[[#This Row],[device_suggested_area]])</f>
        <v>Ceiling</v>
      </c>
      <c r="AZ269" s="37" t="s">
        <v>532</v>
      </c>
      <c r="BA269" s="37" t="s">
        <v>530</v>
      </c>
      <c r="BB269" s="37" t="s">
        <v>1358</v>
      </c>
      <c r="BC269" s="37" t="s">
        <v>1075</v>
      </c>
      <c r="BD269" s="37" t="s">
        <v>442</v>
      </c>
      <c r="BE269" s="37"/>
      <c r="BF269" s="37"/>
      <c r="BG269" s="37"/>
      <c r="BH269" s="37"/>
      <c r="BI269" s="37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1808</v>
      </c>
      <c r="B270" s="37" t="s">
        <v>26</v>
      </c>
      <c r="C270" s="37" t="s">
        <v>853</v>
      </c>
      <c r="D270" s="37" t="s">
        <v>134</v>
      </c>
      <c r="E270" s="37" t="s">
        <v>1347</v>
      </c>
      <c r="F270" s="39" t="str">
        <f>IF(ISBLANK(Table2[[#This Row],[unique_id]]), "", Table2[[#This Row],[unique_id]])</f>
        <v>garden_pool_filter_plug</v>
      </c>
      <c r="G270" s="37" t="s">
        <v>350</v>
      </c>
      <c r="H270" s="37" t="s">
        <v>803</v>
      </c>
      <c r="I270" s="37" t="s">
        <v>132</v>
      </c>
      <c r="J270" s="37" t="str">
        <f>Table2[[#This Row],[friendly_name]]</f>
        <v>Pool Filter</v>
      </c>
      <c r="K270" s="37"/>
      <c r="L270" s="37"/>
      <c r="M270" s="37" t="s">
        <v>268</v>
      </c>
      <c r="N270" s="37"/>
      <c r="O270" s="40" t="s">
        <v>959</v>
      </c>
      <c r="P270" s="37" t="s">
        <v>172</v>
      </c>
      <c r="Q270" s="37" t="s">
        <v>930</v>
      </c>
      <c r="R270" s="37" t="str">
        <f>Table2[[#This Row],[entity_domain]]</f>
        <v>Heating &amp; Cooling</v>
      </c>
      <c r="S270" s="37" t="s">
        <v>350</v>
      </c>
      <c r="T27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70" s="37"/>
      <c r="V270" s="40"/>
      <c r="W270" s="40"/>
      <c r="X270" s="40"/>
      <c r="Y270" s="40"/>
      <c r="Z270" s="40"/>
      <c r="AA270" s="56" t="s">
        <v>1355</v>
      </c>
      <c r="AB270" s="37"/>
      <c r="AC270" s="37"/>
      <c r="AD270" s="37"/>
      <c r="AE270" s="37" t="s">
        <v>1350</v>
      </c>
      <c r="AF270" s="37">
        <v>10</v>
      </c>
      <c r="AG270" s="40" t="s">
        <v>34</v>
      </c>
      <c r="AH270" s="40" t="s">
        <v>1087</v>
      </c>
      <c r="AI270" s="37"/>
      <c r="AJ270" s="37" t="str">
        <f>_xlfn.CONCAT("haas/entity/", Table2[[#This Row],[entity_namespace]], "/tasmota/",Table2[[#This Row],[unique_id]], "/config")</f>
        <v>haas/entity/switch/tasmota/garden_pool_filter_plug/config</v>
      </c>
      <c r="AK270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70" s="37" t="str">
        <f>_xlfn.CONCAT("tasmota/device/",Table2[[#This Row],[unique_id]], "/cmnd/POWER")</f>
        <v>tasmota/device/garden_pool_filter_plug/cmnd/POWER</v>
      </c>
      <c r="AM270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0" s="37" t="s">
        <v>1107</v>
      </c>
      <c r="AO270" s="37" t="s">
        <v>1108</v>
      </c>
      <c r="AP270" s="37" t="s">
        <v>1096</v>
      </c>
      <c r="AQ270" s="37" t="s">
        <v>1097</v>
      </c>
      <c r="AR270" s="37" t="s">
        <v>1178</v>
      </c>
      <c r="AS270" s="37">
        <v>1</v>
      </c>
      <c r="AT270" s="42" t="str">
        <f>HYPERLINK(_xlfn.CONCAT("http://", Table2[[#This Row],[connection_ip]], "/?"))</f>
        <v>http://10.0.6.106/?</v>
      </c>
      <c r="AU270" s="37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0" s="37"/>
      <c r="AY270" s="21" t="str">
        <f>IF(ISBLANK(Table2[[#This Row],[device_model]]), "", Table2[[#This Row],[device_suggested_area]])</f>
        <v>Garden</v>
      </c>
      <c r="AZ270" s="37" t="s">
        <v>350</v>
      </c>
      <c r="BA270" s="37" t="s">
        <v>530</v>
      </c>
      <c r="BB270" s="37" t="s">
        <v>1358</v>
      </c>
      <c r="BC270" s="37" t="s">
        <v>1075</v>
      </c>
      <c r="BD270" s="37" t="s">
        <v>672</v>
      </c>
      <c r="BE270" s="37"/>
      <c r="BF270" s="37"/>
      <c r="BG270" s="37" t="s">
        <v>472</v>
      </c>
      <c r="BH270" s="37" t="s">
        <v>1275</v>
      </c>
      <c r="BI270" s="37" t="s">
        <v>1274</v>
      </c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71" spans="1:62" ht="16" hidden="1" customHeight="1">
      <c r="A271" s="21">
        <v>2505</v>
      </c>
      <c r="B271" s="21" t="s">
        <v>676</v>
      </c>
      <c r="C271" s="21" t="s">
        <v>151</v>
      </c>
      <c r="D271" s="21" t="s">
        <v>330</v>
      </c>
      <c r="E271" s="21" t="s">
        <v>873</v>
      </c>
      <c r="F271" s="25" t="str">
        <f>IF(ISBLANK(Table2[[#This Row],[unique_id]]), "", Table2[[#This Row],[unique_id]])</f>
        <v>network_refresh_zigbee_router_lqi</v>
      </c>
      <c r="G271" s="21" t="s">
        <v>874</v>
      </c>
      <c r="H271" s="21" t="s">
        <v>871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E271" s="21" t="s">
        <v>875</v>
      </c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2506</v>
      </c>
      <c r="B272" s="21" t="s">
        <v>26</v>
      </c>
      <c r="C272" s="21" t="s">
        <v>537</v>
      </c>
      <c r="D272" s="21" t="s">
        <v>27</v>
      </c>
      <c r="E272" s="21" t="s">
        <v>865</v>
      </c>
      <c r="F272" s="25" t="str">
        <f>IF(ISBLANK(Table2[[#This Row],[unique_id]]), "", Table2[[#This Row],[unique_id]])</f>
        <v>template_driveway_repeater_linkquality_percentage</v>
      </c>
      <c r="G272" s="21" t="s">
        <v>858</v>
      </c>
      <c r="H272" s="21" t="s">
        <v>871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2507</v>
      </c>
      <c r="B273" s="21" t="s">
        <v>26</v>
      </c>
      <c r="C273" s="21" t="s">
        <v>537</v>
      </c>
      <c r="D273" s="21" t="s">
        <v>27</v>
      </c>
      <c r="E273" s="21" t="s">
        <v>866</v>
      </c>
      <c r="F273" s="25" t="str">
        <f>IF(ISBLANK(Table2[[#This Row],[unique_id]]), "", Table2[[#This Row],[unique_id]])</f>
        <v>template_landing_repeater_linkquality_percentage</v>
      </c>
      <c r="G273" s="21" t="s">
        <v>859</v>
      </c>
      <c r="H273" s="21" t="s">
        <v>871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2508</v>
      </c>
      <c r="B274" s="21" t="s">
        <v>26</v>
      </c>
      <c r="C274" s="21" t="s">
        <v>537</v>
      </c>
      <c r="D274" s="21" t="s">
        <v>27</v>
      </c>
      <c r="E274" s="21" t="s">
        <v>867</v>
      </c>
      <c r="F274" s="25" t="str">
        <f>IF(ISBLANK(Table2[[#This Row],[unique_id]]), "", Table2[[#This Row],[unique_id]])</f>
        <v>template_garden_repeater_linkquality_percentage</v>
      </c>
      <c r="G274" s="21" t="s">
        <v>857</v>
      </c>
      <c r="H274" s="21" t="s">
        <v>871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2509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template_kitchen_fan_outlet_linkquality_percentage</v>
      </c>
      <c r="G275" s="21" t="s">
        <v>761</v>
      </c>
      <c r="H275" s="21" t="s">
        <v>871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2510</v>
      </c>
      <c r="B276" s="21" t="s">
        <v>26</v>
      </c>
      <c r="C276" s="21" t="s">
        <v>409</v>
      </c>
      <c r="D276" s="21" t="s">
        <v>27</v>
      </c>
      <c r="E276" s="21" t="s">
        <v>868</v>
      </c>
      <c r="F276" s="25" t="str">
        <f>IF(ISBLANK(Table2[[#This Row],[unique_id]]), "", Table2[[#This Row],[unique_id]])</f>
        <v>template_deck_fans_outlet_linkquality_percentage</v>
      </c>
      <c r="G276" s="21" t="s">
        <v>762</v>
      </c>
      <c r="H276" s="21" t="s">
        <v>871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2511</v>
      </c>
      <c r="B277" s="21" t="s">
        <v>26</v>
      </c>
      <c r="C277" s="21" t="s">
        <v>409</v>
      </c>
      <c r="D277" s="21" t="s">
        <v>27</v>
      </c>
      <c r="E277" s="21" t="s">
        <v>870</v>
      </c>
      <c r="F277" s="25" t="str">
        <f>IF(ISBLANK(Table2[[#This Row],[unique_id]]), "", Table2[[#This Row],[unique_id]])</f>
        <v>template_edwin_wardrobe_outlet_linkquality_percentage</v>
      </c>
      <c r="G277" s="21" t="s">
        <v>863</v>
      </c>
      <c r="H277" s="21" t="s">
        <v>871</v>
      </c>
      <c r="I277" s="21" t="s">
        <v>307</v>
      </c>
      <c r="M277" s="21" t="s">
        <v>268</v>
      </c>
      <c r="T277" s="27"/>
      <c r="V277" s="22"/>
      <c r="W277" s="22"/>
      <c r="X277" s="22"/>
      <c r="Y277" s="22"/>
      <c r="AG277" s="22"/>
      <c r="AH277" s="22"/>
      <c r="AJ277" s="21" t="str">
        <f>IF(ISBLANK(AI277),  "", _xlfn.CONCAT("haas/entity/sensor/", LOWER(C277), "/", E277, "/config"))</f>
        <v/>
      </c>
      <c r="AK277" s="21" t="str">
        <f>IF(ISBLANK(AI277),  "", _xlfn.CONCAT(LOWER(C277), "/", E277))</f>
        <v/>
      </c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1809</v>
      </c>
      <c r="B278" s="37" t="s">
        <v>26</v>
      </c>
      <c r="C278" s="37" t="s">
        <v>853</v>
      </c>
      <c r="D278" s="37" t="s">
        <v>27</v>
      </c>
      <c r="E278" s="37" t="s">
        <v>1348</v>
      </c>
      <c r="F278" s="39" t="str">
        <f>IF(ISBLANK(Table2[[#This Row],[unique_id]]), "", Table2[[#This Row],[unique_id]])</f>
        <v>garden_pool_filter_plug_energy_power</v>
      </c>
      <c r="G278" s="37" t="s">
        <v>1090</v>
      </c>
      <c r="H278" s="37" t="s">
        <v>803</v>
      </c>
      <c r="I278" s="37" t="s">
        <v>132</v>
      </c>
      <c r="J278" s="37"/>
      <c r="K278" s="37"/>
      <c r="L278" s="37"/>
      <c r="M278" s="37"/>
      <c r="N278" s="37"/>
      <c r="O278" s="40"/>
      <c r="P278" s="37"/>
      <c r="Q278" s="37"/>
      <c r="R278" s="37"/>
      <c r="S278" s="37"/>
      <c r="T278" s="38"/>
      <c r="U278" s="37"/>
      <c r="V278" s="40"/>
      <c r="W278" s="40"/>
      <c r="X278" s="40"/>
      <c r="Y278" s="40"/>
      <c r="Z278" s="40"/>
      <c r="AA278" s="40"/>
      <c r="AB278" s="37" t="s">
        <v>31</v>
      </c>
      <c r="AC278" s="37" t="s">
        <v>358</v>
      </c>
      <c r="AD278" s="37" t="s">
        <v>1088</v>
      </c>
      <c r="AE278" s="37"/>
      <c r="AF278" s="37">
        <v>10</v>
      </c>
      <c r="AG278" s="40" t="s">
        <v>34</v>
      </c>
      <c r="AH278" s="40" t="s">
        <v>1087</v>
      </c>
      <c r="AI278" s="37"/>
      <c r="AJ278" s="37" t="str">
        <f>_xlfn.CONCAT("haas/entity/", Table2[[#This Row],[entity_namespace]], "/tasmota/",Table2[[#This Row],[unique_id]], "/config")</f>
        <v>haas/entity/sensor/tasmota/garden_pool_filter_plug_energy_power/config</v>
      </c>
      <c r="AK278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78" s="37"/>
      <c r="AM278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8" s="37" t="s">
        <v>1107</v>
      </c>
      <c r="AO278" s="37" t="s">
        <v>1108</v>
      </c>
      <c r="AP278" s="37" t="s">
        <v>1096</v>
      </c>
      <c r="AQ278" s="37" t="s">
        <v>1097</v>
      </c>
      <c r="AR278" s="37" t="s">
        <v>1352</v>
      </c>
      <c r="AS278" s="37">
        <v>1</v>
      </c>
      <c r="AT278" s="42"/>
      <c r="AU278" s="37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8" s="37"/>
      <c r="AY278" s="21" t="str">
        <f>IF(ISBLANK(Table2[[#This Row],[device_model]]), "", Table2[[#This Row],[device_suggested_area]])</f>
        <v>Garden</v>
      </c>
      <c r="AZ278" s="37" t="s">
        <v>350</v>
      </c>
      <c r="BA278" s="37" t="s">
        <v>530</v>
      </c>
      <c r="BB278" s="37" t="s">
        <v>1358</v>
      </c>
      <c r="BC278" s="37" t="s">
        <v>1075</v>
      </c>
      <c r="BD278" s="37" t="s">
        <v>672</v>
      </c>
      <c r="BE278" s="37"/>
      <c r="BF278" s="37"/>
      <c r="BG278" s="37"/>
      <c r="BH278" s="37"/>
      <c r="BI278" s="37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2513</v>
      </c>
      <c r="B279" s="21" t="s">
        <v>26</v>
      </c>
      <c r="C279" s="21" t="s">
        <v>39</v>
      </c>
      <c r="D279" s="21" t="s">
        <v>27</v>
      </c>
      <c r="E279" s="21" t="s">
        <v>864</v>
      </c>
      <c r="F279" s="25" t="str">
        <f>IF(ISBLANK(Table2[[#This Row],[unique_id]]), "", Table2[[#This Row],[unique_id]])</f>
        <v>template_weatherstation_coms_signal_quality_percentage</v>
      </c>
      <c r="G279" s="21" t="s">
        <v>806</v>
      </c>
      <c r="H279" s="21" t="s">
        <v>872</v>
      </c>
      <c r="I279" s="21" t="s">
        <v>307</v>
      </c>
      <c r="M279" s="21" t="s">
        <v>136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4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2514</v>
      </c>
      <c r="B280" s="21" t="s">
        <v>26</v>
      </c>
      <c r="C280" s="21" t="s">
        <v>527</v>
      </c>
      <c r="D280" s="21" t="s">
        <v>364</v>
      </c>
      <c r="E280" s="21" t="s">
        <v>363</v>
      </c>
      <c r="F280" s="25" t="str">
        <f>IF(ISBLANK(Table2[[#This Row],[unique_id]]), "", Table2[[#This Row],[unique_id]])</f>
        <v>column_break</v>
      </c>
      <c r="G280" s="21" t="s">
        <v>360</v>
      </c>
      <c r="H280" s="21" t="s">
        <v>872</v>
      </c>
      <c r="I280" s="21" t="s">
        <v>307</v>
      </c>
      <c r="M280" s="21" t="s">
        <v>361</v>
      </c>
      <c r="N280" s="21" t="s">
        <v>362</v>
      </c>
      <c r="T280" s="27"/>
      <c r="V280" s="22"/>
      <c r="W280" s="22"/>
      <c r="X280" s="22"/>
      <c r="Y280" s="22"/>
      <c r="AG280" s="22"/>
      <c r="AH280" s="22"/>
      <c r="AK280" s="21" t="str">
        <f>IF(ISBLANK(AI280),  "", _xlfn.CONCAT(LOWER(C280), "/", E280))</f>
        <v/>
      </c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2520</v>
      </c>
      <c r="B281" s="21" t="s">
        <v>26</v>
      </c>
      <c r="C281" s="21" t="s">
        <v>770</v>
      </c>
      <c r="D281" s="21" t="s">
        <v>27</v>
      </c>
      <c r="E281" s="21" t="s">
        <v>811</v>
      </c>
      <c r="F281" s="25" t="str">
        <f>IF(ISBLANK(Table2[[#This Row],[unique_id]]), "", Table2[[#This Row],[unique_id]])</f>
        <v>back_door_lock_battery</v>
      </c>
      <c r="G281" s="21" t="s">
        <v>797</v>
      </c>
      <c r="H281" s="21" t="s">
        <v>618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2521</v>
      </c>
      <c r="B282" s="21" t="s">
        <v>26</v>
      </c>
      <c r="C282" s="21" t="s">
        <v>770</v>
      </c>
      <c r="D282" s="21" t="s">
        <v>27</v>
      </c>
      <c r="E282" s="21" t="s">
        <v>812</v>
      </c>
      <c r="F282" s="25" t="str">
        <f>IF(ISBLANK(Table2[[#This Row],[unique_id]]), "", Table2[[#This Row],[unique_id]])</f>
        <v>front_door_lock_battery</v>
      </c>
      <c r="G282" s="21" t="s">
        <v>796</v>
      </c>
      <c r="H282" s="21" t="s">
        <v>618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2522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template_back_door_sensor_battery_last</v>
      </c>
      <c r="G283" s="21" t="s">
        <v>799</v>
      </c>
      <c r="H283" s="21" t="s">
        <v>618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2523</v>
      </c>
      <c r="B284" s="21" t="s">
        <v>26</v>
      </c>
      <c r="C284" s="21" t="s">
        <v>365</v>
      </c>
      <c r="D284" s="21" t="s">
        <v>27</v>
      </c>
      <c r="E284" s="21" t="s">
        <v>813</v>
      </c>
      <c r="F284" s="25" t="str">
        <f>IF(ISBLANK(Table2[[#This Row],[unique_id]]), "", Table2[[#This Row],[unique_id]])</f>
        <v>template_front_door_sensor_battery_last</v>
      </c>
      <c r="G284" s="21" t="s">
        <v>798</v>
      </c>
      <c r="H284" s="21" t="s">
        <v>618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2524</v>
      </c>
      <c r="B285" s="21" t="s">
        <v>676</v>
      </c>
      <c r="C285" s="21" t="s">
        <v>544</v>
      </c>
      <c r="D285" s="21" t="s">
        <v>27</v>
      </c>
      <c r="E285" s="21" t="s">
        <v>577</v>
      </c>
      <c r="F285" s="25" t="str">
        <f>IF(ISBLANK(Table2[[#This Row],[unique_id]]), "", Table2[[#This Row],[unique_id]])</f>
        <v>home_cube_remote_battery</v>
      </c>
      <c r="G285" s="21" t="s">
        <v>552</v>
      </c>
      <c r="H285" s="21" t="s">
        <v>618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J285" s="21" t="str">
        <f>IF(ISBLANK(AI285),  "", _xlfn.CONCAT("haas/entity/sensor/", LOWER(C285), "/", E285, "/config"))</f>
        <v/>
      </c>
      <c r="AK285" s="21" t="str">
        <f>IF(ISBLANK(AI285),  "", _xlfn.CONCAT(LOWER(C285), "/", E285))</f>
        <v/>
      </c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2525</v>
      </c>
      <c r="B286" s="21" t="s">
        <v>26</v>
      </c>
      <c r="C286" s="21" t="s">
        <v>151</v>
      </c>
      <c r="D286" s="21" t="s">
        <v>27</v>
      </c>
      <c r="E286" s="21" t="s">
        <v>808</v>
      </c>
      <c r="F286" s="25" t="str">
        <f>IF(ISBLANK(Table2[[#This Row],[unique_id]]), "", Table2[[#This Row],[unique_id]])</f>
        <v>template_weatherstation_console_battery_percent_int</v>
      </c>
      <c r="G286" s="21" t="s">
        <v>806</v>
      </c>
      <c r="H286" s="21" t="s">
        <v>618</v>
      </c>
      <c r="I286" s="21" t="s">
        <v>307</v>
      </c>
      <c r="M286" s="21" t="s">
        <v>136</v>
      </c>
      <c r="T286" s="27"/>
      <c r="V286" s="22"/>
      <c r="W286" s="22"/>
      <c r="X286" s="22"/>
      <c r="Y286" s="22"/>
      <c r="AB286" s="21" t="s">
        <v>31</v>
      </c>
      <c r="AC286" s="21" t="s">
        <v>32</v>
      </c>
      <c r="AD286" s="21" t="s">
        <v>807</v>
      </c>
      <c r="AG286" s="22"/>
      <c r="AH286" s="22"/>
      <c r="AR286" s="24"/>
      <c r="AS286" s="21"/>
      <c r="AT286" s="14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1810</v>
      </c>
      <c r="B287" s="37" t="s">
        <v>26</v>
      </c>
      <c r="C287" s="37" t="s">
        <v>853</v>
      </c>
      <c r="D287" s="37" t="s">
        <v>27</v>
      </c>
      <c r="E287" s="37" t="s">
        <v>1349</v>
      </c>
      <c r="F287" s="39" t="str">
        <f>IF(ISBLANK(Table2[[#This Row],[unique_id]]), "", Table2[[#This Row],[unique_id]])</f>
        <v>garden_pool_filter_plug_energy_total</v>
      </c>
      <c r="G287" s="37" t="s">
        <v>1091</v>
      </c>
      <c r="H287" s="37" t="s">
        <v>803</v>
      </c>
      <c r="I287" s="37" t="s">
        <v>132</v>
      </c>
      <c r="J287" s="37"/>
      <c r="K287" s="37"/>
      <c r="L287" s="37"/>
      <c r="M287" s="37"/>
      <c r="N287" s="37"/>
      <c r="O287" s="40"/>
      <c r="P287" s="37"/>
      <c r="Q287" s="37"/>
      <c r="R287" s="37"/>
      <c r="S287" s="37"/>
      <c r="T287" s="38"/>
      <c r="U287" s="37"/>
      <c r="V287" s="40"/>
      <c r="W287" s="40"/>
      <c r="X287" s="40"/>
      <c r="Y287" s="40"/>
      <c r="Z287" s="40"/>
      <c r="AA287" s="40"/>
      <c r="AB287" s="37" t="s">
        <v>76</v>
      </c>
      <c r="AC287" s="37" t="s">
        <v>359</v>
      </c>
      <c r="AD287" s="37" t="s">
        <v>1089</v>
      </c>
      <c r="AE287" s="37"/>
      <c r="AF287" s="37">
        <v>10</v>
      </c>
      <c r="AG287" s="40" t="s">
        <v>34</v>
      </c>
      <c r="AH287" s="40" t="s">
        <v>1087</v>
      </c>
      <c r="AI287" s="37"/>
      <c r="AJ287" s="37" t="str">
        <f>_xlfn.CONCAT("haas/entity/", Table2[[#This Row],[entity_namespace]], "/tasmota/",Table2[[#This Row],[unique_id]], "/config")</f>
        <v>haas/entity/sensor/tasmota/garden_pool_filter_plug_energy_total/config</v>
      </c>
      <c r="AK287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87" s="37"/>
      <c r="AM287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7" s="37" t="s">
        <v>1107</v>
      </c>
      <c r="AO287" s="37" t="s">
        <v>1108</v>
      </c>
      <c r="AP287" s="37" t="s">
        <v>1096</v>
      </c>
      <c r="AQ287" s="37" t="s">
        <v>1097</v>
      </c>
      <c r="AR287" s="37" t="s">
        <v>1353</v>
      </c>
      <c r="AS287" s="37">
        <v>1</v>
      </c>
      <c r="AT287" s="42"/>
      <c r="AU287" s="37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7" s="37"/>
      <c r="AY287" s="21" t="str">
        <f>IF(ISBLANK(Table2[[#This Row],[device_model]]), "", Table2[[#This Row],[device_suggested_area]])</f>
        <v>Garden</v>
      </c>
      <c r="AZ287" s="37" t="s">
        <v>350</v>
      </c>
      <c r="BA287" s="37" t="s">
        <v>530</v>
      </c>
      <c r="BB287" s="37" t="s">
        <v>1358</v>
      </c>
      <c r="BC287" s="37" t="s">
        <v>1075</v>
      </c>
      <c r="BD287" s="37" t="s">
        <v>672</v>
      </c>
      <c r="BE287" s="37"/>
      <c r="BF287" s="37"/>
      <c r="BG287" s="37"/>
      <c r="BH287" s="37"/>
      <c r="BI287" s="37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2527</v>
      </c>
      <c r="B288" s="21" t="s">
        <v>26</v>
      </c>
      <c r="C288" s="21" t="s">
        <v>128</v>
      </c>
      <c r="D288" s="21" t="s">
        <v>27</v>
      </c>
      <c r="E288" s="24" t="s">
        <v>730</v>
      </c>
      <c r="F288" s="25" t="str">
        <f>IF(ISBLANK(Table2[[#This Row],[unique_id]]), "", Table2[[#This Row],[unique_id]])</f>
        <v>bertram_2_office_pantry_battery_percent</v>
      </c>
      <c r="G288" s="21" t="s">
        <v>545</v>
      </c>
      <c r="H288" s="21" t="s">
        <v>618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8" s="21" t="str">
        <f>IF(ISBLANK(Table2[[#This Row],[device_model]]), "", Table2[[#This Row],[device_suggested_area]])</f>
        <v>Pantry</v>
      </c>
      <c r="AZ288" s="21" t="s">
        <v>1205</v>
      </c>
      <c r="BA288" s="21" t="s">
        <v>1207</v>
      </c>
      <c r="BB288" s="21" t="s">
        <v>128</v>
      </c>
      <c r="BC288" s="21" t="s">
        <v>502</v>
      </c>
      <c r="BD288" s="21" t="s">
        <v>221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2528</v>
      </c>
      <c r="B289" s="21" t="s">
        <v>26</v>
      </c>
      <c r="C289" s="21" t="s">
        <v>128</v>
      </c>
      <c r="D289" s="21" t="s">
        <v>27</v>
      </c>
      <c r="E289" s="24" t="s">
        <v>731</v>
      </c>
      <c r="F289" s="25" t="str">
        <f>IF(ISBLANK(Table2[[#This Row],[unique_id]]), "", Table2[[#This Row],[unique_id]])</f>
        <v>bertram_2_office_lounge_battery_percent</v>
      </c>
      <c r="G289" s="21" t="s">
        <v>546</v>
      </c>
      <c r="H289" s="21" t="s">
        <v>618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9" s="21" t="str">
        <f>IF(ISBLANK(Table2[[#This Row],[device_model]]), "", Table2[[#This Row],[device_suggested_area]])</f>
        <v>Lounge</v>
      </c>
      <c r="AZ289" s="21" t="s">
        <v>1205</v>
      </c>
      <c r="BA289" s="21" t="s">
        <v>1207</v>
      </c>
      <c r="BB289" s="21" t="s">
        <v>128</v>
      </c>
      <c r="BC289" s="21" t="s">
        <v>502</v>
      </c>
      <c r="BD289" s="21" t="s">
        <v>203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2529</v>
      </c>
      <c r="B290" s="21" t="s">
        <v>26</v>
      </c>
      <c r="C290" s="21" t="s">
        <v>128</v>
      </c>
      <c r="D290" s="21" t="s">
        <v>27</v>
      </c>
      <c r="E290" s="24" t="s">
        <v>732</v>
      </c>
      <c r="F290" s="25" t="str">
        <f>IF(ISBLANK(Table2[[#This Row],[unique_id]]), "", Table2[[#This Row],[unique_id]])</f>
        <v>bertram_2_office_dining_battery_percent</v>
      </c>
      <c r="G290" s="21" t="s">
        <v>547</v>
      </c>
      <c r="H290" s="21" t="s">
        <v>618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0" s="21" t="str">
        <f>IF(ISBLANK(Table2[[#This Row],[device_model]]), "", Table2[[#This Row],[device_suggested_area]])</f>
        <v>Dining</v>
      </c>
      <c r="AZ290" s="21" t="s">
        <v>1205</v>
      </c>
      <c r="BA290" s="21" t="s">
        <v>1207</v>
      </c>
      <c r="BB290" s="21" t="s">
        <v>128</v>
      </c>
      <c r="BC290" s="21" t="s">
        <v>502</v>
      </c>
      <c r="BD290" s="21" t="s">
        <v>202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2530</v>
      </c>
      <c r="B291" s="21" t="s">
        <v>26</v>
      </c>
      <c r="C291" s="21" t="s">
        <v>128</v>
      </c>
      <c r="D291" s="21" t="s">
        <v>27</v>
      </c>
      <c r="E291" s="24" t="s">
        <v>733</v>
      </c>
      <c r="F291" s="25" t="str">
        <f>IF(ISBLANK(Table2[[#This Row],[unique_id]]), "", Table2[[#This Row],[unique_id]])</f>
        <v>bertram_2_office_basement_battery_percent</v>
      </c>
      <c r="G291" s="21" t="s">
        <v>548</v>
      </c>
      <c r="H291" s="21" t="s">
        <v>618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1" s="21" t="str">
        <f>IF(ISBLANK(Table2[[#This Row],[device_model]]), "", Table2[[#This Row],[device_suggested_area]])</f>
        <v>Basement</v>
      </c>
      <c r="AZ291" s="21" t="s">
        <v>1205</v>
      </c>
      <c r="BA291" s="21" t="s">
        <v>1207</v>
      </c>
      <c r="BB291" s="21" t="s">
        <v>128</v>
      </c>
      <c r="BC291" s="21" t="s">
        <v>502</v>
      </c>
      <c r="BD291" s="21" t="s">
        <v>220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2531</v>
      </c>
      <c r="B292" s="21" t="s">
        <v>26</v>
      </c>
      <c r="C292" s="21" t="s">
        <v>189</v>
      </c>
      <c r="D292" s="21" t="s">
        <v>27</v>
      </c>
      <c r="E292" s="21" t="s">
        <v>905</v>
      </c>
      <c r="F292" s="25" t="str">
        <f>IF(ISBLANK(Table2[[#This Row],[unique_id]]), "", Table2[[#This Row],[unique_id]])</f>
        <v>parents_move_battery</v>
      </c>
      <c r="G292" s="21" t="s">
        <v>549</v>
      </c>
      <c r="H292" s="21" t="s">
        <v>618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2532</v>
      </c>
      <c r="B293" s="21" t="s">
        <v>26</v>
      </c>
      <c r="C293" s="21" t="s">
        <v>189</v>
      </c>
      <c r="D293" s="21" t="s">
        <v>27</v>
      </c>
      <c r="E293" s="21" t="s">
        <v>904</v>
      </c>
      <c r="F293" s="25" t="str">
        <f>IF(ISBLANK(Table2[[#This Row],[unique_id]]), "", Table2[[#This Row],[unique_id]])</f>
        <v>kitchen_move_battery</v>
      </c>
      <c r="G293" s="21" t="s">
        <v>550</v>
      </c>
      <c r="H293" s="21" t="s">
        <v>618</v>
      </c>
      <c r="I293" s="21" t="s">
        <v>307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J293" s="21" t="str">
        <f>IF(ISBLANK(AI293),  "", _xlfn.CONCAT("haas/entity/sensor/", LOWER(C293), "/", E293, "/config"))</f>
        <v/>
      </c>
      <c r="AK293" s="21" t="str">
        <f>IF(ISBLANK(AI293),  "", _xlfn.CONCAT(LOWER(C293), "/", E293))</f>
        <v/>
      </c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2533</v>
      </c>
      <c r="B294" s="21" t="s">
        <v>26</v>
      </c>
      <c r="C294" s="21" t="s">
        <v>527</v>
      </c>
      <c r="D294" s="21" t="s">
        <v>364</v>
      </c>
      <c r="E294" s="21" t="s">
        <v>363</v>
      </c>
      <c r="F294" s="25" t="str">
        <f>IF(ISBLANK(Table2[[#This Row],[unique_id]]), "", Table2[[#This Row],[unique_id]])</f>
        <v>column_break</v>
      </c>
      <c r="G294" s="21" t="s">
        <v>360</v>
      </c>
      <c r="H294" s="21" t="s">
        <v>618</v>
      </c>
      <c r="I294" s="21" t="s">
        <v>307</v>
      </c>
      <c r="M294" s="21" t="s">
        <v>361</v>
      </c>
      <c r="N294" s="21" t="s">
        <v>362</v>
      </c>
      <c r="T294" s="27"/>
      <c r="V294" s="22"/>
      <c r="W294" s="22"/>
      <c r="X294" s="22"/>
      <c r="Y294" s="22"/>
      <c r="AG294" s="22"/>
      <c r="AH294" s="22"/>
      <c r="AK294" s="21" t="str">
        <f>IF(ISBLANK(AI294),  "", _xlfn.CONCAT(LOWER(C294), "/", E294))</f>
        <v/>
      </c>
      <c r="AR294" s="24"/>
      <c r="AS294" s="21"/>
      <c r="AT294" s="15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2550</v>
      </c>
      <c r="B295" s="21" t="s">
        <v>26</v>
      </c>
      <c r="C295" s="21" t="s">
        <v>948</v>
      </c>
      <c r="D295" s="21" t="s">
        <v>27</v>
      </c>
      <c r="E295" s="21" t="s">
        <v>1005</v>
      </c>
      <c r="F295" s="25" t="str">
        <f>IF(ISBLANK(Table2[[#This Row],[unique_id]]), "", Table2[[#This Row],[unique_id]])</f>
        <v>all_standby</v>
      </c>
      <c r="G295" s="21" t="s">
        <v>1006</v>
      </c>
      <c r="H295" s="21" t="s">
        <v>619</v>
      </c>
      <c r="I295" s="21" t="s">
        <v>307</v>
      </c>
      <c r="O295" s="22" t="s">
        <v>959</v>
      </c>
      <c r="R295" s="46"/>
      <c r="T295" s="27" t="s">
        <v>1004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2551</v>
      </c>
      <c r="B296" s="21" t="s">
        <v>26</v>
      </c>
      <c r="C296" s="21" t="s">
        <v>982</v>
      </c>
      <c r="D296" s="21" t="s">
        <v>149</v>
      </c>
      <c r="E296" s="27" t="s">
        <v>1313</v>
      </c>
      <c r="F296" s="25" t="str">
        <f>IF(ISBLANK(Table2[[#This Row],[unique_id]]), "", Table2[[#This Row],[unique_id]])</f>
        <v>template_lounge_tv_plug_proxy</v>
      </c>
      <c r="G296" s="21" t="s">
        <v>187</v>
      </c>
      <c r="H296" s="21" t="s">
        <v>619</v>
      </c>
      <c r="I296" s="21" t="s">
        <v>307</v>
      </c>
      <c r="O296" s="22" t="s">
        <v>959</v>
      </c>
      <c r="P296" s="21" t="s">
        <v>172</v>
      </c>
      <c r="Q296" s="21" t="s">
        <v>929</v>
      </c>
      <c r="R296" s="46" t="s">
        <v>914</v>
      </c>
      <c r="S296" s="21" t="str">
        <f>Table2[[#This Row],[friendly_name]]</f>
        <v>Lounge TV</v>
      </c>
      <c r="T296" s="27" t="s">
        <v>1310</v>
      </c>
      <c r="V296" s="22"/>
      <c r="W296" s="22"/>
      <c r="X296" s="22"/>
      <c r="Y296" s="22"/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R296" s="24"/>
      <c r="AS296" s="21"/>
      <c r="AT296" s="15"/>
      <c r="AU296" s="21" t="s">
        <v>134</v>
      </c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1193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2552</v>
      </c>
      <c r="B297" s="21" t="s">
        <v>26</v>
      </c>
      <c r="C297" s="21" t="s">
        <v>243</v>
      </c>
      <c r="D297" s="21" t="s">
        <v>134</v>
      </c>
      <c r="E297" s="21" t="s">
        <v>1312</v>
      </c>
      <c r="F297" s="25" t="str">
        <f>IF(ISBLANK(Table2[[#This Row],[unique_id]]), "", Table2[[#This Row],[unique_id]])</f>
        <v>lounge_tv_plug</v>
      </c>
      <c r="G297" s="21" t="s">
        <v>187</v>
      </c>
      <c r="H297" s="21" t="s">
        <v>619</v>
      </c>
      <c r="I297" s="21" t="s">
        <v>307</v>
      </c>
      <c r="M297" s="21" t="s">
        <v>268</v>
      </c>
      <c r="O297" s="22" t="s">
        <v>959</v>
      </c>
      <c r="P297" s="21" t="s">
        <v>172</v>
      </c>
      <c r="Q297" s="21" t="s">
        <v>929</v>
      </c>
      <c r="R297" s="46" t="s">
        <v>914</v>
      </c>
      <c r="S297" s="21" t="str">
        <f>Table2[[#This Row],[friendly_name]]</f>
        <v>Lounge TV</v>
      </c>
      <c r="T297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7" s="22"/>
      <c r="W297" s="22"/>
      <c r="X297" s="22"/>
      <c r="Y297" s="22"/>
      <c r="AE297" s="21" t="s">
        <v>261</v>
      </c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7" s="21" t="str">
        <f>IF(ISBLANK(Table2[[#This Row],[device_model]]), "", Table2[[#This Row],[device_suggested_area]])</f>
        <v>Lounge</v>
      </c>
      <c r="AZ297" s="21" t="s">
        <v>1193</v>
      </c>
      <c r="BA297" s="21" t="s">
        <v>391</v>
      </c>
      <c r="BB297" s="21" t="s">
        <v>243</v>
      </c>
      <c r="BC297" s="21" t="s">
        <v>394</v>
      </c>
      <c r="BD297" s="21" t="s">
        <v>203</v>
      </c>
      <c r="BF297" s="21" t="s">
        <v>1186</v>
      </c>
      <c r="BG297" s="21" t="s">
        <v>472</v>
      </c>
      <c r="BH297" s="21" t="s">
        <v>381</v>
      </c>
      <c r="BI297" s="21" t="s">
        <v>464</v>
      </c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8" spans="1:62" ht="16" hidden="1" customHeight="1">
      <c r="A298" s="21">
        <v>2553</v>
      </c>
      <c r="B298" s="21" t="s">
        <v>26</v>
      </c>
      <c r="C298" s="21" t="s">
        <v>982</v>
      </c>
      <c r="D298" s="21" t="s">
        <v>149</v>
      </c>
      <c r="E298" s="27" t="s">
        <v>1163</v>
      </c>
      <c r="F298" s="25" t="str">
        <f>IF(ISBLANK(Table2[[#This Row],[unique_id]]), "", Table2[[#This Row],[unique_id]])</f>
        <v>template_lounge_sub_plug_proxy</v>
      </c>
      <c r="G298" s="21" t="s">
        <v>963</v>
      </c>
      <c r="H298" s="21" t="s">
        <v>619</v>
      </c>
      <c r="I298" s="21" t="s">
        <v>307</v>
      </c>
      <c r="O298" s="22" t="s">
        <v>959</v>
      </c>
      <c r="P298" s="21" t="s">
        <v>172</v>
      </c>
      <c r="Q298" s="21" t="s">
        <v>929</v>
      </c>
      <c r="R298" s="46" t="s">
        <v>914</v>
      </c>
      <c r="S298" s="21" t="str">
        <f>Table2[[#This Row],[friendly_name]]</f>
        <v>Lounge Sub</v>
      </c>
      <c r="T298" s="27" t="s">
        <v>1310</v>
      </c>
      <c r="V298" s="22"/>
      <c r="W298" s="22"/>
      <c r="X298" s="22"/>
      <c r="Y298" s="22"/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1236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2554</v>
      </c>
      <c r="B299" s="21" t="s">
        <v>26</v>
      </c>
      <c r="C299" s="21" t="s">
        <v>243</v>
      </c>
      <c r="D299" s="21" t="s">
        <v>134</v>
      </c>
      <c r="E299" s="21" t="s">
        <v>1014</v>
      </c>
      <c r="F299" s="25" t="str">
        <f>IF(ISBLANK(Table2[[#This Row],[unique_id]]), "", Table2[[#This Row],[unique_id]])</f>
        <v>lounge_sub_plug</v>
      </c>
      <c r="G299" s="21" t="s">
        <v>963</v>
      </c>
      <c r="H299" s="21" t="s">
        <v>619</v>
      </c>
      <c r="I299" s="21" t="s">
        <v>307</v>
      </c>
      <c r="M299" s="21" t="s">
        <v>268</v>
      </c>
      <c r="O299" s="22" t="s">
        <v>959</v>
      </c>
      <c r="P299" s="21" t="s">
        <v>172</v>
      </c>
      <c r="Q299" s="21" t="s">
        <v>929</v>
      </c>
      <c r="R299" s="46" t="s">
        <v>914</v>
      </c>
      <c r="S299" s="21" t="str">
        <f>Table2[[#This Row],[friendly_name]]</f>
        <v>Lounge Sub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9" s="22"/>
      <c r="W299" s="22"/>
      <c r="X299" s="22"/>
      <c r="Y299" s="22"/>
      <c r="AE299" s="21" t="s">
        <v>964</v>
      </c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9" s="21" t="str">
        <f>IF(ISBLANK(Table2[[#This Row],[device_model]]), "", Table2[[#This Row],[device_suggested_area]])</f>
        <v>Lounge</v>
      </c>
      <c r="AZ299" s="21" t="s">
        <v>1236</v>
      </c>
      <c r="BA299" s="24" t="s">
        <v>392</v>
      </c>
      <c r="BB299" s="21" t="s">
        <v>243</v>
      </c>
      <c r="BC299" s="21" t="s">
        <v>393</v>
      </c>
      <c r="BD299" s="21" t="s">
        <v>203</v>
      </c>
      <c r="BF299" s="21" t="s">
        <v>1186</v>
      </c>
      <c r="BG299" s="21" t="s">
        <v>472</v>
      </c>
      <c r="BH299" s="21" t="s">
        <v>371</v>
      </c>
      <c r="BI299" s="21" t="s">
        <v>454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0" spans="1:62" ht="16" hidden="1" customHeight="1">
      <c r="A300" s="21">
        <v>2555</v>
      </c>
      <c r="B300" s="21" t="s">
        <v>26</v>
      </c>
      <c r="C300" s="21" t="s">
        <v>982</v>
      </c>
      <c r="D300" s="21" t="s">
        <v>149</v>
      </c>
      <c r="E300" s="27" t="s">
        <v>1164</v>
      </c>
      <c r="F300" s="25" t="str">
        <f>IF(ISBLANK(Table2[[#This Row],[unique_id]]), "", Table2[[#This Row],[unique_id]])</f>
        <v>template_study_outlet_plug_proxy</v>
      </c>
      <c r="G300" s="21" t="s">
        <v>236</v>
      </c>
      <c r="H300" s="21" t="s">
        <v>619</v>
      </c>
      <c r="I300" s="21" t="s">
        <v>307</v>
      </c>
      <c r="O300" s="22" t="s">
        <v>959</v>
      </c>
      <c r="P300" s="21" t="s">
        <v>172</v>
      </c>
      <c r="Q300" s="21" t="s">
        <v>929</v>
      </c>
      <c r="R300" s="21" t="s">
        <v>619</v>
      </c>
      <c r="S300" s="21" t="str">
        <f>Table2[[#This Row],[friendly_name]]</f>
        <v>Study Outlet</v>
      </c>
      <c r="T300" s="27" t="s">
        <v>1309</v>
      </c>
      <c r="V300" s="22"/>
      <c r="W300" s="22"/>
      <c r="X300" s="22"/>
      <c r="Y300" s="22"/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1233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2556</v>
      </c>
      <c r="B301" s="21" t="s">
        <v>26</v>
      </c>
      <c r="C301" s="21" t="s">
        <v>243</v>
      </c>
      <c r="D301" s="21" t="s">
        <v>134</v>
      </c>
      <c r="E301" s="21" t="s">
        <v>1015</v>
      </c>
      <c r="F301" s="25" t="str">
        <f>IF(ISBLANK(Table2[[#This Row],[unique_id]]), "", Table2[[#This Row],[unique_id]])</f>
        <v>study_outlet_plug</v>
      </c>
      <c r="G301" s="21" t="s">
        <v>236</v>
      </c>
      <c r="H301" s="21" t="s">
        <v>619</v>
      </c>
      <c r="I301" s="21" t="s">
        <v>307</v>
      </c>
      <c r="M301" s="21" t="s">
        <v>268</v>
      </c>
      <c r="O301" s="22" t="s">
        <v>959</v>
      </c>
      <c r="P301" s="21" t="s">
        <v>172</v>
      </c>
      <c r="Q301" s="21" t="s">
        <v>929</v>
      </c>
      <c r="R301" s="21" t="s">
        <v>619</v>
      </c>
      <c r="S301" s="21" t="str">
        <f>Table2[[#This Row],[friendly_name]]</f>
        <v>Study Outlet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1" s="22"/>
      <c r="W301" s="22"/>
      <c r="X301" s="22"/>
      <c r="Y301" s="22"/>
      <c r="AE301" s="21" t="s">
        <v>262</v>
      </c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1" s="21" t="str">
        <f>IF(ISBLANK(Table2[[#This Row],[device_model]]), "", Table2[[#This Row],[device_suggested_area]])</f>
        <v>Study</v>
      </c>
      <c r="AZ301" s="21" t="s">
        <v>1233</v>
      </c>
      <c r="BA301" s="24" t="s">
        <v>392</v>
      </c>
      <c r="BB301" s="21" t="s">
        <v>243</v>
      </c>
      <c r="BC301" s="21" t="s">
        <v>393</v>
      </c>
      <c r="BD301" s="21" t="s">
        <v>388</v>
      </c>
      <c r="BF301" s="21" t="s">
        <v>1186</v>
      </c>
      <c r="BG301" s="21" t="s">
        <v>472</v>
      </c>
      <c r="BH301" s="21" t="s">
        <v>383</v>
      </c>
      <c r="BI301" s="21" t="s">
        <v>466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2" spans="1:62" ht="16" hidden="1" customHeight="1">
      <c r="A302" s="21">
        <v>2557</v>
      </c>
      <c r="B302" s="21" t="s">
        <v>26</v>
      </c>
      <c r="C302" s="21" t="s">
        <v>982</v>
      </c>
      <c r="D302" s="21" t="s">
        <v>149</v>
      </c>
      <c r="E302" s="27" t="s">
        <v>1165</v>
      </c>
      <c r="F302" s="25" t="str">
        <f>IF(ISBLANK(Table2[[#This Row],[unique_id]]), "", Table2[[#This Row],[unique_id]])</f>
        <v>template_office_outlet_plug_proxy</v>
      </c>
      <c r="G302" s="21" t="s">
        <v>235</v>
      </c>
      <c r="H302" s="21" t="s">
        <v>619</v>
      </c>
      <c r="I302" s="21" t="s">
        <v>307</v>
      </c>
      <c r="O302" s="22" t="s">
        <v>959</v>
      </c>
      <c r="P302" s="21" t="s">
        <v>172</v>
      </c>
      <c r="Q302" s="21" t="s">
        <v>929</v>
      </c>
      <c r="R302" s="21" t="s">
        <v>619</v>
      </c>
      <c r="S302" s="21" t="str">
        <f>Table2[[#This Row],[friendly_name]]</f>
        <v>Office Outlet</v>
      </c>
      <c r="T302" s="27" t="s">
        <v>1309</v>
      </c>
      <c r="V302" s="22"/>
      <c r="W302" s="22"/>
      <c r="X302" s="22"/>
      <c r="Y302" s="22"/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1233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2558</v>
      </c>
      <c r="B303" s="21" t="s">
        <v>26</v>
      </c>
      <c r="C303" s="21" t="s">
        <v>243</v>
      </c>
      <c r="D303" s="21" t="s">
        <v>134</v>
      </c>
      <c r="E303" s="21" t="s">
        <v>1016</v>
      </c>
      <c r="F303" s="25" t="str">
        <f>IF(ISBLANK(Table2[[#This Row],[unique_id]]), "", Table2[[#This Row],[unique_id]])</f>
        <v>office_outlet_plug</v>
      </c>
      <c r="G303" s="21" t="s">
        <v>235</v>
      </c>
      <c r="H303" s="21" t="s">
        <v>619</v>
      </c>
      <c r="I303" s="21" t="s">
        <v>307</v>
      </c>
      <c r="M303" s="21" t="s">
        <v>268</v>
      </c>
      <c r="O303" s="22" t="s">
        <v>959</v>
      </c>
      <c r="P303" s="21" t="s">
        <v>172</v>
      </c>
      <c r="Q303" s="21" t="s">
        <v>929</v>
      </c>
      <c r="R303" s="21" t="s">
        <v>619</v>
      </c>
      <c r="S303" s="21" t="str">
        <f>Table2[[#This Row],[friendly_name]]</f>
        <v>Office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3" s="22"/>
      <c r="W303" s="22"/>
      <c r="X303" s="22"/>
      <c r="Y303" s="22"/>
      <c r="AE303" s="21" t="s">
        <v>262</v>
      </c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3" s="21" t="str">
        <f>IF(ISBLANK(Table2[[#This Row],[device_model]]), "", Table2[[#This Row],[device_suggested_area]])</f>
        <v>Office</v>
      </c>
      <c r="AZ303" s="21" t="s">
        <v>1233</v>
      </c>
      <c r="BA303" s="24" t="s">
        <v>392</v>
      </c>
      <c r="BB303" s="21" t="s">
        <v>243</v>
      </c>
      <c r="BC303" s="21" t="s">
        <v>393</v>
      </c>
      <c r="BD303" s="21" t="s">
        <v>222</v>
      </c>
      <c r="BF303" s="21" t="s">
        <v>1187</v>
      </c>
      <c r="BG303" s="21" t="s">
        <v>472</v>
      </c>
      <c r="BH303" s="21" t="s">
        <v>384</v>
      </c>
      <c r="BI303" s="21" t="s">
        <v>467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4" spans="1:62" ht="16" hidden="1" customHeight="1">
      <c r="A304" s="21">
        <v>2559</v>
      </c>
      <c r="B304" s="21" t="s">
        <v>26</v>
      </c>
      <c r="C304" s="21" t="s">
        <v>982</v>
      </c>
      <c r="D304" s="21" t="s">
        <v>149</v>
      </c>
      <c r="E304" s="27" t="s">
        <v>1166</v>
      </c>
      <c r="F304" s="25" t="str">
        <f>IF(ISBLANK(Table2[[#This Row],[unique_id]]), "", Table2[[#This Row],[unique_id]])</f>
        <v>template_kitchen_dish_washer_plug_proxy</v>
      </c>
      <c r="G304" s="21" t="s">
        <v>238</v>
      </c>
      <c r="H304" s="21" t="s">
        <v>619</v>
      </c>
      <c r="I304" s="21" t="s">
        <v>307</v>
      </c>
      <c r="O304" s="22" t="s">
        <v>959</v>
      </c>
      <c r="P304" s="21" t="s">
        <v>172</v>
      </c>
      <c r="Q304" s="21" t="s">
        <v>930</v>
      </c>
      <c r="R304" s="21" t="s">
        <v>940</v>
      </c>
      <c r="S304" s="21" t="str">
        <f>Table2[[#This Row],[friendly_name]]</f>
        <v>Dish Washer</v>
      </c>
      <c r="T304" s="27" t="s">
        <v>1309</v>
      </c>
      <c r="V304" s="22"/>
      <c r="W304" s="22"/>
      <c r="X304" s="22"/>
      <c r="Y304" s="22"/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2560</v>
      </c>
      <c r="B305" s="21" t="s">
        <v>26</v>
      </c>
      <c r="C305" s="21" t="s">
        <v>243</v>
      </c>
      <c r="D305" s="21" t="s">
        <v>134</v>
      </c>
      <c r="E305" s="21" t="s">
        <v>1017</v>
      </c>
      <c r="F305" s="25" t="str">
        <f>IF(ISBLANK(Table2[[#This Row],[unique_id]]), "", Table2[[#This Row],[unique_id]])</f>
        <v>kitchen_dish_washer_plug</v>
      </c>
      <c r="G305" s="21" t="s">
        <v>238</v>
      </c>
      <c r="H305" s="21" t="s">
        <v>619</v>
      </c>
      <c r="I305" s="21" t="s">
        <v>307</v>
      </c>
      <c r="M305" s="21" t="s">
        <v>268</v>
      </c>
      <c r="O305" s="22" t="s">
        <v>959</v>
      </c>
      <c r="P305" s="21" t="s">
        <v>172</v>
      </c>
      <c r="Q305" s="21" t="s">
        <v>930</v>
      </c>
      <c r="R305" s="21" t="s">
        <v>940</v>
      </c>
      <c r="S305" s="21" t="str">
        <f>Table2[[#This Row],[friendly_name]]</f>
        <v>Dish Washer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5" s="21" t="str">
        <f>IF(ISBLANK(Table2[[#This Row],[device_model]]), "", Table2[[#This Row],[device_suggested_area]])</f>
        <v>Kitchen</v>
      </c>
      <c r="AZ305" s="21" t="s">
        <v>238</v>
      </c>
      <c r="BA305" s="24" t="s">
        <v>392</v>
      </c>
      <c r="BB305" s="21" t="s">
        <v>243</v>
      </c>
      <c r="BC305" s="21" t="s">
        <v>393</v>
      </c>
      <c r="BD305" s="21" t="s">
        <v>215</v>
      </c>
      <c r="BF305" s="21" t="s">
        <v>1186</v>
      </c>
      <c r="BG305" s="21" t="s">
        <v>472</v>
      </c>
      <c r="BH305" s="21" t="s">
        <v>374</v>
      </c>
      <c r="BI305" s="21" t="s">
        <v>457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6" spans="1:62" ht="16" hidden="1" customHeight="1">
      <c r="A306" s="21">
        <v>2561</v>
      </c>
      <c r="B306" s="21" t="s">
        <v>26</v>
      </c>
      <c r="C306" s="21" t="s">
        <v>982</v>
      </c>
      <c r="D306" s="21" t="s">
        <v>149</v>
      </c>
      <c r="E306" s="27" t="s">
        <v>1167</v>
      </c>
      <c r="F306" s="25" t="str">
        <f>IF(ISBLANK(Table2[[#This Row],[unique_id]]), "", Table2[[#This Row],[unique_id]])</f>
        <v>template_laundry_clothes_dryer_plug_proxy</v>
      </c>
      <c r="G306" s="21" t="s">
        <v>239</v>
      </c>
      <c r="H306" s="21" t="s">
        <v>619</v>
      </c>
      <c r="I306" s="21" t="s">
        <v>307</v>
      </c>
      <c r="O306" s="22" t="s">
        <v>959</v>
      </c>
      <c r="P306" s="21" t="s">
        <v>172</v>
      </c>
      <c r="Q306" s="21" t="s">
        <v>930</v>
      </c>
      <c r="R306" s="21" t="s">
        <v>940</v>
      </c>
      <c r="S306" s="21" t="str">
        <f>Table2[[#This Row],[friendly_name]]</f>
        <v>Clothes Dryer</v>
      </c>
      <c r="T306" s="27" t="s">
        <v>1309</v>
      </c>
      <c r="V306" s="22"/>
      <c r="W306" s="22"/>
      <c r="X306" s="22"/>
      <c r="Y306" s="22"/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2562</v>
      </c>
      <c r="B307" s="21" t="s">
        <v>26</v>
      </c>
      <c r="C307" s="21" t="s">
        <v>243</v>
      </c>
      <c r="D307" s="21" t="s">
        <v>134</v>
      </c>
      <c r="E307" s="21" t="s">
        <v>1018</v>
      </c>
      <c r="F307" s="25" t="str">
        <f>IF(ISBLANK(Table2[[#This Row],[unique_id]]), "", Table2[[#This Row],[unique_id]])</f>
        <v>laundry_clothes_dryer_plug</v>
      </c>
      <c r="G307" s="21" t="s">
        <v>239</v>
      </c>
      <c r="H307" s="21" t="s">
        <v>619</v>
      </c>
      <c r="I307" s="21" t="s">
        <v>307</v>
      </c>
      <c r="M307" s="21" t="s">
        <v>268</v>
      </c>
      <c r="O307" s="22" t="s">
        <v>959</v>
      </c>
      <c r="P307" s="21" t="s">
        <v>172</v>
      </c>
      <c r="Q307" s="21" t="s">
        <v>930</v>
      </c>
      <c r="R307" s="21" t="s">
        <v>940</v>
      </c>
      <c r="S307" s="21" t="str">
        <f>Table2[[#This Row],[friendly_name]]</f>
        <v>Clothes Dryer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7" s="22"/>
      <c r="W307" s="22"/>
      <c r="X307" s="22"/>
      <c r="Y307" s="22"/>
      <c r="AE307" s="21" t="s">
        <v>256</v>
      </c>
      <c r="AG307" s="22"/>
      <c r="AH307" s="22"/>
      <c r="AJ307" s="21" t="str">
        <f>IF(ISBLANK(AI307),  "", _xlfn.CONCAT("haas/entity/sensor/", LOWER(C307), "/", E307, "/config"))</f>
        <v/>
      </c>
      <c r="AK307" s="21" t="str">
        <f>IF(ISBLANK(AI307),  "", _xlfn.CONCAT(LOWER(C307), "/", E307))</f>
        <v/>
      </c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7" s="21" t="str">
        <f>IF(ISBLANK(Table2[[#This Row],[device_model]]), "", Table2[[#This Row],[device_suggested_area]])</f>
        <v>Laundry</v>
      </c>
      <c r="AZ307" s="21" t="s">
        <v>239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F307" s="21" t="s">
        <v>1186</v>
      </c>
      <c r="BG307" s="21" t="s">
        <v>472</v>
      </c>
      <c r="BH307" s="21" t="s">
        <v>375</v>
      </c>
      <c r="BI307" s="21" t="s">
        <v>458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8" spans="1:62" ht="16" hidden="1" customHeight="1">
      <c r="A308" s="21">
        <v>2563</v>
      </c>
      <c r="B308" s="21" t="s">
        <v>26</v>
      </c>
      <c r="C308" s="21" t="s">
        <v>982</v>
      </c>
      <c r="D308" s="21" t="s">
        <v>149</v>
      </c>
      <c r="E308" s="27" t="s">
        <v>1168</v>
      </c>
      <c r="F308" s="25" t="str">
        <f>IF(ISBLANK(Table2[[#This Row],[unique_id]]), "", Table2[[#This Row],[unique_id]])</f>
        <v>template_laundry_washing_machine_plug_proxy</v>
      </c>
      <c r="G308" s="21" t="s">
        <v>237</v>
      </c>
      <c r="H308" s="21" t="s">
        <v>619</v>
      </c>
      <c r="I308" s="21" t="s">
        <v>307</v>
      </c>
      <c r="O308" s="22" t="s">
        <v>959</v>
      </c>
      <c r="P308" s="21" t="s">
        <v>172</v>
      </c>
      <c r="Q308" s="21" t="s">
        <v>930</v>
      </c>
      <c r="R308" s="21" t="s">
        <v>940</v>
      </c>
      <c r="S308" s="21" t="str">
        <f>Table2[[#This Row],[friendly_name]]</f>
        <v>Washing Machine</v>
      </c>
      <c r="T308" s="27" t="s">
        <v>1309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2564</v>
      </c>
      <c r="B309" s="21" t="s">
        <v>26</v>
      </c>
      <c r="C309" s="21" t="s">
        <v>243</v>
      </c>
      <c r="D309" s="21" t="s">
        <v>134</v>
      </c>
      <c r="E309" s="21" t="s">
        <v>1019</v>
      </c>
      <c r="F309" s="25" t="str">
        <f>IF(ISBLANK(Table2[[#This Row],[unique_id]]), "", Table2[[#This Row],[unique_id]])</f>
        <v>laundry_washing_machine_plug</v>
      </c>
      <c r="G309" s="21" t="s">
        <v>237</v>
      </c>
      <c r="H309" s="21" t="s">
        <v>619</v>
      </c>
      <c r="I309" s="21" t="s">
        <v>307</v>
      </c>
      <c r="M309" s="21" t="s">
        <v>268</v>
      </c>
      <c r="O309" s="22" t="s">
        <v>959</v>
      </c>
      <c r="P309" s="21" t="s">
        <v>172</v>
      </c>
      <c r="Q309" s="21" t="s">
        <v>930</v>
      </c>
      <c r="R309" s="21" t="s">
        <v>940</v>
      </c>
      <c r="S309" s="21" t="str">
        <f>Table2[[#This Row],[friendly_name]]</f>
        <v>Washing Machine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9" s="22"/>
      <c r="W309" s="22"/>
      <c r="X309" s="22"/>
      <c r="Y309" s="22"/>
      <c r="AE309" s="21" t="s">
        <v>257</v>
      </c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9" s="21" t="str">
        <f>IF(ISBLANK(Table2[[#This Row],[device_model]]), "", Table2[[#This Row],[device_suggested_area]])</f>
        <v>Laundry</v>
      </c>
      <c r="AZ309" s="21" t="s">
        <v>237</v>
      </c>
      <c r="BA309" s="24" t="s">
        <v>392</v>
      </c>
      <c r="BB309" s="21" t="s">
        <v>243</v>
      </c>
      <c r="BC309" s="21" t="s">
        <v>393</v>
      </c>
      <c r="BD309" s="21" t="s">
        <v>223</v>
      </c>
      <c r="BF309" s="21" t="s">
        <v>1186</v>
      </c>
      <c r="BG309" s="21" t="s">
        <v>472</v>
      </c>
      <c r="BH309" s="21" t="s">
        <v>376</v>
      </c>
      <c r="BI309" s="21" t="s">
        <v>459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0" spans="1:62" ht="16" hidden="1" customHeight="1">
      <c r="A310" s="21">
        <v>2565</v>
      </c>
      <c r="B310" s="21" t="s">
        <v>26</v>
      </c>
      <c r="C310" s="21" t="s">
        <v>982</v>
      </c>
      <c r="D310" s="21" t="s">
        <v>149</v>
      </c>
      <c r="E310" s="27" t="s">
        <v>1169</v>
      </c>
      <c r="F310" s="25" t="str">
        <f>IF(ISBLANK(Table2[[#This Row],[unique_id]]), "", Table2[[#This Row],[unique_id]])</f>
        <v>template_kitchen_coffee_machine_plug_proxy</v>
      </c>
      <c r="G310" s="21" t="s">
        <v>135</v>
      </c>
      <c r="H310" s="21" t="s">
        <v>619</v>
      </c>
      <c r="I310" s="21" t="s">
        <v>307</v>
      </c>
      <c r="O310" s="22" t="s">
        <v>959</v>
      </c>
      <c r="P310" s="21" t="s">
        <v>172</v>
      </c>
      <c r="Q310" s="21" t="s">
        <v>930</v>
      </c>
      <c r="R310" s="21" t="s">
        <v>940</v>
      </c>
      <c r="S310" s="21" t="str">
        <f>Table2[[#This Row],[friendly_name]]</f>
        <v>Coffee Machine</v>
      </c>
      <c r="T310" s="27" t="s">
        <v>1309</v>
      </c>
      <c r="V310" s="22"/>
      <c r="W310" s="22"/>
      <c r="X310" s="22"/>
      <c r="Y310" s="22"/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4" t="s">
        <v>392</v>
      </c>
      <c r="BB310" s="21" t="s">
        <v>243</v>
      </c>
      <c r="BC310" s="21" t="s">
        <v>393</v>
      </c>
      <c r="BD310" s="21" t="s">
        <v>215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2566</v>
      </c>
      <c r="B311" s="21" t="s">
        <v>26</v>
      </c>
      <c r="C311" s="21" t="s">
        <v>243</v>
      </c>
      <c r="D311" s="21" t="s">
        <v>134</v>
      </c>
      <c r="E311" s="21" t="s">
        <v>1020</v>
      </c>
      <c r="F311" s="25" t="str">
        <f>IF(ISBLANK(Table2[[#This Row],[unique_id]]), "", Table2[[#This Row],[unique_id]])</f>
        <v>kitchen_coffee_machine_plug</v>
      </c>
      <c r="G311" s="21" t="s">
        <v>135</v>
      </c>
      <c r="H311" s="21" t="s">
        <v>619</v>
      </c>
      <c r="I311" s="21" t="s">
        <v>307</v>
      </c>
      <c r="M311" s="21" t="s">
        <v>268</v>
      </c>
      <c r="O311" s="22" t="s">
        <v>959</v>
      </c>
      <c r="P311" s="21" t="s">
        <v>172</v>
      </c>
      <c r="Q311" s="21" t="s">
        <v>930</v>
      </c>
      <c r="R311" s="21" t="s">
        <v>940</v>
      </c>
      <c r="S311" s="21" t="str">
        <f>Table2[[#This Row],[friendly_name]]</f>
        <v>Coffee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1" s="22"/>
      <c r="W311" s="22"/>
      <c r="X311" s="22"/>
      <c r="Y311" s="22"/>
      <c r="AE311" s="21" t="s">
        <v>258</v>
      </c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1" s="21" t="str">
        <f>IF(ISBLANK(Table2[[#This Row],[device_model]]), "", Table2[[#This Row],[device_suggested_area]])</f>
        <v>Kitchen</v>
      </c>
      <c r="AZ311" s="21" t="s">
        <v>135</v>
      </c>
      <c r="BA311" s="21" t="s">
        <v>392</v>
      </c>
      <c r="BB311" s="21" t="s">
        <v>243</v>
      </c>
      <c r="BC311" s="21" t="s">
        <v>393</v>
      </c>
      <c r="BD311" s="21" t="s">
        <v>215</v>
      </c>
      <c r="BF311" s="21" t="s">
        <v>1186</v>
      </c>
      <c r="BG311" s="21" t="s">
        <v>472</v>
      </c>
      <c r="BH311" s="21" t="s">
        <v>377</v>
      </c>
      <c r="BI311" s="21" t="s">
        <v>460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2" spans="1:62" ht="16" hidden="1" customHeight="1">
      <c r="A312" s="21">
        <v>2567</v>
      </c>
      <c r="B312" s="21" t="s">
        <v>26</v>
      </c>
      <c r="C312" s="21" t="s">
        <v>982</v>
      </c>
      <c r="D312" s="21" t="s">
        <v>149</v>
      </c>
      <c r="E312" s="27" t="s">
        <v>1170</v>
      </c>
      <c r="F312" s="25" t="str">
        <f>IF(ISBLANK(Table2[[#This Row],[unique_id]]), "", Table2[[#This Row],[unique_id]])</f>
        <v>template_kitchen_fridge_plug_proxy</v>
      </c>
      <c r="G312" s="21" t="s">
        <v>233</v>
      </c>
      <c r="H312" s="21" t="s">
        <v>619</v>
      </c>
      <c r="I312" s="21" t="s">
        <v>307</v>
      </c>
      <c r="O312" s="22" t="s">
        <v>959</v>
      </c>
      <c r="P312" s="21" t="s">
        <v>172</v>
      </c>
      <c r="Q312" s="21" t="s">
        <v>929</v>
      </c>
      <c r="R312" s="21" t="s">
        <v>941</v>
      </c>
      <c r="S312" s="21" t="str">
        <f>Table2[[#This Row],[friendly_name]]</f>
        <v>Kitchen Fridge</v>
      </c>
      <c r="T312" s="27" t="s">
        <v>1310</v>
      </c>
      <c r="V312" s="22"/>
      <c r="W312" s="22"/>
      <c r="X312" s="22"/>
      <c r="Y312" s="22"/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1237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2568</v>
      </c>
      <c r="B313" s="21" t="s">
        <v>26</v>
      </c>
      <c r="C313" s="21" t="s">
        <v>243</v>
      </c>
      <c r="D313" s="21" t="s">
        <v>134</v>
      </c>
      <c r="E313" s="21" t="s">
        <v>1021</v>
      </c>
      <c r="F313" s="25" t="str">
        <f>IF(ISBLANK(Table2[[#This Row],[unique_id]]), "", Table2[[#This Row],[unique_id]])</f>
        <v>kitchen_fridge_plug</v>
      </c>
      <c r="G313" s="21" t="s">
        <v>233</v>
      </c>
      <c r="H313" s="21" t="s">
        <v>619</v>
      </c>
      <c r="I313" s="21" t="s">
        <v>307</v>
      </c>
      <c r="M313" s="21" t="s">
        <v>268</v>
      </c>
      <c r="O313" s="22" t="s">
        <v>959</v>
      </c>
      <c r="P313" s="21" t="s">
        <v>172</v>
      </c>
      <c r="Q313" s="21" t="s">
        <v>929</v>
      </c>
      <c r="R313" s="21" t="s">
        <v>941</v>
      </c>
      <c r="S313" s="21" t="str">
        <f>Table2[[#This Row],[friendly_name]]</f>
        <v>Kitchen Fridge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3" s="22"/>
      <c r="W313" s="22"/>
      <c r="X313" s="22"/>
      <c r="Y313" s="22"/>
      <c r="AE313" s="21" t="s">
        <v>259</v>
      </c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3" s="21" t="str">
        <f>IF(ISBLANK(Table2[[#This Row],[device_model]]), "", Table2[[#This Row],[device_suggested_area]])</f>
        <v>Kitchen</v>
      </c>
      <c r="AZ313" s="21" t="s">
        <v>1237</v>
      </c>
      <c r="BA313" s="21" t="s">
        <v>391</v>
      </c>
      <c r="BB313" s="21" t="s">
        <v>243</v>
      </c>
      <c r="BC313" s="21" t="s">
        <v>394</v>
      </c>
      <c r="BD313" s="21" t="s">
        <v>215</v>
      </c>
      <c r="BF313" s="21" t="s">
        <v>1186</v>
      </c>
      <c r="BG313" s="21" t="s">
        <v>472</v>
      </c>
      <c r="BH313" s="21" t="s">
        <v>378</v>
      </c>
      <c r="BI313" s="21" t="s">
        <v>461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4" spans="1:62" ht="16" hidden="1" customHeight="1">
      <c r="A314" s="21">
        <v>2569</v>
      </c>
      <c r="B314" s="21" t="s">
        <v>26</v>
      </c>
      <c r="C314" s="21" t="s">
        <v>982</v>
      </c>
      <c r="D314" s="21" t="s">
        <v>149</v>
      </c>
      <c r="E314" s="27" t="s">
        <v>1171</v>
      </c>
      <c r="F314" s="25" t="str">
        <f>IF(ISBLANK(Table2[[#This Row],[unique_id]]), "", Table2[[#This Row],[unique_id]])</f>
        <v>template_deck_freezer_plug_proxy</v>
      </c>
      <c r="G314" s="21" t="s">
        <v>234</v>
      </c>
      <c r="H314" s="21" t="s">
        <v>619</v>
      </c>
      <c r="I314" s="21" t="s">
        <v>307</v>
      </c>
      <c r="O314" s="22" t="s">
        <v>959</v>
      </c>
      <c r="P314" s="21" t="s">
        <v>172</v>
      </c>
      <c r="Q314" s="21" t="s">
        <v>929</v>
      </c>
      <c r="R314" s="21" t="s">
        <v>941</v>
      </c>
      <c r="S314" s="21" t="str">
        <f>Table2[[#This Row],[friendly_name]]</f>
        <v>Deck Freezer</v>
      </c>
      <c r="T314" s="27" t="s">
        <v>1310</v>
      </c>
      <c r="V314" s="22"/>
      <c r="W314" s="22"/>
      <c r="X314" s="22"/>
      <c r="Y314" s="22"/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1238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2570</v>
      </c>
      <c r="B315" s="21" t="s">
        <v>26</v>
      </c>
      <c r="C315" s="21" t="s">
        <v>243</v>
      </c>
      <c r="D315" s="21" t="s">
        <v>134</v>
      </c>
      <c r="E315" s="21" t="s">
        <v>1022</v>
      </c>
      <c r="F315" s="25" t="str">
        <f>IF(ISBLANK(Table2[[#This Row],[unique_id]]), "", Table2[[#This Row],[unique_id]])</f>
        <v>deck_freezer_plug</v>
      </c>
      <c r="G315" s="21" t="s">
        <v>234</v>
      </c>
      <c r="H315" s="21" t="s">
        <v>619</v>
      </c>
      <c r="I315" s="21" t="s">
        <v>307</v>
      </c>
      <c r="M315" s="21" t="s">
        <v>268</v>
      </c>
      <c r="O315" s="22" t="s">
        <v>959</v>
      </c>
      <c r="P315" s="21" t="s">
        <v>172</v>
      </c>
      <c r="Q315" s="21" t="s">
        <v>929</v>
      </c>
      <c r="R315" s="21" t="s">
        <v>941</v>
      </c>
      <c r="S315" s="21" t="str">
        <f>Table2[[#This Row],[friendly_name]]</f>
        <v>Deck Freezer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5" s="22"/>
      <c r="W315" s="22"/>
      <c r="X315" s="22"/>
      <c r="Y315" s="22"/>
      <c r="AE315" s="21" t="s">
        <v>260</v>
      </c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5" s="21" t="str">
        <f>IF(ISBLANK(Table2[[#This Row],[device_model]]), "", Table2[[#This Row],[device_suggested_area]])</f>
        <v>Deck</v>
      </c>
      <c r="AZ315" s="21" t="s">
        <v>1238</v>
      </c>
      <c r="BA315" s="21" t="s">
        <v>391</v>
      </c>
      <c r="BB315" s="21" t="s">
        <v>243</v>
      </c>
      <c r="BC315" s="21" t="s">
        <v>394</v>
      </c>
      <c r="BD315" s="21" t="s">
        <v>389</v>
      </c>
      <c r="BF315" s="21" t="s">
        <v>1186</v>
      </c>
      <c r="BG315" s="21" t="s">
        <v>472</v>
      </c>
      <c r="BH315" s="21" t="s">
        <v>379</v>
      </c>
      <c r="BI315" s="21" t="s">
        <v>462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6" spans="1:62" ht="16" hidden="1" customHeight="1">
      <c r="A316" s="21">
        <v>2571</v>
      </c>
      <c r="B316" s="21" t="s">
        <v>26</v>
      </c>
      <c r="C316" s="21" t="s">
        <v>982</v>
      </c>
      <c r="D316" s="21" t="s">
        <v>149</v>
      </c>
      <c r="E316" s="27" t="s">
        <v>1172</v>
      </c>
      <c r="F316" s="25" t="str">
        <f>IF(ISBLANK(Table2[[#This Row],[unique_id]]), "", Table2[[#This Row],[unique_id]])</f>
        <v>template_study_battery_charger_plug_proxy</v>
      </c>
      <c r="G316" s="21" t="s">
        <v>241</v>
      </c>
      <c r="H316" s="21" t="s">
        <v>619</v>
      </c>
      <c r="I316" s="21" t="s">
        <v>307</v>
      </c>
      <c r="O316" s="22" t="s">
        <v>959</v>
      </c>
      <c r="P316" s="21" t="s">
        <v>172</v>
      </c>
      <c r="Q316" s="21" t="s">
        <v>929</v>
      </c>
      <c r="R316" s="21" t="s">
        <v>619</v>
      </c>
      <c r="S316" s="21" t="str">
        <f>Table2[[#This Row],[friendly_name]]</f>
        <v>Battery Charger</v>
      </c>
      <c r="T316" s="27" t="s">
        <v>1309</v>
      </c>
      <c r="V316" s="22"/>
      <c r="W316" s="22"/>
      <c r="X316" s="22"/>
      <c r="Y316" s="22"/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2572</v>
      </c>
      <c r="B317" s="21" t="s">
        <v>26</v>
      </c>
      <c r="C317" s="21" t="s">
        <v>243</v>
      </c>
      <c r="D317" s="21" t="s">
        <v>134</v>
      </c>
      <c r="E317" s="21" t="s">
        <v>1023</v>
      </c>
      <c r="F317" s="25" t="str">
        <f>IF(ISBLANK(Table2[[#This Row],[unique_id]]), "", Table2[[#This Row],[unique_id]])</f>
        <v>study_battery_charger_plug</v>
      </c>
      <c r="G317" s="21" t="s">
        <v>241</v>
      </c>
      <c r="H317" s="21" t="s">
        <v>619</v>
      </c>
      <c r="I317" s="21" t="s">
        <v>307</v>
      </c>
      <c r="M317" s="21" t="s">
        <v>268</v>
      </c>
      <c r="O317" s="22" t="s">
        <v>959</v>
      </c>
      <c r="P317" s="21" t="s">
        <v>172</v>
      </c>
      <c r="Q317" s="21" t="s">
        <v>929</v>
      </c>
      <c r="R317" s="21" t="s">
        <v>619</v>
      </c>
      <c r="S317" s="21" t="str">
        <f>Table2[[#This Row],[friendly_name]]</f>
        <v>Battery Charger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7" s="22"/>
      <c r="W317" s="22"/>
      <c r="X317" s="22"/>
      <c r="Y317" s="22"/>
      <c r="AE317" s="21" t="s">
        <v>266</v>
      </c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7" s="21" t="str">
        <f>IF(ISBLANK(Table2[[#This Row],[device_model]]), "", Table2[[#This Row],[device_suggested_area]])</f>
        <v>Study</v>
      </c>
      <c r="AZ317" s="21" t="s">
        <v>241</v>
      </c>
      <c r="BA317" s="24" t="s">
        <v>392</v>
      </c>
      <c r="BB317" s="21" t="s">
        <v>243</v>
      </c>
      <c r="BC317" s="21" t="s">
        <v>393</v>
      </c>
      <c r="BD317" s="21" t="s">
        <v>388</v>
      </c>
      <c r="BF317" s="21" t="s">
        <v>1186</v>
      </c>
      <c r="BG317" s="21" t="s">
        <v>472</v>
      </c>
      <c r="BH317" s="21" t="s">
        <v>372</v>
      </c>
      <c r="BI317" s="21" t="s">
        <v>455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8" spans="1:62" ht="16" hidden="1" customHeight="1">
      <c r="A318" s="21">
        <v>2573</v>
      </c>
      <c r="B318" s="21" t="s">
        <v>26</v>
      </c>
      <c r="C318" s="21" t="s">
        <v>982</v>
      </c>
      <c r="D318" s="21" t="s">
        <v>149</v>
      </c>
      <c r="E318" s="27" t="s">
        <v>1173</v>
      </c>
      <c r="F318" s="25" t="str">
        <f>IF(ISBLANK(Table2[[#This Row],[unique_id]]), "", Table2[[#This Row],[unique_id]])</f>
        <v>template_laundry_vacuum_charger_plug_proxy</v>
      </c>
      <c r="G318" s="21" t="s">
        <v>240</v>
      </c>
      <c r="H318" s="21" t="s">
        <v>619</v>
      </c>
      <c r="I318" s="21" t="s">
        <v>307</v>
      </c>
      <c r="O318" s="22" t="s">
        <v>959</v>
      </c>
      <c r="P318" s="21" t="s">
        <v>172</v>
      </c>
      <c r="Q318" s="21" t="s">
        <v>929</v>
      </c>
      <c r="R318" s="21" t="s">
        <v>619</v>
      </c>
      <c r="S318" s="21" t="str">
        <f>Table2[[#This Row],[friendly_name]]</f>
        <v>Vacuum Charger</v>
      </c>
      <c r="T318" s="27" t="s">
        <v>1309</v>
      </c>
      <c r="V318" s="22"/>
      <c r="W318" s="22"/>
      <c r="X318" s="22"/>
      <c r="Y318" s="22"/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2574</v>
      </c>
      <c r="B319" s="21" t="s">
        <v>26</v>
      </c>
      <c r="C319" s="21" t="s">
        <v>243</v>
      </c>
      <c r="D319" s="21" t="s">
        <v>134</v>
      </c>
      <c r="E319" s="21" t="s">
        <v>1024</v>
      </c>
      <c r="F319" s="25" t="str">
        <f>IF(ISBLANK(Table2[[#This Row],[unique_id]]), "", Table2[[#This Row],[unique_id]])</f>
        <v>laundry_vacuum_charger_plug</v>
      </c>
      <c r="G319" s="21" t="s">
        <v>240</v>
      </c>
      <c r="H319" s="21" t="s">
        <v>619</v>
      </c>
      <c r="I319" s="21" t="s">
        <v>307</v>
      </c>
      <c r="M319" s="21" t="s">
        <v>268</v>
      </c>
      <c r="O319" s="22" t="s">
        <v>959</v>
      </c>
      <c r="P319" s="21" t="s">
        <v>172</v>
      </c>
      <c r="Q319" s="21" t="s">
        <v>929</v>
      </c>
      <c r="R319" s="21" t="s">
        <v>619</v>
      </c>
      <c r="S319" s="21" t="str">
        <f>Table2[[#This Row],[friendly_name]]</f>
        <v>Vacuum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9" s="22"/>
      <c r="W319" s="22"/>
      <c r="X319" s="22"/>
      <c r="Y319" s="22"/>
      <c r="AE319" s="21" t="s">
        <v>266</v>
      </c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9" s="21" t="str">
        <f>IF(ISBLANK(Table2[[#This Row],[device_model]]), "", Table2[[#This Row],[device_suggested_area]])</f>
        <v>Laundry</v>
      </c>
      <c r="AZ319" s="21" t="s">
        <v>240</v>
      </c>
      <c r="BA319" s="24" t="s">
        <v>392</v>
      </c>
      <c r="BB319" s="21" t="s">
        <v>243</v>
      </c>
      <c r="BC319" s="21" t="s">
        <v>393</v>
      </c>
      <c r="BD319" s="21" t="s">
        <v>223</v>
      </c>
      <c r="BF319" s="21" t="s">
        <v>1187</v>
      </c>
      <c r="BG319" s="21" t="s">
        <v>472</v>
      </c>
      <c r="BH319" s="21" t="s">
        <v>373</v>
      </c>
      <c r="BI319" s="21" t="s">
        <v>456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0" spans="1:62" ht="16" hidden="1" customHeight="1">
      <c r="A320" s="21">
        <v>2575</v>
      </c>
      <c r="B320" s="21" t="s">
        <v>26</v>
      </c>
      <c r="C320" s="21" t="s">
        <v>982</v>
      </c>
      <c r="D320" s="21" t="s">
        <v>149</v>
      </c>
      <c r="E320" s="27" t="s">
        <v>1314</v>
      </c>
      <c r="F320" s="25" t="str">
        <f>IF(ISBLANK(Table2[[#This Row],[unique_id]]), "", Table2[[#This Row],[unique_id]])</f>
        <v>template_ada_tablet_plug_proxy</v>
      </c>
      <c r="G320" s="21" t="s">
        <v>995</v>
      </c>
      <c r="H320" s="21" t="s">
        <v>619</v>
      </c>
      <c r="I320" s="21" t="s">
        <v>307</v>
      </c>
      <c r="O320" s="22" t="s">
        <v>959</v>
      </c>
      <c r="P320" s="21" t="s">
        <v>172</v>
      </c>
      <c r="Q320" s="21" t="s">
        <v>929</v>
      </c>
      <c r="R320" s="46" t="s">
        <v>914</v>
      </c>
      <c r="S320" s="21" t="str">
        <f>Table2[[#This Row],[friendly_name]]</f>
        <v>Ada Tablet</v>
      </c>
      <c r="T320" s="27" t="s">
        <v>1309</v>
      </c>
      <c r="V320" s="22"/>
      <c r="W320" s="22"/>
      <c r="X320" s="22"/>
      <c r="Y320" s="22"/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995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2576</v>
      </c>
      <c r="B321" s="21" t="s">
        <v>26</v>
      </c>
      <c r="C321" s="21" t="s">
        <v>243</v>
      </c>
      <c r="D321" s="21" t="s">
        <v>134</v>
      </c>
      <c r="E321" s="21" t="s">
        <v>1315</v>
      </c>
      <c r="F321" s="25" t="str">
        <f>IF(ISBLANK(Table2[[#This Row],[unique_id]]), "", Table2[[#This Row],[unique_id]])</f>
        <v>ada_tablet_plug</v>
      </c>
      <c r="G321" s="21" t="s">
        <v>995</v>
      </c>
      <c r="H321" s="21" t="s">
        <v>619</v>
      </c>
      <c r="I321" s="21" t="s">
        <v>307</v>
      </c>
      <c r="M321" s="21" t="s">
        <v>268</v>
      </c>
      <c r="O321" s="22" t="s">
        <v>959</v>
      </c>
      <c r="P321" s="21" t="s">
        <v>172</v>
      </c>
      <c r="Q321" s="21" t="s">
        <v>929</v>
      </c>
      <c r="R321" s="46" t="s">
        <v>914</v>
      </c>
      <c r="S321" s="21" t="str">
        <f>Table2[[#This Row],[friendly_name]]</f>
        <v>Ada Tablet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1" s="22"/>
      <c r="W321" s="22"/>
      <c r="X321" s="22"/>
      <c r="Y321" s="22"/>
      <c r="AE321" s="21" t="s">
        <v>996</v>
      </c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1" s="21" t="str">
        <f>IF(ISBLANK(Table2[[#This Row],[device_model]]), "", Table2[[#This Row],[device_suggested_area]])</f>
        <v>Lounge</v>
      </c>
      <c r="AZ321" s="21" t="s">
        <v>995</v>
      </c>
      <c r="BA321" s="24" t="s">
        <v>392</v>
      </c>
      <c r="BB321" s="21" t="s">
        <v>243</v>
      </c>
      <c r="BC321" s="21" t="s">
        <v>393</v>
      </c>
      <c r="BD321" s="21" t="s">
        <v>203</v>
      </c>
      <c r="BF321" s="21" t="s">
        <v>1186</v>
      </c>
      <c r="BG321" s="21" t="s">
        <v>472</v>
      </c>
      <c r="BH321" s="21" t="s">
        <v>971</v>
      </c>
      <c r="BI321" s="21" t="s">
        <v>691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2" spans="1:62" ht="16" hidden="1" customHeight="1">
      <c r="A322" s="21">
        <v>2577</v>
      </c>
      <c r="B322" s="21" t="s">
        <v>26</v>
      </c>
      <c r="C322" s="21" t="s">
        <v>982</v>
      </c>
      <c r="D322" s="21" t="s">
        <v>149</v>
      </c>
      <c r="E322" s="27" t="s">
        <v>1316</v>
      </c>
      <c r="F322" s="25" t="str">
        <f>IF(ISBLANK(Table2[[#This Row],[unique_id]]), "", Table2[[#This Row],[unique_id]])</f>
        <v>template_server_flo_plug_proxy</v>
      </c>
      <c r="G322" s="21" t="s">
        <v>979</v>
      </c>
      <c r="H322" s="21" t="s">
        <v>619</v>
      </c>
      <c r="I322" s="21" t="s">
        <v>307</v>
      </c>
      <c r="O322" s="22" t="s">
        <v>959</v>
      </c>
      <c r="R322" s="21" t="s">
        <v>974</v>
      </c>
      <c r="S322" s="21" t="str">
        <f>Table2[[#This Row],[friendly_name]]</f>
        <v>Server Flo</v>
      </c>
      <c r="T322" s="27" t="s">
        <v>1309</v>
      </c>
      <c r="V322" s="22"/>
      <c r="W322" s="22"/>
      <c r="X322" s="22"/>
      <c r="Y322" s="22"/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1297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2578</v>
      </c>
      <c r="B323" s="21" t="s">
        <v>26</v>
      </c>
      <c r="C323" s="21" t="s">
        <v>243</v>
      </c>
      <c r="D323" s="21" t="s">
        <v>134</v>
      </c>
      <c r="E323" s="21" t="s">
        <v>1317</v>
      </c>
      <c r="F323" s="25" t="str">
        <f>IF(ISBLANK(Table2[[#This Row],[unique_id]]), "", Table2[[#This Row],[unique_id]])</f>
        <v>server_flo_plug</v>
      </c>
      <c r="G323" s="21" t="s">
        <v>979</v>
      </c>
      <c r="H323" s="21" t="s">
        <v>619</v>
      </c>
      <c r="I323" s="21" t="s">
        <v>307</v>
      </c>
      <c r="M323" s="21" t="s">
        <v>268</v>
      </c>
      <c r="O323" s="22" t="s">
        <v>959</v>
      </c>
      <c r="R323" s="21" t="s">
        <v>974</v>
      </c>
      <c r="S323" s="21" t="str">
        <f>Table2[[#This Row],[friendly_name]]</f>
        <v>Server Flo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3" s="22"/>
      <c r="W323" s="22"/>
      <c r="X323" s="22"/>
      <c r="Y323" s="22"/>
      <c r="AE323" s="21" t="s">
        <v>263</v>
      </c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3" s="21" t="str">
        <f>IF(ISBLANK(Table2[[#This Row],[device_model]]), "", Table2[[#This Row],[device_suggested_area]])</f>
        <v>Rack</v>
      </c>
      <c r="AZ323" s="21" t="s">
        <v>1297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F323" s="21" t="s">
        <v>1187</v>
      </c>
      <c r="BG323" s="21" t="s">
        <v>472</v>
      </c>
      <c r="BH323" s="21" t="s">
        <v>977</v>
      </c>
      <c r="BI323" s="21" t="s">
        <v>972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4" spans="1:62" ht="16" hidden="1" customHeight="1">
      <c r="A324" s="21">
        <v>2579</v>
      </c>
      <c r="B324" s="21" t="s">
        <v>26</v>
      </c>
      <c r="C324" s="21" t="s">
        <v>982</v>
      </c>
      <c r="D324" s="21" t="s">
        <v>149</v>
      </c>
      <c r="E324" s="27" t="s">
        <v>1318</v>
      </c>
      <c r="F324" s="25" t="str">
        <f>IF(ISBLANK(Table2[[#This Row],[unique_id]]), "", Table2[[#This Row],[unique_id]])</f>
        <v>template_server_meg_plug_proxy</v>
      </c>
      <c r="G324" s="24" t="s">
        <v>978</v>
      </c>
      <c r="H324" s="21" t="s">
        <v>619</v>
      </c>
      <c r="I324" s="21" t="s">
        <v>307</v>
      </c>
      <c r="O324" s="22" t="s">
        <v>959</v>
      </c>
      <c r="R324" s="21" t="s">
        <v>974</v>
      </c>
      <c r="S324" s="21" t="str">
        <f>Table2[[#This Row],[friendly_name]]</f>
        <v>Server Meg</v>
      </c>
      <c r="T324" s="27" t="s">
        <v>1309</v>
      </c>
      <c r="V324" s="22"/>
      <c r="W324" s="22"/>
      <c r="X324" s="22"/>
      <c r="Y324" s="22"/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1298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2580</v>
      </c>
      <c r="B325" s="21" t="s">
        <v>26</v>
      </c>
      <c r="C325" s="21" t="s">
        <v>243</v>
      </c>
      <c r="D325" s="21" t="s">
        <v>134</v>
      </c>
      <c r="E325" s="21" t="s">
        <v>1319</v>
      </c>
      <c r="F325" s="25" t="str">
        <f>IF(ISBLANK(Table2[[#This Row],[unique_id]]), "", Table2[[#This Row],[unique_id]])</f>
        <v>server_meg_plug</v>
      </c>
      <c r="G325" s="24" t="s">
        <v>978</v>
      </c>
      <c r="H325" s="21" t="s">
        <v>619</v>
      </c>
      <c r="I325" s="21" t="s">
        <v>307</v>
      </c>
      <c r="M325" s="21" t="s">
        <v>268</v>
      </c>
      <c r="O325" s="22" t="s">
        <v>959</v>
      </c>
      <c r="R325" s="21" t="s">
        <v>974</v>
      </c>
      <c r="S325" s="21" t="str">
        <f>Table2[[#This Row],[friendly_name]]</f>
        <v>Server Meg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5" s="22"/>
      <c r="W325" s="22"/>
      <c r="X325" s="22"/>
      <c r="Y325" s="22"/>
      <c r="AE325" s="21" t="s">
        <v>263</v>
      </c>
      <c r="AG325" s="22"/>
      <c r="AH325" s="22"/>
      <c r="AJ325" s="21" t="str">
        <f>IF(ISBLANK(AI325),  "", _xlfn.CONCAT("haas/entity/sensor/", LOWER(C325), "/", E325, "/config"))</f>
        <v/>
      </c>
      <c r="AK325" s="21" t="str">
        <f>IF(ISBLANK(AI325),  "", _xlfn.CONCAT(LOWER(C325), "/", E325))</f>
        <v/>
      </c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5" s="21" t="str">
        <f>IF(ISBLANK(Table2[[#This Row],[device_model]]), "", Table2[[#This Row],[device_suggested_area]])</f>
        <v>Rack</v>
      </c>
      <c r="AZ325" s="21" t="s">
        <v>1298</v>
      </c>
      <c r="BA325" s="24" t="s">
        <v>392</v>
      </c>
      <c r="BB325" s="21" t="s">
        <v>243</v>
      </c>
      <c r="BC325" s="21" t="s">
        <v>393</v>
      </c>
      <c r="BD325" s="21" t="s">
        <v>28</v>
      </c>
      <c r="BF325" s="21" t="s">
        <v>1187</v>
      </c>
      <c r="BG325" s="21" t="s">
        <v>472</v>
      </c>
      <c r="BH325" s="21" t="s">
        <v>976</v>
      </c>
      <c r="BI325" s="21" t="s">
        <v>973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6" spans="1:62" s="32" customFormat="1" ht="16" hidden="1" customHeight="1">
      <c r="A326" s="21">
        <v>2581</v>
      </c>
      <c r="B326" s="32" t="s">
        <v>26</v>
      </c>
      <c r="C326" s="32" t="s">
        <v>982</v>
      </c>
      <c r="D326" s="32" t="s">
        <v>149</v>
      </c>
      <c r="E326" s="33" t="s">
        <v>1115</v>
      </c>
      <c r="F326" s="34" t="str">
        <f>IF(ISBLANK(Table2[[#This Row],[unique_id]]), "", Table2[[#This Row],[unique_id]])</f>
        <v>template_old_rack_outlet_plug_proxy</v>
      </c>
      <c r="G326" s="32" t="s">
        <v>232</v>
      </c>
      <c r="H326" s="32" t="s">
        <v>619</v>
      </c>
      <c r="I326" s="32" t="s">
        <v>307</v>
      </c>
      <c r="O326" s="35" t="s">
        <v>959</v>
      </c>
      <c r="T326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U326" s="32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1233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s="32" customFormat="1" ht="16" hidden="1" customHeight="1">
      <c r="A327" s="21">
        <v>2582</v>
      </c>
      <c r="B327" s="32" t="s">
        <v>26</v>
      </c>
      <c r="C327" s="32" t="s">
        <v>243</v>
      </c>
      <c r="D327" s="32" t="s">
        <v>134</v>
      </c>
      <c r="E327" s="32" t="s">
        <v>1113</v>
      </c>
      <c r="F327" s="34" t="str">
        <f>IF(ISBLANK(Table2[[#This Row],[unique_id]]), "", Table2[[#This Row],[unique_id]])</f>
        <v>old_rack_outlet_plug</v>
      </c>
      <c r="G327" s="32" t="s">
        <v>232</v>
      </c>
      <c r="H327" s="32" t="s">
        <v>619</v>
      </c>
      <c r="I327" s="32" t="s">
        <v>307</v>
      </c>
      <c r="O327" s="35" t="s">
        <v>959</v>
      </c>
      <c r="T327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7" s="35"/>
      <c r="W327" s="35"/>
      <c r="X327" s="35"/>
      <c r="Y327" s="35"/>
      <c r="Z327" s="35"/>
      <c r="AA327" s="35"/>
      <c r="AG327" s="35"/>
      <c r="AH327" s="35"/>
      <c r="AJ327" s="32" t="str">
        <f>IF(ISBLANK(AI327),  "", _xlfn.CONCAT("haas/entity/sensor/", LOWER(C327), "/", E327, "/config"))</f>
        <v/>
      </c>
      <c r="AK327" s="32" t="str">
        <f>IF(ISBLANK(AI327),  "", _xlfn.CONCAT(LOWER(C327), "/", E327))</f>
        <v/>
      </c>
      <c r="AT327" s="36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2" t="s">
        <v>1233</v>
      </c>
      <c r="BA327" s="32" t="s">
        <v>391</v>
      </c>
      <c r="BB327" s="32" t="s">
        <v>243</v>
      </c>
      <c r="BC327" s="32" t="s">
        <v>394</v>
      </c>
      <c r="BD327" s="32" t="s">
        <v>28</v>
      </c>
      <c r="BF327" s="32" t="s">
        <v>1187</v>
      </c>
      <c r="BG327" s="32" t="s">
        <v>472</v>
      </c>
      <c r="BH327" s="32" t="s">
        <v>387</v>
      </c>
      <c r="BI327" s="32" t="s">
        <v>470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8" spans="1:62" s="37" customFormat="1" ht="16" hidden="1" customHeight="1">
      <c r="A328" s="21">
        <v>2583</v>
      </c>
      <c r="B328" s="37" t="s">
        <v>26</v>
      </c>
      <c r="C328" s="37" t="s">
        <v>982</v>
      </c>
      <c r="D328" s="37" t="s">
        <v>149</v>
      </c>
      <c r="E328" s="38" t="s">
        <v>1174</v>
      </c>
      <c r="F328" s="39" t="str">
        <f>IF(ISBLANK(Table2[[#This Row],[unique_id]]), "", Table2[[#This Row],[unique_id]])</f>
        <v>template_rack_outlet_plug_proxy</v>
      </c>
      <c r="G328" s="37" t="s">
        <v>232</v>
      </c>
      <c r="H328" s="37" t="s">
        <v>619</v>
      </c>
      <c r="I328" s="37" t="s">
        <v>307</v>
      </c>
      <c r="O328" s="40" t="s">
        <v>959</v>
      </c>
      <c r="P328" s="37" t="s">
        <v>172</v>
      </c>
      <c r="Q328" s="37" t="s">
        <v>929</v>
      </c>
      <c r="R328" s="37" t="s">
        <v>931</v>
      </c>
      <c r="S328" s="37" t="str">
        <f>Table2[[#This Row],[friendly_name]]</f>
        <v>Server Rack</v>
      </c>
      <c r="T328" s="38" t="s">
        <v>1311</v>
      </c>
      <c r="V328" s="40"/>
      <c r="W328" s="40"/>
      <c r="X328" s="40"/>
      <c r="Y328" s="40"/>
      <c r="Z328" s="40"/>
      <c r="AA328" s="40"/>
      <c r="AG328" s="40"/>
      <c r="AH328" s="40"/>
      <c r="AJ328" s="37" t="str">
        <f>IF(ISBLANK(AI328),  "", _xlfn.CONCAT("haas/entity/sensor/", LOWER(C328), "/", E328, "/config"))</f>
        <v/>
      </c>
      <c r="AK328" s="37" t="str">
        <f>IF(ISBLANK(AI328),  "", _xlfn.CONCAT(LOWER(C328), "/", E328))</f>
        <v/>
      </c>
      <c r="AT328" s="41"/>
      <c r="AU328" s="37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1233</v>
      </c>
      <c r="BA328" s="37" t="s">
        <v>1106</v>
      </c>
      <c r="BB328" s="37" t="s">
        <v>1358</v>
      </c>
      <c r="BC328" s="37" t="s">
        <v>1075</v>
      </c>
      <c r="BD328" s="37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7" customFormat="1" ht="16" hidden="1" customHeight="1">
      <c r="A329" s="21">
        <v>2584</v>
      </c>
      <c r="B329" s="37" t="s">
        <v>26</v>
      </c>
      <c r="C329" s="37" t="s">
        <v>853</v>
      </c>
      <c r="D329" s="37" t="s">
        <v>134</v>
      </c>
      <c r="E329" s="37" t="s">
        <v>1025</v>
      </c>
      <c r="F329" s="39" t="str">
        <f>IF(ISBLANK(Table2[[#This Row],[unique_id]]), "", Table2[[#This Row],[unique_id]])</f>
        <v>rack_outlet_plug</v>
      </c>
      <c r="G329" s="37" t="s">
        <v>232</v>
      </c>
      <c r="H329" s="37" t="s">
        <v>619</v>
      </c>
      <c r="I329" s="37" t="s">
        <v>307</v>
      </c>
      <c r="M329" s="37" t="s">
        <v>268</v>
      </c>
      <c r="O329" s="40" t="s">
        <v>959</v>
      </c>
      <c r="P329" s="37" t="s">
        <v>172</v>
      </c>
      <c r="Q329" s="37" t="s">
        <v>929</v>
      </c>
      <c r="R329" s="37" t="s">
        <v>931</v>
      </c>
      <c r="S329" s="37" t="str">
        <f>Table2[[#This Row],[friendly_name]]</f>
        <v>Server Rack</v>
      </c>
      <c r="T329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9" s="40"/>
      <c r="W329" s="40"/>
      <c r="X329" s="40"/>
      <c r="Y329" s="40"/>
      <c r="Z329" s="40"/>
      <c r="AA329" s="56" t="s">
        <v>1356</v>
      </c>
      <c r="AE329" s="37" t="s">
        <v>263</v>
      </c>
      <c r="AF329" s="37">
        <v>10</v>
      </c>
      <c r="AG329" s="40" t="s">
        <v>34</v>
      </c>
      <c r="AH329" s="40" t="s">
        <v>1087</v>
      </c>
      <c r="AJ329" s="37" t="str">
        <f>_xlfn.CONCAT("haas/entity/", Table2[[#This Row],[entity_namespace]], "/tasmota/",Table2[[#This Row],[unique_id]], "/config")</f>
        <v>haas/entity/switch/tasmota/rack_outlet_plug/config</v>
      </c>
      <c r="AK329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29" s="37" t="str">
        <f>_xlfn.CONCAT("tasmota/device/",Table2[[#This Row],[unique_id]], "/cmnd/POWER")</f>
        <v>tasmota/device/rack_outlet_plug/cmnd/POWER</v>
      </c>
      <c r="AM329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29" s="37" t="s">
        <v>1107</v>
      </c>
      <c r="AO329" s="37" t="s">
        <v>1108</v>
      </c>
      <c r="AP329" s="37" t="s">
        <v>1096</v>
      </c>
      <c r="AQ329" s="37" t="s">
        <v>1097</v>
      </c>
      <c r="AR329" s="37" t="s">
        <v>1178</v>
      </c>
      <c r="AS329" s="37">
        <v>1</v>
      </c>
      <c r="AT329" s="42" t="str">
        <f>HYPERLINK(_xlfn.CONCAT("http://", Table2[[#This Row],[connection_ip]], "/?"))</f>
        <v>http://10.0.6.102/?</v>
      </c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1233</v>
      </c>
      <c r="BA329" s="37" t="s">
        <v>1106</v>
      </c>
      <c r="BB329" s="37" t="s">
        <v>1358</v>
      </c>
      <c r="BC329" s="37" t="s">
        <v>1075</v>
      </c>
      <c r="BD329" s="37" t="s">
        <v>28</v>
      </c>
      <c r="BG329" s="37" t="s">
        <v>472</v>
      </c>
      <c r="BH329" s="37" t="s">
        <v>1105</v>
      </c>
      <c r="BI329" s="37" t="s">
        <v>1104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0" spans="1:62" s="37" customFormat="1" ht="16" hidden="1" customHeight="1">
      <c r="A330" s="21">
        <v>2585</v>
      </c>
      <c r="B330" s="37" t="s">
        <v>26</v>
      </c>
      <c r="C330" s="37" t="s">
        <v>853</v>
      </c>
      <c r="D330" s="37" t="s">
        <v>27</v>
      </c>
      <c r="E330" s="37" t="s">
        <v>1175</v>
      </c>
      <c r="F330" s="39" t="str">
        <f>IF(ISBLANK(Table2[[#This Row],[unique_id]]), "", Table2[[#This Row],[unique_id]])</f>
        <v>rack_outlet_plug_energy_power</v>
      </c>
      <c r="G330" s="37" t="s">
        <v>232</v>
      </c>
      <c r="H330" s="37" t="s">
        <v>619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31</v>
      </c>
      <c r="AC330" s="37" t="s">
        <v>358</v>
      </c>
      <c r="AD330" s="37" t="s">
        <v>1088</v>
      </c>
      <c r="AF330" s="37">
        <v>10</v>
      </c>
      <c r="AG330" s="40" t="s">
        <v>34</v>
      </c>
      <c r="AH330" s="40" t="s">
        <v>1087</v>
      </c>
      <c r="AJ330" s="37" t="str">
        <f>_xlfn.CONCAT("haas/entity/", Table2[[#This Row],[entity_namespace]], "/tasmota/",Table2[[#This Row],[unique_id]], "/config")</f>
        <v>haas/entity/sensor/tasmota/rack_outlet_plug_energy_power/config</v>
      </c>
      <c r="AK330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0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0" s="37" t="s">
        <v>1107</v>
      </c>
      <c r="AO330" s="37" t="s">
        <v>1108</v>
      </c>
      <c r="AP330" s="37" t="s">
        <v>1096</v>
      </c>
      <c r="AQ330" s="37" t="s">
        <v>1097</v>
      </c>
      <c r="AR330" s="37" t="s">
        <v>1352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1233</v>
      </c>
      <c r="BA330" s="37" t="s">
        <v>1106</v>
      </c>
      <c r="BB330" s="37" t="s">
        <v>1358</v>
      </c>
      <c r="BC330" s="37" t="s">
        <v>1075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2586</v>
      </c>
      <c r="B331" s="37" t="s">
        <v>26</v>
      </c>
      <c r="C331" s="37" t="s">
        <v>853</v>
      </c>
      <c r="D331" s="37" t="s">
        <v>27</v>
      </c>
      <c r="E331" s="37" t="s">
        <v>1176</v>
      </c>
      <c r="F331" s="39" t="str">
        <f>IF(ISBLANK(Table2[[#This Row],[unique_id]]), "", Table2[[#This Row],[unique_id]])</f>
        <v>rack_outlet_plug_energy_total</v>
      </c>
      <c r="G331" s="37" t="s">
        <v>232</v>
      </c>
      <c r="H331" s="37" t="s">
        <v>619</v>
      </c>
      <c r="I331" s="37" t="s">
        <v>307</v>
      </c>
      <c r="O331" s="40"/>
      <c r="T331" s="38"/>
      <c r="V331" s="40"/>
      <c r="W331" s="40"/>
      <c r="X331" s="40"/>
      <c r="Y331" s="40"/>
      <c r="Z331" s="40"/>
      <c r="AA331" s="40"/>
      <c r="AB331" s="37" t="s">
        <v>76</v>
      </c>
      <c r="AC331" s="37" t="s">
        <v>359</v>
      </c>
      <c r="AD331" s="37" t="s">
        <v>1089</v>
      </c>
      <c r="AF331" s="37">
        <v>10</v>
      </c>
      <c r="AG331" s="40" t="s">
        <v>34</v>
      </c>
      <c r="AH331" s="40" t="s">
        <v>1087</v>
      </c>
      <c r="AJ331" s="37" t="str">
        <f>_xlfn.CONCAT("haas/entity/", Table2[[#This Row],[entity_namespace]], "/tasmota/",Table2[[#This Row],[unique_id]], "/config")</f>
        <v>haas/entity/sensor/tasmota/rack_outlet_plug_energy_total/config</v>
      </c>
      <c r="AK331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1107</v>
      </c>
      <c r="AO331" s="37" t="s">
        <v>1108</v>
      </c>
      <c r="AP331" s="37" t="s">
        <v>1096</v>
      </c>
      <c r="AQ331" s="37" t="s">
        <v>1097</v>
      </c>
      <c r="AR331" s="37" t="s">
        <v>1353</v>
      </c>
      <c r="AS331" s="37">
        <v>1</v>
      </c>
      <c r="AT331" s="42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1233</v>
      </c>
      <c r="BA331" s="37" t="s">
        <v>1106</v>
      </c>
      <c r="BB331" s="37" t="s">
        <v>1358</v>
      </c>
      <c r="BC331" s="37" t="s">
        <v>1075</v>
      </c>
      <c r="BD331" s="37" t="s">
        <v>28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2587</v>
      </c>
      <c r="B332" s="32" t="s">
        <v>26</v>
      </c>
      <c r="C332" s="32" t="s">
        <v>982</v>
      </c>
      <c r="D332" s="32" t="s">
        <v>149</v>
      </c>
      <c r="E332" s="33" t="s">
        <v>1189</v>
      </c>
      <c r="F332" s="34" t="str">
        <f>IF(ISBLANK(Table2[[#This Row],[unique_id]]), "", Table2[[#This Row],[unique_id]])</f>
        <v>template_old_roof_network_switch_plug_proxy</v>
      </c>
      <c r="G332" s="32" t="s">
        <v>230</v>
      </c>
      <c r="H332" s="32" t="s">
        <v>619</v>
      </c>
      <c r="I332" s="32" t="s">
        <v>307</v>
      </c>
      <c r="O332" s="35" t="s">
        <v>959</v>
      </c>
      <c r="T332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2" s="35"/>
      <c r="W332" s="35"/>
      <c r="X332" s="35"/>
      <c r="Y332" s="35"/>
      <c r="Z332" s="35"/>
      <c r="AA332" s="35"/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U332" s="32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2" customFormat="1" ht="16" hidden="1" customHeight="1">
      <c r="A333" s="21">
        <v>2588</v>
      </c>
      <c r="B333" s="32" t="s">
        <v>26</v>
      </c>
      <c r="C333" s="32" t="s">
        <v>243</v>
      </c>
      <c r="D333" s="32" t="s">
        <v>134</v>
      </c>
      <c r="E333" s="32" t="s">
        <v>1190</v>
      </c>
      <c r="F333" s="34" t="str">
        <f>IF(ISBLANK(Table2[[#This Row],[unique_id]]), "", Table2[[#This Row],[unique_id]])</f>
        <v>old_roof_network_switch_plug</v>
      </c>
      <c r="G333" s="32" t="s">
        <v>230</v>
      </c>
      <c r="H333" s="32" t="s">
        <v>619</v>
      </c>
      <c r="I333" s="32" t="s">
        <v>307</v>
      </c>
      <c r="O333" s="35" t="s">
        <v>959</v>
      </c>
      <c r="T333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3" s="35"/>
      <c r="W333" s="35"/>
      <c r="X333" s="35"/>
      <c r="Y333" s="35"/>
      <c r="Z333" s="35"/>
      <c r="AA333" s="35"/>
      <c r="AE333" s="32" t="s">
        <v>264</v>
      </c>
      <c r="AG333" s="35"/>
      <c r="AH333" s="35"/>
      <c r="AJ333" s="32" t="str">
        <f>IF(ISBLANK(AI333),  "", _xlfn.CONCAT("haas/entity/sensor/", LOWER(C333), "/", E333, "/config"))</f>
        <v/>
      </c>
      <c r="AK333" s="32" t="str">
        <f>IF(ISBLANK(AI333),  "", _xlfn.CONCAT(LOWER(C333), "/", E333))</f>
        <v/>
      </c>
      <c r="AT333" s="36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2" t="s">
        <v>230</v>
      </c>
      <c r="BA333" s="32" t="s">
        <v>391</v>
      </c>
      <c r="BB333" s="32" t="s">
        <v>243</v>
      </c>
      <c r="BC333" s="32" t="s">
        <v>394</v>
      </c>
      <c r="BD333" s="32" t="s">
        <v>442</v>
      </c>
      <c r="BF333" s="32" t="s">
        <v>1186</v>
      </c>
      <c r="BG333" s="32" t="s">
        <v>472</v>
      </c>
      <c r="BH333" s="32" t="s">
        <v>385</v>
      </c>
      <c r="BI333" s="32" t="s">
        <v>468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4" spans="1:62" s="37" customFormat="1" ht="16" hidden="1" customHeight="1">
      <c r="A334" s="21">
        <v>2589</v>
      </c>
      <c r="B334" s="37" t="s">
        <v>26</v>
      </c>
      <c r="C334" s="37" t="s">
        <v>982</v>
      </c>
      <c r="D334" s="37" t="s">
        <v>149</v>
      </c>
      <c r="E334" s="38" t="s">
        <v>1342</v>
      </c>
      <c r="F334" s="39" t="str">
        <f>IF(ISBLANK(Table2[[#This Row],[unique_id]]), "", Table2[[#This Row],[unique_id]])</f>
        <v>template_ceiling_network_switch_plug_proxy</v>
      </c>
      <c r="G334" s="37" t="s">
        <v>230</v>
      </c>
      <c r="H334" s="37" t="s">
        <v>619</v>
      </c>
      <c r="I334" s="37" t="s">
        <v>307</v>
      </c>
      <c r="O334" s="40" t="s">
        <v>959</v>
      </c>
      <c r="P334" s="37" t="s">
        <v>172</v>
      </c>
      <c r="Q334" s="37" t="s">
        <v>929</v>
      </c>
      <c r="R334" s="37" t="s">
        <v>931</v>
      </c>
      <c r="S334" s="37" t="str">
        <f>Table2[[#This Row],[friendly_name]]</f>
        <v>Network Switch</v>
      </c>
      <c r="T334" s="38" t="s">
        <v>1311</v>
      </c>
      <c r="V334" s="40"/>
      <c r="W334" s="40"/>
      <c r="X334" s="40"/>
      <c r="Y334" s="40"/>
      <c r="Z334" s="40"/>
      <c r="AA334" s="40"/>
      <c r="AG334" s="40"/>
      <c r="AH334" s="40"/>
      <c r="AJ334" s="37" t="str">
        <f>IF(ISBLANK(AI334),  "", _xlfn.CONCAT("haas/entity/sensor/", LOWER(C334), "/", E334, "/config"))</f>
        <v/>
      </c>
      <c r="AK334" s="37" t="str">
        <f>IF(ISBLANK(AI334),  "", _xlfn.CONCAT(LOWER(C334), "/", E334))</f>
        <v/>
      </c>
      <c r="AT334" s="41"/>
      <c r="AU334" s="37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1106</v>
      </c>
      <c r="BB334" s="37" t="s">
        <v>1358</v>
      </c>
      <c r="BC334" s="37" t="s">
        <v>1075</v>
      </c>
      <c r="BD334" s="37" t="s">
        <v>442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7" customFormat="1" ht="16" hidden="1" customHeight="1">
      <c r="A335" s="21">
        <v>2590</v>
      </c>
      <c r="B335" s="37" t="s">
        <v>26</v>
      </c>
      <c r="C335" s="37" t="s">
        <v>853</v>
      </c>
      <c r="D335" s="37" t="s">
        <v>134</v>
      </c>
      <c r="E335" s="37" t="s">
        <v>1343</v>
      </c>
      <c r="F335" s="39" t="str">
        <f>IF(ISBLANK(Table2[[#This Row],[unique_id]]), "", Table2[[#This Row],[unique_id]])</f>
        <v>ceiling_network_switch_plug</v>
      </c>
      <c r="G335" s="37" t="s">
        <v>230</v>
      </c>
      <c r="H335" s="37" t="s">
        <v>619</v>
      </c>
      <c r="I335" s="37" t="s">
        <v>307</v>
      </c>
      <c r="M335" s="37" t="s">
        <v>268</v>
      </c>
      <c r="O335" s="40" t="s">
        <v>959</v>
      </c>
      <c r="P335" s="37" t="s">
        <v>172</v>
      </c>
      <c r="Q335" s="37" t="s">
        <v>929</v>
      </c>
      <c r="R335" s="37" t="s">
        <v>931</v>
      </c>
      <c r="S335" s="37" t="str">
        <f>Table2[[#This Row],[friendly_name]]</f>
        <v>Network Switch</v>
      </c>
      <c r="T335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5" s="40"/>
      <c r="W335" s="40"/>
      <c r="X335" s="40"/>
      <c r="Y335" s="40"/>
      <c r="Z335" s="40"/>
      <c r="AA335" s="56" t="s">
        <v>1356</v>
      </c>
      <c r="AE335" s="37" t="s">
        <v>264</v>
      </c>
      <c r="AF335" s="37">
        <v>10</v>
      </c>
      <c r="AG335" s="40" t="s">
        <v>34</v>
      </c>
      <c r="AH335" s="40" t="s">
        <v>1087</v>
      </c>
      <c r="AJ335" s="37" t="str">
        <f>_xlfn.CONCAT("haas/entity/", Table2[[#This Row],[entity_namespace]], "/tasmota/",Table2[[#This Row],[unique_id]], "/config")</f>
        <v>haas/entity/switch/tasmota/ceiling_network_switch_plug/config</v>
      </c>
      <c r="AK335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5" s="37" t="str">
        <f>_xlfn.CONCAT("tasmota/device/",Table2[[#This Row],[unique_id]], "/cmnd/POWER")</f>
        <v>tasmota/device/ceiling_network_switch_plug/cmnd/POWER</v>
      </c>
      <c r="AM335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5" s="37" t="s">
        <v>1107</v>
      </c>
      <c r="AO335" s="37" t="s">
        <v>1108</v>
      </c>
      <c r="AP335" s="37" t="s">
        <v>1096</v>
      </c>
      <c r="AQ335" s="37" t="s">
        <v>1097</v>
      </c>
      <c r="AR335" s="37" t="s">
        <v>1178</v>
      </c>
      <c r="AS335" s="37">
        <v>1</v>
      </c>
      <c r="AT335" s="42" t="str">
        <f>HYPERLINK(_xlfn.CONCAT("http://", Table2[[#This Row],[connection_ip]], "/?"))</f>
        <v>http://10.0.6.105/?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1106</v>
      </c>
      <c r="BB335" s="37" t="s">
        <v>1358</v>
      </c>
      <c r="BC335" s="37" t="s">
        <v>1075</v>
      </c>
      <c r="BD335" s="37" t="s">
        <v>442</v>
      </c>
      <c r="BG335" s="37" t="s">
        <v>472</v>
      </c>
      <c r="BH335" s="57" t="s">
        <v>1192</v>
      </c>
      <c r="BI335" s="37" t="s">
        <v>1191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6" spans="1:62" s="37" customFormat="1" ht="16" hidden="1" customHeight="1">
      <c r="A336" s="21">
        <v>2591</v>
      </c>
      <c r="B336" s="37" t="s">
        <v>26</v>
      </c>
      <c r="C336" s="37" t="s">
        <v>853</v>
      </c>
      <c r="D336" s="37" t="s">
        <v>27</v>
      </c>
      <c r="E336" s="37" t="s">
        <v>1344</v>
      </c>
      <c r="F336" s="39" t="str">
        <f>IF(ISBLANK(Table2[[#This Row],[unique_id]]), "", Table2[[#This Row],[unique_id]])</f>
        <v>ceiling_network_switch_plug_energy_power</v>
      </c>
      <c r="G336" s="37" t="s">
        <v>230</v>
      </c>
      <c r="H336" s="37" t="s">
        <v>619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31</v>
      </c>
      <c r="AC336" s="37" t="s">
        <v>358</v>
      </c>
      <c r="AD336" s="37" t="s">
        <v>1088</v>
      </c>
      <c r="AF336" s="37">
        <v>10</v>
      </c>
      <c r="AG336" s="40" t="s">
        <v>34</v>
      </c>
      <c r="AH336" s="40" t="s">
        <v>1087</v>
      </c>
      <c r="AJ336" s="37" t="str">
        <f>_xlfn.CONCAT("haas/entity/", Table2[[#This Row],[entity_namespace]], "/tasmota/",Table2[[#This Row],[unique_id]], "/config")</f>
        <v>haas/entity/sensor/tasmota/ceiling_network_switch_plug_energy_power/config</v>
      </c>
      <c r="AK336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6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6" s="37" t="s">
        <v>1107</v>
      </c>
      <c r="AO336" s="37" t="s">
        <v>1108</v>
      </c>
      <c r="AP336" s="37" t="s">
        <v>1096</v>
      </c>
      <c r="AQ336" s="37" t="s">
        <v>1097</v>
      </c>
      <c r="AR336" s="37" t="s">
        <v>1352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1106</v>
      </c>
      <c r="BB336" s="37" t="s">
        <v>1358</v>
      </c>
      <c r="BC336" s="37" t="s">
        <v>1075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2592</v>
      </c>
      <c r="B337" s="37" t="s">
        <v>26</v>
      </c>
      <c r="C337" s="37" t="s">
        <v>853</v>
      </c>
      <c r="D337" s="37" t="s">
        <v>27</v>
      </c>
      <c r="E337" s="37" t="s">
        <v>1345</v>
      </c>
      <c r="F337" s="39" t="str">
        <f>IF(ISBLANK(Table2[[#This Row],[unique_id]]), "", Table2[[#This Row],[unique_id]])</f>
        <v>ceiling_network_switch_plug_energy_total</v>
      </c>
      <c r="G337" s="37" t="s">
        <v>230</v>
      </c>
      <c r="H337" s="37" t="s">
        <v>619</v>
      </c>
      <c r="I337" s="37" t="s">
        <v>307</v>
      </c>
      <c r="O337" s="40"/>
      <c r="T337" s="38"/>
      <c r="V337" s="40"/>
      <c r="W337" s="40"/>
      <c r="X337" s="40"/>
      <c r="Y337" s="40"/>
      <c r="Z337" s="40"/>
      <c r="AA337" s="40"/>
      <c r="AB337" s="37" t="s">
        <v>76</v>
      </c>
      <c r="AC337" s="37" t="s">
        <v>359</v>
      </c>
      <c r="AD337" s="37" t="s">
        <v>1089</v>
      </c>
      <c r="AF337" s="37">
        <v>10</v>
      </c>
      <c r="AG337" s="40" t="s">
        <v>34</v>
      </c>
      <c r="AH337" s="40" t="s">
        <v>1087</v>
      </c>
      <c r="AJ337" s="37" t="str">
        <f>_xlfn.CONCAT("haas/entity/", Table2[[#This Row],[entity_namespace]], "/tasmota/",Table2[[#This Row],[unique_id]], "/config")</f>
        <v>haas/entity/sensor/tasmota/ceiling_network_switch_plug_energy_total/config</v>
      </c>
      <c r="AK337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1107</v>
      </c>
      <c r="AO337" s="37" t="s">
        <v>1108</v>
      </c>
      <c r="AP337" s="37" t="s">
        <v>1096</v>
      </c>
      <c r="AQ337" s="37" t="s">
        <v>1097</v>
      </c>
      <c r="AR337" s="37" t="s">
        <v>1353</v>
      </c>
      <c r="AS337" s="37">
        <v>1</v>
      </c>
      <c r="AT337" s="42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230</v>
      </c>
      <c r="BA337" s="37" t="s">
        <v>1106</v>
      </c>
      <c r="BB337" s="37" t="s">
        <v>1358</v>
      </c>
      <c r="BC337" s="37" t="s">
        <v>1075</v>
      </c>
      <c r="BD337" s="37" t="s">
        <v>442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ht="16" hidden="1" customHeight="1">
      <c r="A338" s="21">
        <v>2593</v>
      </c>
      <c r="B338" s="21" t="s">
        <v>26</v>
      </c>
      <c r="C338" s="21" t="s">
        <v>982</v>
      </c>
      <c r="D338" s="21" t="s">
        <v>149</v>
      </c>
      <c r="E338" s="27" t="s">
        <v>1177</v>
      </c>
      <c r="F338" s="25" t="str">
        <f>IF(ISBLANK(Table2[[#This Row],[unique_id]]), "", Table2[[#This Row],[unique_id]])</f>
        <v>template_rack_internet_modem_plug_proxy</v>
      </c>
      <c r="G338" s="21" t="s">
        <v>231</v>
      </c>
      <c r="H338" s="21" t="s">
        <v>619</v>
      </c>
      <c r="I338" s="21" t="s">
        <v>307</v>
      </c>
      <c r="O338" s="22" t="s">
        <v>959</v>
      </c>
      <c r="R338" s="21" t="s">
        <v>975</v>
      </c>
      <c r="S338" s="21" t="str">
        <f>Table2[[#This Row],[friendly_name]]</f>
        <v>Internet Modem</v>
      </c>
      <c r="T338" s="27" t="s">
        <v>1309</v>
      </c>
      <c r="V338" s="22"/>
      <c r="W338" s="22"/>
      <c r="X338" s="22"/>
      <c r="Y338" s="22"/>
      <c r="AG338" s="22"/>
      <c r="AH338" s="22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S338" s="21"/>
      <c r="AT338" s="23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8" s="21" t="str">
        <f>IF(ISBLANK(Table2[[#This Row],[device_model]]), "", Table2[[#This Row],[device_suggested_area]])</f>
        <v>Rack</v>
      </c>
      <c r="AZ338" s="21" t="s">
        <v>1239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H338" s="21"/>
      <c r="BI338" s="21"/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2594</v>
      </c>
      <c r="B339" s="21" t="s">
        <v>26</v>
      </c>
      <c r="C339" s="21" t="s">
        <v>243</v>
      </c>
      <c r="D339" s="21" t="s">
        <v>134</v>
      </c>
      <c r="E339" s="21" t="s">
        <v>1026</v>
      </c>
      <c r="F339" s="25" t="str">
        <f>IF(ISBLANK(Table2[[#This Row],[unique_id]]), "", Table2[[#This Row],[unique_id]])</f>
        <v>rack_internet_modem_plug</v>
      </c>
      <c r="G339" s="21" t="s">
        <v>231</v>
      </c>
      <c r="H339" s="21" t="s">
        <v>619</v>
      </c>
      <c r="I339" s="21" t="s">
        <v>307</v>
      </c>
      <c r="J339" s="21"/>
      <c r="K339" s="21"/>
      <c r="L339" s="21"/>
      <c r="M339" s="21" t="s">
        <v>268</v>
      </c>
      <c r="N339" s="21"/>
      <c r="O339" s="22" t="s">
        <v>959</v>
      </c>
      <c r="P339" s="21"/>
      <c r="Q339" s="21"/>
      <c r="R339" s="21" t="s">
        <v>975</v>
      </c>
      <c r="S339" s="21" t="str">
        <f>Table2[[#This Row],[friendly_name]]</f>
        <v>Internet Modem</v>
      </c>
      <c r="T339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9" s="21"/>
      <c r="V339" s="22"/>
      <c r="W339" s="22"/>
      <c r="X339" s="22"/>
      <c r="Y339" s="22"/>
      <c r="Z339" s="22"/>
      <c r="AA339" s="22"/>
      <c r="AB339" s="21"/>
      <c r="AC339" s="21"/>
      <c r="AD339" s="21"/>
      <c r="AE339" s="21" t="s">
        <v>265</v>
      </c>
      <c r="AF339" s="21"/>
      <c r="AG339" s="22"/>
      <c r="AH339" s="22"/>
      <c r="AI339" s="21"/>
      <c r="AJ339" s="21" t="str">
        <f>IF(ISBLANK(AI339),  "", _xlfn.CONCAT("haas/entity/sensor/", LOWER(C339), "/", E339, "/config"))</f>
        <v/>
      </c>
      <c r="AK339" s="21" t="str">
        <f>IF(ISBLANK(AI339),  "", _xlfn.CONCAT(LOWER(C339), "/", E339))</f>
        <v/>
      </c>
      <c r="AL339" s="21"/>
      <c r="AM339" s="21"/>
      <c r="AN339" s="21"/>
      <c r="AO339" s="21"/>
      <c r="AP339" s="21"/>
      <c r="AQ339" s="21"/>
      <c r="AR339" s="21"/>
      <c r="AS339" s="21"/>
      <c r="AT339" s="23"/>
      <c r="AU339" s="2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9" s="21"/>
      <c r="AY339" s="21" t="str">
        <f>IF(ISBLANK(Table2[[#This Row],[device_model]]), "", Table2[[#This Row],[device_suggested_area]])</f>
        <v>Rack</v>
      </c>
      <c r="AZ339" s="21" t="s">
        <v>1239</v>
      </c>
      <c r="BA339" s="24" t="s">
        <v>392</v>
      </c>
      <c r="BB339" s="21" t="s">
        <v>243</v>
      </c>
      <c r="BC339" s="21" t="s">
        <v>393</v>
      </c>
      <c r="BD339" s="21" t="s">
        <v>28</v>
      </c>
      <c r="BE339" s="21"/>
      <c r="BF339" s="21" t="s">
        <v>1186</v>
      </c>
      <c r="BG339" s="21" t="s">
        <v>472</v>
      </c>
      <c r="BH339" s="21" t="s">
        <v>386</v>
      </c>
      <c r="BI339" s="21" t="s">
        <v>469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0" spans="1:62" ht="16" hidden="1" customHeight="1">
      <c r="A340" s="21">
        <v>2595</v>
      </c>
      <c r="B340" s="37" t="s">
        <v>26</v>
      </c>
      <c r="C340" s="37" t="s">
        <v>853</v>
      </c>
      <c r="D340" s="37" t="s">
        <v>129</v>
      </c>
      <c r="E340" s="37" t="s">
        <v>1077</v>
      </c>
      <c r="F340" s="39" t="str">
        <f>IF(ISBLANK(Table2[[#This Row],[unique_id]]), "", Table2[[#This Row],[unique_id]])</f>
        <v>rack_fans_plug</v>
      </c>
      <c r="G340" s="37" t="s">
        <v>688</v>
      </c>
      <c r="H340" s="37" t="s">
        <v>619</v>
      </c>
      <c r="I340" s="37" t="s">
        <v>307</v>
      </c>
      <c r="J340" s="37"/>
      <c r="K340" s="37"/>
      <c r="L340" s="37"/>
      <c r="M340" s="37" t="s">
        <v>268</v>
      </c>
      <c r="N340" s="37"/>
      <c r="O340" s="40" t="s">
        <v>959</v>
      </c>
      <c r="P340" s="37"/>
      <c r="Q340" s="37"/>
      <c r="R340" s="37"/>
      <c r="S340" s="37"/>
      <c r="T340" s="38" t="s">
        <v>1179</v>
      </c>
      <c r="U340" s="37"/>
      <c r="V340" s="40"/>
      <c r="W340" s="40"/>
      <c r="X340" s="40"/>
      <c r="Y340" s="40"/>
      <c r="Z340" s="40"/>
      <c r="AA340" s="40" t="s">
        <v>1357</v>
      </c>
      <c r="AB340" s="37"/>
      <c r="AC340" s="37"/>
      <c r="AD340" s="37"/>
      <c r="AE340" s="37" t="s">
        <v>690</v>
      </c>
      <c r="AF340" s="37">
        <v>10</v>
      </c>
      <c r="AG340" s="40" t="s">
        <v>34</v>
      </c>
      <c r="AH340" s="40" t="s">
        <v>1087</v>
      </c>
      <c r="AI340" s="37"/>
      <c r="AJ340" s="37" t="str">
        <f>_xlfn.CONCAT("haas/entity/", Table2[[#This Row],[entity_namespace]], "/tasmota/",Table2[[#This Row],[unique_id]], "/config")</f>
        <v>haas/entity/fan/tasmota/rack_fans_plug/config</v>
      </c>
      <c r="AK340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0" s="37" t="str">
        <f>_xlfn.CONCAT("tasmota/device/",Table2[[#This Row],[unique_id]], "/cmnd/POWER")</f>
        <v>tasmota/device/rack_fans_plug/cmnd/POWER</v>
      </c>
      <c r="AM340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0" s="37" t="s">
        <v>1107</v>
      </c>
      <c r="AO340" s="37" t="s">
        <v>1108</v>
      </c>
      <c r="AP340" s="37" t="s">
        <v>1096</v>
      </c>
      <c r="AQ340" s="37" t="s">
        <v>1097</v>
      </c>
      <c r="AR340" s="37" t="s">
        <v>1178</v>
      </c>
      <c r="AS340" s="37">
        <v>1</v>
      </c>
      <c r="AT340" s="42" t="str">
        <f>HYPERLINK(_xlfn.CONCAT("http://", Table2[[#This Row],[connection_ip]], "/?"))</f>
        <v>http://10.0.6.101/?</v>
      </c>
      <c r="AU340" s="3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0" s="37"/>
      <c r="AY340" s="21" t="str">
        <f>IF(ISBLANK(Table2[[#This Row],[device_model]]), "", Table2[[#This Row],[device_suggested_area]])</f>
        <v>Rack</v>
      </c>
      <c r="AZ340" s="37" t="s">
        <v>131</v>
      </c>
      <c r="BA340" s="43" t="s">
        <v>936</v>
      </c>
      <c r="BB340" s="37" t="s">
        <v>1358</v>
      </c>
      <c r="BC340" s="37" t="s">
        <v>1075</v>
      </c>
      <c r="BD340" s="37" t="s">
        <v>28</v>
      </c>
      <c r="BE340" s="37"/>
      <c r="BF340" s="37"/>
      <c r="BG340" s="37" t="s">
        <v>472</v>
      </c>
      <c r="BH340" s="37" t="s">
        <v>689</v>
      </c>
      <c r="BI340" s="37" t="s">
        <v>1078</v>
      </c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1" spans="1:62" ht="16" hidden="1" customHeight="1">
      <c r="A341" s="21">
        <v>2596</v>
      </c>
      <c r="B341" s="21" t="s">
        <v>26</v>
      </c>
      <c r="C341" s="21" t="s">
        <v>409</v>
      </c>
      <c r="D341" s="21" t="s">
        <v>134</v>
      </c>
      <c r="E341" s="24" t="s">
        <v>759</v>
      </c>
      <c r="F341" s="25" t="str">
        <f>IF(ISBLANK(Table2[[#This Row],[unique_id]]), "", Table2[[#This Row],[unique_id]])</f>
        <v>deck_fans_outlet</v>
      </c>
      <c r="G341" s="21" t="s">
        <v>762</v>
      </c>
      <c r="H341" s="21" t="s">
        <v>619</v>
      </c>
      <c r="I341" s="21" t="s">
        <v>307</v>
      </c>
      <c r="M341" s="21" t="s">
        <v>268</v>
      </c>
      <c r="O341" s="22" t="s">
        <v>959</v>
      </c>
      <c r="P341" s="21" t="s">
        <v>172</v>
      </c>
      <c r="Q341" s="21" t="s">
        <v>929</v>
      </c>
      <c r="R341" s="21" t="s">
        <v>931</v>
      </c>
      <c r="S341" s="21" t="s">
        <v>993</v>
      </c>
      <c r="T341" s="27" t="s">
        <v>992</v>
      </c>
      <c r="V341" s="22"/>
      <c r="W341" s="22" t="s">
        <v>581</v>
      </c>
      <c r="X341" s="22"/>
      <c r="Y341" s="30" t="s">
        <v>926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1" s="21" t="str">
        <f>Table2[[#This Row],[device_suggested_area]]</f>
        <v>Deck</v>
      </c>
      <c r="AY341" s="21" t="str">
        <f>IF(ISBLANK(Table2[[#This Row],[device_model]]), "", Table2[[#This Row],[device_suggested_area]])</f>
        <v>Deck</v>
      </c>
      <c r="AZ341" s="27" t="s">
        <v>1228</v>
      </c>
      <c r="BA341" s="27" t="s">
        <v>764</v>
      </c>
      <c r="BB341" s="21" t="s">
        <v>409</v>
      </c>
      <c r="BC341" s="27" t="s">
        <v>765</v>
      </c>
      <c r="BD341" s="21" t="s">
        <v>389</v>
      </c>
      <c r="BH341" s="21" t="s">
        <v>766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2" spans="1:62" ht="16" hidden="1" customHeight="1">
      <c r="A342" s="21">
        <v>2597</v>
      </c>
      <c r="B342" s="21" t="s">
        <v>26</v>
      </c>
      <c r="C342" s="21" t="s">
        <v>409</v>
      </c>
      <c r="D342" s="21" t="s">
        <v>134</v>
      </c>
      <c r="E342" s="24" t="s">
        <v>760</v>
      </c>
      <c r="F342" s="25" t="str">
        <f>IF(ISBLANK(Table2[[#This Row],[unique_id]]), "", Table2[[#This Row],[unique_id]])</f>
        <v>kitchen_fan_outlet</v>
      </c>
      <c r="G342" s="21" t="s">
        <v>761</v>
      </c>
      <c r="H342" s="21" t="s">
        <v>619</v>
      </c>
      <c r="I342" s="21" t="s">
        <v>307</v>
      </c>
      <c r="M342" s="21" t="s">
        <v>268</v>
      </c>
      <c r="O342" s="22" t="s">
        <v>959</v>
      </c>
      <c r="P342" s="21" t="s">
        <v>172</v>
      </c>
      <c r="Q342" s="21" t="s">
        <v>929</v>
      </c>
      <c r="R342" s="21" t="s">
        <v>931</v>
      </c>
      <c r="S342" s="21" t="s">
        <v>993</v>
      </c>
      <c r="T342" s="27" t="s">
        <v>992</v>
      </c>
      <c r="V342" s="22"/>
      <c r="W342" s="22" t="s">
        <v>581</v>
      </c>
      <c r="X342" s="22"/>
      <c r="Y342" s="30" t="s">
        <v>926</v>
      </c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2" s="21" t="str">
        <f>Table2[[#This Row],[device_suggested_area]]</f>
        <v>Kitchen</v>
      </c>
      <c r="AY342" s="21" t="str">
        <f>IF(ISBLANK(Table2[[#This Row],[device_model]]), "", Table2[[#This Row],[device_suggested_area]])</f>
        <v>Kitchen</v>
      </c>
      <c r="AZ342" s="27" t="s">
        <v>1229</v>
      </c>
      <c r="BA342" s="27" t="s">
        <v>764</v>
      </c>
      <c r="BB342" s="21" t="s">
        <v>409</v>
      </c>
      <c r="BC342" s="27" t="s">
        <v>765</v>
      </c>
      <c r="BD342" s="21" t="s">
        <v>215</v>
      </c>
      <c r="BH342" s="21" t="s">
        <v>767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3" spans="1:62" ht="16" hidden="1" customHeight="1">
      <c r="A343" s="21">
        <v>2598</v>
      </c>
      <c r="B343" s="21" t="s">
        <v>26</v>
      </c>
      <c r="C343" s="21" t="s">
        <v>409</v>
      </c>
      <c r="D343" s="21" t="s">
        <v>134</v>
      </c>
      <c r="E343" s="24" t="s">
        <v>758</v>
      </c>
      <c r="F343" s="25" t="str">
        <f>IF(ISBLANK(Table2[[#This Row],[unique_id]]), "", Table2[[#This Row],[unique_id]])</f>
        <v>edwin_wardrobe_outlet</v>
      </c>
      <c r="G343" s="21" t="s">
        <v>768</v>
      </c>
      <c r="H343" s="21" t="s">
        <v>619</v>
      </c>
      <c r="I343" s="21" t="s">
        <v>307</v>
      </c>
      <c r="M343" s="21" t="s">
        <v>268</v>
      </c>
      <c r="O343" s="22" t="s">
        <v>959</v>
      </c>
      <c r="P343" s="21" t="s">
        <v>172</v>
      </c>
      <c r="Q343" s="21" t="s">
        <v>929</v>
      </c>
      <c r="R343" s="21" t="s">
        <v>931</v>
      </c>
      <c r="S343" s="21" t="s">
        <v>993</v>
      </c>
      <c r="T343" s="27" t="s">
        <v>992</v>
      </c>
      <c r="V343" s="22"/>
      <c r="W343" s="22" t="s">
        <v>581</v>
      </c>
      <c r="X343" s="22"/>
      <c r="Y343" s="30" t="s">
        <v>926</v>
      </c>
      <c r="Z343" s="30"/>
      <c r="AA343" s="30"/>
      <c r="AE343" s="21" t="s">
        <v>262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3" s="21" t="str">
        <f>Table2[[#This Row],[device_suggested_area]]</f>
        <v>Edwin</v>
      </c>
      <c r="AY343" s="21" t="str">
        <f>IF(ISBLANK(Table2[[#This Row],[device_model]]), "", Table2[[#This Row],[device_suggested_area]])</f>
        <v>Edwin</v>
      </c>
      <c r="AZ343" s="27" t="s">
        <v>1230</v>
      </c>
      <c r="BA343" s="27" t="s">
        <v>764</v>
      </c>
      <c r="BB343" s="21" t="s">
        <v>409</v>
      </c>
      <c r="BC343" s="27" t="s">
        <v>765</v>
      </c>
      <c r="BD343" s="21" t="s">
        <v>127</v>
      </c>
      <c r="BH343" s="21" t="s">
        <v>763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4" spans="1:62" ht="16" hidden="1" customHeight="1">
      <c r="A344" s="21">
        <v>2599</v>
      </c>
      <c r="B344" s="21" t="s">
        <v>26</v>
      </c>
      <c r="C344" s="21" t="s">
        <v>537</v>
      </c>
      <c r="D344" s="21" t="s">
        <v>27</v>
      </c>
      <c r="E344" s="21" t="s">
        <v>988</v>
      </c>
      <c r="F344" s="25" t="str">
        <f>IF(ISBLANK(Table2[[#This Row],[unique_id]]), "", Table2[[#This Row],[unique_id]])</f>
        <v>garden_repeater_linkquality</v>
      </c>
      <c r="G344" s="21" t="s">
        <v>857</v>
      </c>
      <c r="H344" s="21" t="s">
        <v>619</v>
      </c>
      <c r="I344" s="21" t="s">
        <v>307</v>
      </c>
      <c r="O344" s="22" t="s">
        <v>959</v>
      </c>
      <c r="P344" s="21" t="s">
        <v>172</v>
      </c>
      <c r="Q344" s="21" t="s">
        <v>929</v>
      </c>
      <c r="R344" s="21" t="s">
        <v>931</v>
      </c>
      <c r="S344" s="21" t="s">
        <v>993</v>
      </c>
      <c r="T344" s="27" t="s">
        <v>991</v>
      </c>
      <c r="V344" s="22"/>
      <c r="W344" s="22" t="s">
        <v>581</v>
      </c>
      <c r="X344" s="22"/>
      <c r="Y344" s="30" t="s">
        <v>926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4" s="21" t="str">
        <f>Table2[[#This Row],[device_suggested_area]]</f>
        <v>Garden</v>
      </c>
      <c r="AY344" s="21" t="str">
        <f>IF(ISBLANK(Table2[[#This Row],[device_model]]), "", Table2[[#This Row],[device_suggested_area]])</f>
        <v>Garden</v>
      </c>
      <c r="AZ344" s="21" t="s">
        <v>1202</v>
      </c>
      <c r="BA344" s="24" t="s">
        <v>855</v>
      </c>
      <c r="BB344" s="21" t="s">
        <v>537</v>
      </c>
      <c r="BC344" s="21" t="s">
        <v>854</v>
      </c>
      <c r="BD344" s="21" t="s">
        <v>672</v>
      </c>
      <c r="BH344" s="21" t="s">
        <v>856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5" spans="1:62" ht="16" hidden="1" customHeight="1">
      <c r="A345" s="21">
        <v>2600</v>
      </c>
      <c r="B345" s="21" t="s">
        <v>26</v>
      </c>
      <c r="C345" s="21" t="s">
        <v>537</v>
      </c>
      <c r="D345" s="21" t="s">
        <v>27</v>
      </c>
      <c r="E345" s="21" t="s">
        <v>989</v>
      </c>
      <c r="F345" s="25" t="str">
        <f>IF(ISBLANK(Table2[[#This Row],[unique_id]]), "", Table2[[#This Row],[unique_id]])</f>
        <v>landing_repeater_linkquality</v>
      </c>
      <c r="G345" s="21" t="s">
        <v>859</v>
      </c>
      <c r="H345" s="21" t="s">
        <v>619</v>
      </c>
      <c r="I345" s="21" t="s">
        <v>307</v>
      </c>
      <c r="O345" s="22" t="s">
        <v>959</v>
      </c>
      <c r="P345" s="21" t="s">
        <v>172</v>
      </c>
      <c r="Q345" s="21" t="s">
        <v>929</v>
      </c>
      <c r="R345" s="21" t="s">
        <v>931</v>
      </c>
      <c r="S345" s="21" t="s">
        <v>993</v>
      </c>
      <c r="T345" s="27" t="s">
        <v>991</v>
      </c>
      <c r="V345" s="22"/>
      <c r="W345" s="22" t="s">
        <v>581</v>
      </c>
      <c r="X345" s="22"/>
      <c r="Y345" s="30" t="s">
        <v>926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5" s="21" t="str">
        <f>Table2[[#This Row],[device_suggested_area]]</f>
        <v>Landing</v>
      </c>
      <c r="AY345" s="21" t="str">
        <f>IF(ISBLANK(Table2[[#This Row],[device_model]]), "", Table2[[#This Row],[device_suggested_area]])</f>
        <v>Landing</v>
      </c>
      <c r="AZ345" s="21" t="s">
        <v>1202</v>
      </c>
      <c r="BA345" s="24" t="s">
        <v>855</v>
      </c>
      <c r="BB345" s="21" t="s">
        <v>537</v>
      </c>
      <c r="BC345" s="21" t="s">
        <v>854</v>
      </c>
      <c r="BD345" s="21" t="s">
        <v>653</v>
      </c>
      <c r="BH345" s="21" t="s">
        <v>861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6" spans="1:62" ht="16" hidden="1" customHeight="1">
      <c r="A346" s="21">
        <v>2601</v>
      </c>
      <c r="B346" s="21" t="s">
        <v>26</v>
      </c>
      <c r="C346" s="21" t="s">
        <v>537</v>
      </c>
      <c r="D346" s="21" t="s">
        <v>27</v>
      </c>
      <c r="E346" s="21" t="s">
        <v>990</v>
      </c>
      <c r="F346" s="25" t="str">
        <f>IF(ISBLANK(Table2[[#This Row],[unique_id]]), "", Table2[[#This Row],[unique_id]])</f>
        <v>driveway_repeater_linkquality</v>
      </c>
      <c r="G346" s="21" t="s">
        <v>858</v>
      </c>
      <c r="H346" s="21" t="s">
        <v>619</v>
      </c>
      <c r="I346" s="21" t="s">
        <v>307</v>
      </c>
      <c r="O346" s="22" t="s">
        <v>959</v>
      </c>
      <c r="P346" s="21" t="s">
        <v>172</v>
      </c>
      <c r="Q346" s="21" t="s">
        <v>929</v>
      </c>
      <c r="R346" s="21" t="s">
        <v>931</v>
      </c>
      <c r="S346" s="21" t="s">
        <v>993</v>
      </c>
      <c r="T346" s="27" t="s">
        <v>991</v>
      </c>
      <c r="V346" s="22"/>
      <c r="W346" s="22" t="s">
        <v>581</v>
      </c>
      <c r="X346" s="22"/>
      <c r="Y346" s="30" t="s">
        <v>926</v>
      </c>
      <c r="AG346" s="22"/>
      <c r="AH346" s="22"/>
      <c r="AJ346" s="21" t="str">
        <f>IF(ISBLANK(AI346),  "", _xlfn.CONCAT("haas/entity/sensor/", LOWER(C346), "/", E346, "/config"))</f>
        <v/>
      </c>
      <c r="AK346" s="21" t="str">
        <f>IF(ISBLANK(AI346),  "", _xlfn.CONCAT(LOWER(C346), "/", E346))</f>
        <v/>
      </c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6" s="21" t="str">
        <f>Table2[[#This Row],[device_suggested_area]]</f>
        <v>Driveway</v>
      </c>
      <c r="AY346" s="21" t="str">
        <f>IF(ISBLANK(Table2[[#This Row],[device_model]]), "", Table2[[#This Row],[device_suggested_area]])</f>
        <v>Driveway</v>
      </c>
      <c r="AZ346" s="21" t="s">
        <v>1202</v>
      </c>
      <c r="BA346" s="24" t="s">
        <v>855</v>
      </c>
      <c r="BB346" s="21" t="s">
        <v>537</v>
      </c>
      <c r="BC346" s="21" t="s">
        <v>854</v>
      </c>
      <c r="BD346" s="21" t="s">
        <v>860</v>
      </c>
      <c r="BH346" s="21" t="s">
        <v>862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7" spans="1:62" ht="16" hidden="1" customHeight="1">
      <c r="A347" s="21">
        <v>2602</v>
      </c>
      <c r="B347" s="21" t="s">
        <v>26</v>
      </c>
      <c r="C347" s="21" t="s">
        <v>527</v>
      </c>
      <c r="D347" s="21" t="s">
        <v>364</v>
      </c>
      <c r="E347" s="21" t="s">
        <v>363</v>
      </c>
      <c r="F347" s="25" t="str">
        <f>IF(ISBLANK(Table2[[#This Row],[unique_id]]), "", Table2[[#This Row],[unique_id]])</f>
        <v>column_break</v>
      </c>
      <c r="G347" s="21" t="s">
        <v>360</v>
      </c>
      <c r="H347" s="21" t="s">
        <v>619</v>
      </c>
      <c r="I347" s="21" t="s">
        <v>307</v>
      </c>
      <c r="M347" s="21" t="s">
        <v>361</v>
      </c>
      <c r="N347" s="21" t="s">
        <v>362</v>
      </c>
      <c r="T347" s="27"/>
      <c r="V347" s="22"/>
      <c r="W347" s="22"/>
      <c r="X347" s="22"/>
      <c r="Y347" s="22"/>
      <c r="AG347" s="22"/>
      <c r="AH347" s="22"/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2620</v>
      </c>
      <c r="B348" s="21" t="s">
        <v>26</v>
      </c>
      <c r="C348" s="21" t="s">
        <v>151</v>
      </c>
      <c r="D348" s="21" t="s">
        <v>330</v>
      </c>
      <c r="E348" s="21" t="s">
        <v>1074</v>
      </c>
      <c r="F348" s="25" t="str">
        <f>IF(ISBLANK(Table2[[#This Row],[unique_id]]), "", Table2[[#This Row],[unique_id]])</f>
        <v>lighting_reset_adaptive_lighting_all</v>
      </c>
      <c r="G348" s="21" t="s">
        <v>961</v>
      </c>
      <c r="H348" s="21" t="s">
        <v>638</v>
      </c>
      <c r="I348" s="21" t="s">
        <v>307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23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172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2621</v>
      </c>
      <c r="B349" s="21" t="s">
        <v>26</v>
      </c>
      <c r="C349" s="21" t="s">
        <v>151</v>
      </c>
      <c r="D349" s="21" t="s">
        <v>330</v>
      </c>
      <c r="E349" t="s">
        <v>624</v>
      </c>
      <c r="F349" s="25" t="str">
        <f>IF(ISBLANK(Table2[[#This Row],[unique_id]]), "", Table2[[#This Row],[unique_id]])</f>
        <v>lighting_reset_adaptive_lighting_ada_lamp</v>
      </c>
      <c r="G349" t="s">
        <v>204</v>
      </c>
      <c r="H349" s="21" t="s">
        <v>638</v>
      </c>
      <c r="I349" s="21" t="s">
        <v>307</v>
      </c>
      <c r="J349" s="21" t="s">
        <v>623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15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130</v>
      </c>
      <c r="BE349" s="21" t="s">
        <v>840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2622</v>
      </c>
      <c r="B350" s="21" t="s">
        <v>26</v>
      </c>
      <c r="C350" s="21" t="s">
        <v>151</v>
      </c>
      <c r="D350" s="21" t="s">
        <v>330</v>
      </c>
      <c r="E350" t="s">
        <v>617</v>
      </c>
      <c r="F350" s="25" t="str">
        <f>IF(ISBLANK(Table2[[#This Row],[unique_id]]), "", Table2[[#This Row],[unique_id]])</f>
        <v>lighting_reset_adaptive_lighting_edwin_lamp</v>
      </c>
      <c r="G350" t="s">
        <v>214</v>
      </c>
      <c r="H350" s="21" t="s">
        <v>638</v>
      </c>
      <c r="I350" s="21" t="s">
        <v>307</v>
      </c>
      <c r="J350" s="21" t="s">
        <v>623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840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2623</v>
      </c>
      <c r="B351" s="21" t="s">
        <v>26</v>
      </c>
      <c r="C351" s="21" t="s">
        <v>151</v>
      </c>
      <c r="D351" s="21" t="s">
        <v>330</v>
      </c>
      <c r="E351" t="s">
        <v>625</v>
      </c>
      <c r="F351" s="25" t="str">
        <f>IF(ISBLANK(Table2[[#This Row],[unique_id]]), "", Table2[[#This Row],[unique_id]])</f>
        <v>lighting_reset_adaptive_lighting_edwin_night_light</v>
      </c>
      <c r="G351" t="s">
        <v>473</v>
      </c>
      <c r="H351" s="21" t="s">
        <v>638</v>
      </c>
      <c r="I351" s="21" t="s">
        <v>307</v>
      </c>
      <c r="J351" s="21" t="s">
        <v>636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127</v>
      </c>
      <c r="BE351" s="21" t="s">
        <v>840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2624</v>
      </c>
      <c r="B352" s="21" t="s">
        <v>26</v>
      </c>
      <c r="C352" s="21" t="s">
        <v>151</v>
      </c>
      <c r="D352" s="21" t="s">
        <v>330</v>
      </c>
      <c r="E352" t="s">
        <v>626</v>
      </c>
      <c r="F352" s="25" t="str">
        <f>IF(ISBLANK(Table2[[#This Row],[unique_id]]), "", Table2[[#This Row],[unique_id]])</f>
        <v>lighting_reset_adaptive_lighting_hallway_main</v>
      </c>
      <c r="G352" t="s">
        <v>209</v>
      </c>
      <c r="H352" s="21" t="s">
        <v>638</v>
      </c>
      <c r="I352" s="21" t="s">
        <v>307</v>
      </c>
      <c r="J352" s="21" t="s">
        <v>645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2625</v>
      </c>
      <c r="B353" s="21" t="s">
        <v>26</v>
      </c>
      <c r="C353" s="21" t="s">
        <v>151</v>
      </c>
      <c r="D353" s="21" t="s">
        <v>330</v>
      </c>
      <c r="E353" t="s">
        <v>1058</v>
      </c>
      <c r="F353" s="25" t="str">
        <f>IF(ISBLANK(Table2[[#This Row],[unique_id]]), "", Table2[[#This Row],[unique_id]])</f>
        <v>lighting_reset_adaptive_lighting_hallway_sconces</v>
      </c>
      <c r="G353" t="s">
        <v>1043</v>
      </c>
      <c r="H353" s="21" t="s">
        <v>638</v>
      </c>
      <c r="I353" s="21" t="s">
        <v>307</v>
      </c>
      <c r="J353" s="21" t="s">
        <v>1059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443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2626</v>
      </c>
      <c r="B354" s="21" t="s">
        <v>26</v>
      </c>
      <c r="C354" s="21" t="s">
        <v>151</v>
      </c>
      <c r="D354" s="21" t="s">
        <v>330</v>
      </c>
      <c r="E354" t="s">
        <v>627</v>
      </c>
      <c r="F354" s="25" t="str">
        <f>IF(ISBLANK(Table2[[#This Row],[unique_id]]), "", Table2[[#This Row],[unique_id]])</f>
        <v>lighting_reset_adaptive_lighting_dining_main</v>
      </c>
      <c r="G354" t="s">
        <v>138</v>
      </c>
      <c r="H354" s="21" t="s">
        <v>638</v>
      </c>
      <c r="I354" s="21" t="s">
        <v>307</v>
      </c>
      <c r="J354" s="21" t="s">
        <v>645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202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2627</v>
      </c>
      <c r="B355" s="21" t="s">
        <v>26</v>
      </c>
      <c r="C355" s="21" t="s">
        <v>151</v>
      </c>
      <c r="D355" s="21" t="s">
        <v>330</v>
      </c>
      <c r="E355" t="s">
        <v>628</v>
      </c>
      <c r="F355" s="25" t="str">
        <f>IF(ISBLANK(Table2[[#This Row],[unique_id]]), "", Table2[[#This Row],[unique_id]])</f>
        <v>lighting_reset_adaptive_lighting_lounge_main</v>
      </c>
      <c r="G355" t="s">
        <v>216</v>
      </c>
      <c r="H355" s="21" t="s">
        <v>638</v>
      </c>
      <c r="I355" s="21" t="s">
        <v>307</v>
      </c>
      <c r="J355" s="21" t="s">
        <v>645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203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2628</v>
      </c>
      <c r="B356" s="21" t="s">
        <v>26</v>
      </c>
      <c r="C356" s="21" t="s">
        <v>151</v>
      </c>
      <c r="D356" s="21" t="s">
        <v>330</v>
      </c>
      <c r="E356" t="s">
        <v>685</v>
      </c>
      <c r="F356" s="25" t="str">
        <f>IF(ISBLANK(Table2[[#This Row],[unique_id]]), "", Table2[[#This Row],[unique_id]])</f>
        <v>lighting_reset_adaptive_lighting_lounge_lamp</v>
      </c>
      <c r="G356" t="s">
        <v>650</v>
      </c>
      <c r="H356" s="21" t="s">
        <v>638</v>
      </c>
      <c r="I356" s="21" t="s">
        <v>307</v>
      </c>
      <c r="J356" s="21" t="s">
        <v>623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172</v>
      </c>
      <c r="BE356" s="21" t="s">
        <v>840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2629</v>
      </c>
      <c r="B357" s="21" t="s">
        <v>26</v>
      </c>
      <c r="C357" s="21" t="s">
        <v>151</v>
      </c>
      <c r="D357" s="21" t="s">
        <v>330</v>
      </c>
      <c r="E357" t="s">
        <v>629</v>
      </c>
      <c r="F357" s="25" t="str">
        <f>IF(ISBLANK(Table2[[#This Row],[unique_id]]), "", Table2[[#This Row],[unique_id]])</f>
        <v>lighting_reset_adaptive_lighting_parents_main</v>
      </c>
      <c r="G357" t="s">
        <v>205</v>
      </c>
      <c r="H357" s="21" t="s">
        <v>638</v>
      </c>
      <c r="I357" s="21" t="s">
        <v>307</v>
      </c>
      <c r="J357" s="21" t="s">
        <v>645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2630</v>
      </c>
      <c r="B358" s="21" t="s">
        <v>26</v>
      </c>
      <c r="C358" s="21" t="s">
        <v>151</v>
      </c>
      <c r="D358" s="21" t="s">
        <v>330</v>
      </c>
      <c r="E358" t="s">
        <v>1060</v>
      </c>
      <c r="F358" s="25" t="str">
        <f>IF(ISBLANK(Table2[[#This Row],[unique_id]]), "", Table2[[#This Row],[unique_id]])</f>
        <v>lighting_reset_adaptive_lighting_parents_jane_bedside</v>
      </c>
      <c r="G358" t="s">
        <v>1052</v>
      </c>
      <c r="H358" s="21" t="s">
        <v>638</v>
      </c>
      <c r="I358" s="21" t="s">
        <v>307</v>
      </c>
      <c r="J358" s="21" t="s">
        <v>1062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2631</v>
      </c>
      <c r="B359" s="21" t="s">
        <v>26</v>
      </c>
      <c r="C359" s="21" t="s">
        <v>151</v>
      </c>
      <c r="D359" s="21" t="s">
        <v>330</v>
      </c>
      <c r="E359" t="s">
        <v>1061</v>
      </c>
      <c r="F359" s="25" t="str">
        <f>IF(ISBLANK(Table2[[#This Row],[unique_id]]), "", Table2[[#This Row],[unique_id]])</f>
        <v>lighting_reset_adaptive_lighting_parents_graham_bedside</v>
      </c>
      <c r="G359" t="s">
        <v>1053</v>
      </c>
      <c r="H359" s="21" t="s">
        <v>638</v>
      </c>
      <c r="I359" s="21" t="s">
        <v>307</v>
      </c>
      <c r="J359" s="21" t="s">
        <v>1063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201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2632</v>
      </c>
      <c r="B360" s="21" t="s">
        <v>26</v>
      </c>
      <c r="C360" s="21" t="s">
        <v>151</v>
      </c>
      <c r="D360" s="21" t="s">
        <v>330</v>
      </c>
      <c r="E360" t="s">
        <v>1064</v>
      </c>
      <c r="F360" s="25" t="str">
        <f>IF(ISBLANK(Table2[[#This Row],[unique_id]]), "", Table2[[#This Row],[unique_id]])</f>
        <v>lighting_reset_adaptive_lighting_study_lamp</v>
      </c>
      <c r="G360" t="s">
        <v>911</v>
      </c>
      <c r="H360" s="21" t="s">
        <v>638</v>
      </c>
      <c r="I360" s="21" t="s">
        <v>307</v>
      </c>
      <c r="J360" s="21" t="s">
        <v>623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388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2633</v>
      </c>
      <c r="B361" s="21" t="s">
        <v>26</v>
      </c>
      <c r="C361" s="21" t="s">
        <v>151</v>
      </c>
      <c r="D361" s="21" t="s">
        <v>330</v>
      </c>
      <c r="E361" t="s">
        <v>630</v>
      </c>
      <c r="F361" s="25" t="str">
        <f>IF(ISBLANK(Table2[[#This Row],[unique_id]]), "", Table2[[#This Row],[unique_id]])</f>
        <v>lighting_reset_adaptive_lighting_kitchen_main</v>
      </c>
      <c r="G361" t="s">
        <v>211</v>
      </c>
      <c r="H361" s="21" t="s">
        <v>638</v>
      </c>
      <c r="I361" s="21" t="s">
        <v>307</v>
      </c>
      <c r="J361" s="21" t="s">
        <v>645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215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2634</v>
      </c>
      <c r="B362" s="21" t="s">
        <v>26</v>
      </c>
      <c r="C362" s="21" t="s">
        <v>151</v>
      </c>
      <c r="D362" s="21" t="s">
        <v>330</v>
      </c>
      <c r="E362" t="s">
        <v>631</v>
      </c>
      <c r="F362" s="25" t="str">
        <f>IF(ISBLANK(Table2[[#This Row],[unique_id]]), "", Table2[[#This Row],[unique_id]])</f>
        <v>lighting_reset_adaptive_lighting_laundry_main</v>
      </c>
      <c r="G362" t="s">
        <v>213</v>
      </c>
      <c r="H362" s="21" t="s">
        <v>638</v>
      </c>
      <c r="I362" s="21" t="s">
        <v>307</v>
      </c>
      <c r="J362" s="21" t="s">
        <v>645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223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2635</v>
      </c>
      <c r="B363" s="21" t="s">
        <v>26</v>
      </c>
      <c r="C363" s="21" t="s">
        <v>151</v>
      </c>
      <c r="D363" s="21" t="s">
        <v>330</v>
      </c>
      <c r="E363" t="s">
        <v>632</v>
      </c>
      <c r="F363" s="25" t="str">
        <f>IF(ISBLANK(Table2[[#This Row],[unique_id]]), "", Table2[[#This Row],[unique_id]])</f>
        <v>lighting_reset_adaptive_lighting_pantry_main</v>
      </c>
      <c r="G363" t="s">
        <v>212</v>
      </c>
      <c r="H363" s="21" t="s">
        <v>638</v>
      </c>
      <c r="I363" s="21" t="s">
        <v>307</v>
      </c>
      <c r="J363" s="21" t="s">
        <v>645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221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2636</v>
      </c>
      <c r="B364" s="21" t="s">
        <v>26</v>
      </c>
      <c r="C364" s="21" t="s">
        <v>151</v>
      </c>
      <c r="D364" s="21" t="s">
        <v>330</v>
      </c>
      <c r="E364" t="s">
        <v>646</v>
      </c>
      <c r="F364" s="25" t="str">
        <f>IF(ISBLANK(Table2[[#This Row],[unique_id]]), "", Table2[[#This Row],[unique_id]])</f>
        <v>lighting_reset_adaptive_lighting_office_main</v>
      </c>
      <c r="G364" t="s">
        <v>208</v>
      </c>
      <c r="H364" s="21" t="s">
        <v>638</v>
      </c>
      <c r="I364" s="21" t="s">
        <v>307</v>
      </c>
      <c r="J364" s="21" t="s">
        <v>645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222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2637</v>
      </c>
      <c r="B365" s="21" t="s">
        <v>26</v>
      </c>
      <c r="C365" s="21" t="s">
        <v>151</v>
      </c>
      <c r="D365" s="21" t="s">
        <v>330</v>
      </c>
      <c r="E365" t="s">
        <v>633</v>
      </c>
      <c r="F365" s="25" t="str">
        <f>IF(ISBLANK(Table2[[#This Row],[unique_id]]), "", Table2[[#This Row],[unique_id]])</f>
        <v>lighting_reset_adaptive_lighting_bathroom_main</v>
      </c>
      <c r="G365" t="s">
        <v>207</v>
      </c>
      <c r="H365" s="21" t="s">
        <v>638</v>
      </c>
      <c r="I365" s="21" t="s">
        <v>307</v>
      </c>
      <c r="J365" s="21" t="s">
        <v>645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2638</v>
      </c>
      <c r="B366" s="21" t="s">
        <v>26</v>
      </c>
      <c r="C366" s="21" t="s">
        <v>151</v>
      </c>
      <c r="D366" s="21" t="s">
        <v>330</v>
      </c>
      <c r="E366" t="s">
        <v>1065</v>
      </c>
      <c r="F366" s="25" t="str">
        <f>IF(ISBLANK(Table2[[#This Row],[unique_id]]), "", Table2[[#This Row],[unique_id]])</f>
        <v>lighting_reset_adaptive_lighting_bathroom_sconces</v>
      </c>
      <c r="G366" t="s">
        <v>1049</v>
      </c>
      <c r="H366" s="21" t="s">
        <v>638</v>
      </c>
      <c r="I366" s="21" t="s">
        <v>307</v>
      </c>
      <c r="J366" s="21" t="s">
        <v>1059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390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2639</v>
      </c>
      <c r="B367" s="21" t="s">
        <v>26</v>
      </c>
      <c r="C367" s="21" t="s">
        <v>151</v>
      </c>
      <c r="D367" s="21" t="s">
        <v>330</v>
      </c>
      <c r="E367" t="s">
        <v>634</v>
      </c>
      <c r="F367" s="25" t="str">
        <f>IF(ISBLANK(Table2[[#This Row],[unique_id]]), "", Table2[[#This Row],[unique_id]])</f>
        <v>lighting_reset_adaptive_lighting_ensuite_main</v>
      </c>
      <c r="G367" t="s">
        <v>206</v>
      </c>
      <c r="H367" s="21" t="s">
        <v>638</v>
      </c>
      <c r="I367" s="21" t="s">
        <v>307</v>
      </c>
      <c r="J367" s="21" t="s">
        <v>645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2640</v>
      </c>
      <c r="B368" s="21" t="s">
        <v>26</v>
      </c>
      <c r="C368" s="21" t="s">
        <v>151</v>
      </c>
      <c r="D368" s="21" t="s">
        <v>330</v>
      </c>
      <c r="E368" t="s">
        <v>1066</v>
      </c>
      <c r="F368" s="25" t="str">
        <f>IF(ISBLANK(Table2[[#This Row],[unique_id]]), "", Table2[[#This Row],[unique_id]])</f>
        <v>lighting_reset_adaptive_lighting_ensuite_sconces</v>
      </c>
      <c r="G368" t="s">
        <v>1032</v>
      </c>
      <c r="H368" s="21" t="s">
        <v>638</v>
      </c>
      <c r="I368" s="21" t="s">
        <v>307</v>
      </c>
      <c r="J368" s="21" t="s">
        <v>1059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428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2641</v>
      </c>
      <c r="B369" s="21" t="s">
        <v>26</v>
      </c>
      <c r="C369" s="21" t="s">
        <v>151</v>
      </c>
      <c r="D369" s="21" t="s">
        <v>330</v>
      </c>
      <c r="E369" t="s">
        <v>635</v>
      </c>
      <c r="F369" s="25" t="str">
        <f>IF(ISBLANK(Table2[[#This Row],[unique_id]]), "", Table2[[#This Row],[unique_id]])</f>
        <v>lighting_reset_adaptive_lighting_wardrobe_main</v>
      </c>
      <c r="G369" t="s">
        <v>210</v>
      </c>
      <c r="H369" s="21" t="s">
        <v>638</v>
      </c>
      <c r="I369" s="21" t="s">
        <v>307</v>
      </c>
      <c r="J369" s="21" t="s">
        <v>645</v>
      </c>
      <c r="M369" s="21" t="s">
        <v>268</v>
      </c>
      <c r="T369" s="27"/>
      <c r="V369" s="22"/>
      <c r="W369" s="22"/>
      <c r="X369" s="22"/>
      <c r="Y369" s="22"/>
      <c r="AE369" s="21" t="s">
        <v>308</v>
      </c>
      <c r="AG369" s="22"/>
      <c r="AH369" s="22"/>
      <c r="AJ369" s="21" t="str">
        <f>IF(ISBLANK(AI369),  "", _xlfn.CONCAT("haas/entity/sensor/", LOWER(C369), "/", E369, "/config"))</f>
        <v/>
      </c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587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2642</v>
      </c>
      <c r="B370" s="21" t="s">
        <v>26</v>
      </c>
      <c r="C370" s="21" t="s">
        <v>527</v>
      </c>
      <c r="D370" s="21" t="s">
        <v>364</v>
      </c>
      <c r="E370" s="21" t="s">
        <v>363</v>
      </c>
      <c r="F370" s="25" t="str">
        <f>IF(ISBLANK(Table2[[#This Row],[unique_id]]), "", Table2[[#This Row],[unique_id]])</f>
        <v>column_break</v>
      </c>
      <c r="G370" s="21" t="s">
        <v>360</v>
      </c>
      <c r="H370" s="21" t="s">
        <v>638</v>
      </c>
      <c r="I370" s="21" t="s">
        <v>307</v>
      </c>
      <c r="M370" s="21" t="s">
        <v>361</v>
      </c>
      <c r="N370" s="21" t="s">
        <v>362</v>
      </c>
      <c r="T370" s="27"/>
      <c r="V370" s="22"/>
      <c r="W370" s="22"/>
      <c r="X370" s="22"/>
      <c r="Y370" s="22"/>
      <c r="AG370" s="22"/>
      <c r="AH370" s="22"/>
      <c r="AK370" s="21" t="str">
        <f>IF(ISBLANK(AI370),  "", _xlfn.CONCAT(LOWER(C370), "/", E370))</f>
        <v/>
      </c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2643</v>
      </c>
      <c r="B371" s="21" t="s">
        <v>26</v>
      </c>
      <c r="C371" s="21" t="s">
        <v>151</v>
      </c>
      <c r="D371" s="21" t="s">
        <v>749</v>
      </c>
      <c r="E371" s="21" t="s">
        <v>750</v>
      </c>
      <c r="F371" s="25" t="str">
        <f>IF(ISBLANK(Table2[[#This Row],[unique_id]]), "", Table2[[#This Row],[unique_id]])</f>
        <v>synchronize_devices</v>
      </c>
      <c r="G371" s="21" t="s">
        <v>752</v>
      </c>
      <c r="H371" s="21" t="s">
        <v>751</v>
      </c>
      <c r="I371" s="21" t="s">
        <v>307</v>
      </c>
      <c r="M371" s="21" t="s">
        <v>268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R371" s="24"/>
      <c r="AS371" s="21"/>
      <c r="AT371" s="15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1">
        <v>2650</v>
      </c>
      <c r="B372" s="21" t="s">
        <v>26</v>
      </c>
      <c r="C372" s="21" t="s">
        <v>245</v>
      </c>
      <c r="D372" s="21" t="s">
        <v>145</v>
      </c>
      <c r="E372" s="21" t="s">
        <v>146</v>
      </c>
      <c r="F372" s="25" t="str">
        <f>IF(ISBLANK(Table2[[#This Row],[unique_id]]), "", Table2[[#This Row],[unique_id]])</f>
        <v>ada_home</v>
      </c>
      <c r="G372" s="21" t="s">
        <v>194</v>
      </c>
      <c r="H372" s="21" t="s">
        <v>914</v>
      </c>
      <c r="I372" s="21" t="s">
        <v>144</v>
      </c>
      <c r="M372" s="21" t="s">
        <v>136</v>
      </c>
      <c r="N372" s="21" t="s">
        <v>281</v>
      </c>
      <c r="O372" s="22" t="s">
        <v>959</v>
      </c>
      <c r="P372" s="21" t="s">
        <v>172</v>
      </c>
      <c r="Q372" s="21" t="s">
        <v>929</v>
      </c>
      <c r="R372" s="46" t="s">
        <v>914</v>
      </c>
      <c r="S372" s="21" t="str">
        <f>_xlfn.CONCAT( Table2[[#This Row],[friendly_name]], " Devices")</f>
        <v>Ada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2" s="21" t="str">
        <f>IF(ISBLANK(Table2[[#This Row],[device_model]]), "", Table2[[#This Row],[device_suggested_area]])</f>
        <v>Ada</v>
      </c>
      <c r="AZ372" s="21" t="s">
        <v>172</v>
      </c>
      <c r="BA372" s="21" t="s">
        <v>425</v>
      </c>
      <c r="BB372" s="21" t="s">
        <v>245</v>
      </c>
      <c r="BC372" s="21" t="s">
        <v>1270</v>
      </c>
      <c r="BD372" s="21" t="s">
        <v>130</v>
      </c>
      <c r="BG372" s="21" t="s">
        <v>452</v>
      </c>
      <c r="BH372" s="28" t="s">
        <v>496</v>
      </c>
      <c r="BI372" s="24" t="s">
        <v>488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3" spans="1:62" ht="16" hidden="1" customHeight="1">
      <c r="A373" s="21">
        <v>2651</v>
      </c>
      <c r="B373" s="21" t="s">
        <v>26</v>
      </c>
      <c r="C373" s="21" t="s">
        <v>245</v>
      </c>
      <c r="D373" s="21" t="s">
        <v>145</v>
      </c>
      <c r="E373" s="21" t="s">
        <v>269</v>
      </c>
      <c r="F373" s="25" t="str">
        <f>IF(ISBLANK(Table2[[#This Row],[unique_id]]), "", Table2[[#This Row],[unique_id]])</f>
        <v>edwin_home</v>
      </c>
      <c r="G373" s="21" t="s">
        <v>270</v>
      </c>
      <c r="H373" s="21" t="s">
        <v>914</v>
      </c>
      <c r="I373" s="21" t="s">
        <v>144</v>
      </c>
      <c r="M373" s="21" t="s">
        <v>136</v>
      </c>
      <c r="N373" s="21" t="s">
        <v>281</v>
      </c>
      <c r="O373" s="22" t="s">
        <v>959</v>
      </c>
      <c r="P373" s="21" t="s">
        <v>172</v>
      </c>
      <c r="Q373" s="21" t="s">
        <v>929</v>
      </c>
      <c r="R373" s="46" t="s">
        <v>914</v>
      </c>
      <c r="S373" s="21" t="str">
        <f>_xlfn.CONCAT( Table2[[#This Row],[friendly_name]], " Devices")</f>
        <v>Edwin Home Devices</v>
      </c>
      <c r="T373" s="27"/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3" s="21" t="str">
        <f>IF(ISBLANK(Table2[[#This Row],[device_model]]), "", Table2[[#This Row],[device_suggested_area]])</f>
        <v>Edwin</v>
      </c>
      <c r="AZ373" s="21" t="s">
        <v>172</v>
      </c>
      <c r="BA373" s="21" t="s">
        <v>425</v>
      </c>
      <c r="BB373" s="21" t="s">
        <v>245</v>
      </c>
      <c r="BC373" s="21" t="s">
        <v>1270</v>
      </c>
      <c r="BD373" s="21" t="s">
        <v>127</v>
      </c>
      <c r="BG373" s="21" t="s">
        <v>452</v>
      </c>
      <c r="BH373" s="28" t="s">
        <v>495</v>
      </c>
      <c r="BI373" s="24" t="s">
        <v>489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4" spans="1:62" ht="16" hidden="1" customHeight="1">
      <c r="A374" s="21">
        <v>2652</v>
      </c>
      <c r="B374" s="21" t="s">
        <v>26</v>
      </c>
      <c r="C374" s="21" t="s">
        <v>245</v>
      </c>
      <c r="D374" s="21" t="s">
        <v>145</v>
      </c>
      <c r="E374" s="21" t="s">
        <v>277</v>
      </c>
      <c r="F374" s="25" t="str">
        <f>IF(ISBLANK(Table2[[#This Row],[unique_id]]), "", Table2[[#This Row],[unique_id]])</f>
        <v>parents_home</v>
      </c>
      <c r="G374" s="21" t="s">
        <v>271</v>
      </c>
      <c r="H374" s="21" t="s">
        <v>914</v>
      </c>
      <c r="I374" s="21" t="s">
        <v>144</v>
      </c>
      <c r="M374" s="21" t="s">
        <v>136</v>
      </c>
      <c r="N374" s="21" t="s">
        <v>281</v>
      </c>
      <c r="O374" s="22" t="s">
        <v>959</v>
      </c>
      <c r="P374" s="21" t="s">
        <v>172</v>
      </c>
      <c r="Q374" s="21" t="s">
        <v>929</v>
      </c>
      <c r="R374" s="46" t="s">
        <v>914</v>
      </c>
      <c r="S374" s="21" t="str">
        <f>_xlfn.CONCAT( Table2[[#This Row],[friendly_name]], " Devices")</f>
        <v>Parents Home Devices</v>
      </c>
      <c r="T374" s="27" t="s">
        <v>939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4" s="21" t="str">
        <f>IF(ISBLANK(Table2[[#This Row],[device_model]]), "", Table2[[#This Row],[device_suggested_area]])</f>
        <v>Parents</v>
      </c>
      <c r="AZ374" s="21" t="s">
        <v>172</v>
      </c>
      <c r="BA374" s="21" t="s">
        <v>1264</v>
      </c>
      <c r="BB374" s="21" t="s">
        <v>245</v>
      </c>
      <c r="BC374" s="21" t="s">
        <v>1271</v>
      </c>
      <c r="BD374" s="21" t="s">
        <v>201</v>
      </c>
      <c r="BG374" s="21" t="s">
        <v>452</v>
      </c>
      <c r="BH374" s="28" t="s">
        <v>786</v>
      </c>
      <c r="BI374" s="24" t="s">
        <v>785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5" spans="1:62" ht="16" hidden="1" customHeight="1">
      <c r="A375" s="21">
        <v>2653</v>
      </c>
      <c r="B375" s="21" t="s">
        <v>26</v>
      </c>
      <c r="C375" s="21" t="s">
        <v>245</v>
      </c>
      <c r="D375" s="21" t="s">
        <v>145</v>
      </c>
      <c r="E375" s="21" t="s">
        <v>273</v>
      </c>
      <c r="F375" s="25" t="str">
        <f>IF(ISBLANK(Table2[[#This Row],[unique_id]]), "", Table2[[#This Row],[unique_id]])</f>
        <v>kitchen_home</v>
      </c>
      <c r="G375" s="21" t="s">
        <v>272</v>
      </c>
      <c r="H375" s="21" t="s">
        <v>914</v>
      </c>
      <c r="I375" s="21" t="s">
        <v>144</v>
      </c>
      <c r="M375" s="21" t="s">
        <v>136</v>
      </c>
      <c r="N375" s="21" t="s">
        <v>281</v>
      </c>
      <c r="O375" s="22" t="s">
        <v>959</v>
      </c>
      <c r="P375" s="21" t="s">
        <v>172</v>
      </c>
      <c r="Q375" s="21" t="s">
        <v>929</v>
      </c>
      <c r="R375" s="46" t="s">
        <v>914</v>
      </c>
      <c r="S375" s="21" t="str">
        <f>_xlfn.CONCAT( Table2[[#This Row],[friendly_name]], " Devices")</f>
        <v>Kitchen Home Devices</v>
      </c>
      <c r="T375" s="27" t="s">
        <v>939</v>
      </c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5" s="21" t="str">
        <f>IF(ISBLANK(Table2[[#This Row],[device_model]]), "", Table2[[#This Row],[device_suggested_area]])</f>
        <v>Kitchen</v>
      </c>
      <c r="AZ375" s="21" t="s">
        <v>172</v>
      </c>
      <c r="BA375" s="21" t="s">
        <v>1264</v>
      </c>
      <c r="BB375" s="21" t="s">
        <v>245</v>
      </c>
      <c r="BC375" s="21" t="s">
        <v>1271</v>
      </c>
      <c r="BD375" s="21" t="s">
        <v>215</v>
      </c>
      <c r="BG375" s="21" t="s">
        <v>452</v>
      </c>
      <c r="BH375" s="28" t="s">
        <v>899</v>
      </c>
      <c r="BI375" s="24" t="s">
        <v>898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6" spans="1:62" ht="16" hidden="1" customHeight="1">
      <c r="A376" s="21">
        <v>2654</v>
      </c>
      <c r="B376" s="21" t="s">
        <v>26</v>
      </c>
      <c r="C376" s="21" t="s">
        <v>245</v>
      </c>
      <c r="D376" s="21" t="s">
        <v>145</v>
      </c>
      <c r="E376" s="21" t="s">
        <v>753</v>
      </c>
      <c r="F376" s="25" t="str">
        <f>IF(ISBLANK(Table2[[#This Row],[unique_id]]), "", Table2[[#This Row],[unique_id]])</f>
        <v>office_home</v>
      </c>
      <c r="G376" s="21" t="s">
        <v>754</v>
      </c>
      <c r="H376" s="21" t="s">
        <v>914</v>
      </c>
      <c r="I376" s="21" t="s">
        <v>144</v>
      </c>
      <c r="M376" s="21" t="s">
        <v>136</v>
      </c>
      <c r="N376" s="21" t="s">
        <v>281</v>
      </c>
      <c r="O376" s="22" t="s">
        <v>959</v>
      </c>
      <c r="P376" s="21" t="s">
        <v>172</v>
      </c>
      <c r="Q376" s="21" t="s">
        <v>929</v>
      </c>
      <c r="R376" s="46" t="s">
        <v>914</v>
      </c>
      <c r="S376" s="21" t="str">
        <f>_xlfn.CONCAT( Table2[[#This Row],[friendly_name]], " Devices")</f>
        <v>Office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6" s="21" t="str">
        <f>IF(ISBLANK(Table2[[#This Row],[device_model]]), "", Table2[[#This Row],[device_suggested_area]])</f>
        <v>Office</v>
      </c>
      <c r="AZ376" s="21" t="s">
        <v>172</v>
      </c>
      <c r="BA376" s="21" t="s">
        <v>425</v>
      </c>
      <c r="BB376" s="21" t="s">
        <v>245</v>
      </c>
      <c r="BC376" s="21" t="s">
        <v>1270</v>
      </c>
      <c r="BD376" s="21" t="s">
        <v>222</v>
      </c>
      <c r="BG376" s="21" t="s">
        <v>452</v>
      </c>
      <c r="BH376" s="28" t="s">
        <v>493</v>
      </c>
      <c r="BI376" s="24" t="s">
        <v>492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7" spans="1:62" ht="16" hidden="1" customHeight="1">
      <c r="A377" s="21">
        <v>2655</v>
      </c>
      <c r="B377" s="21" t="s">
        <v>26</v>
      </c>
      <c r="C377" s="21" t="s">
        <v>245</v>
      </c>
      <c r="D377" s="21" t="s">
        <v>145</v>
      </c>
      <c r="E377" s="21" t="s">
        <v>791</v>
      </c>
      <c r="F377" s="25" t="str">
        <f>IF(ISBLANK(Table2[[#This Row],[unique_id]]), "", Table2[[#This Row],[unique_id]])</f>
        <v>lounge_home</v>
      </c>
      <c r="G377" s="21" t="s">
        <v>792</v>
      </c>
      <c r="H377" s="21" t="s">
        <v>914</v>
      </c>
      <c r="I377" s="21" t="s">
        <v>144</v>
      </c>
      <c r="M377" s="21" t="s">
        <v>136</v>
      </c>
      <c r="N377" s="21" t="s">
        <v>281</v>
      </c>
      <c r="O377" s="22" t="s">
        <v>959</v>
      </c>
      <c r="P377" s="21" t="s">
        <v>172</v>
      </c>
      <c r="Q377" s="21" t="s">
        <v>929</v>
      </c>
      <c r="R377" s="46" t="s">
        <v>914</v>
      </c>
      <c r="S377" s="21" t="str">
        <f>_xlfn.CONCAT( Table2[[#This Row],[friendly_name]], " Devices")</f>
        <v>Lounge Home Devices</v>
      </c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7" s="21" t="str">
        <f>IF(ISBLANK(Table2[[#This Row],[device_model]]), "", Table2[[#This Row],[device_suggested_area]])</f>
        <v>Lounge</v>
      </c>
      <c r="AZ377" s="21" t="s">
        <v>172</v>
      </c>
      <c r="BA377" s="21" t="s">
        <v>425</v>
      </c>
      <c r="BB377" s="21" t="s">
        <v>245</v>
      </c>
      <c r="BC377" s="21" t="s">
        <v>1270</v>
      </c>
      <c r="BD377" s="21" t="s">
        <v>203</v>
      </c>
      <c r="BG377" s="21" t="s">
        <v>452</v>
      </c>
      <c r="BH377" s="28" t="s">
        <v>494</v>
      </c>
      <c r="BI377" s="24" t="s">
        <v>490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8" spans="1:62" ht="16" hidden="1" customHeight="1">
      <c r="A378" s="21">
        <v>2656</v>
      </c>
      <c r="B378" s="21" t="s">
        <v>26</v>
      </c>
      <c r="C378" s="21" t="s">
        <v>245</v>
      </c>
      <c r="D378" s="21" t="s">
        <v>145</v>
      </c>
      <c r="E378" s="21" t="s">
        <v>994</v>
      </c>
      <c r="F378" s="25" t="str">
        <f>IF(ISBLANK(Table2[[#This Row],[unique_id]]), "", Table2[[#This Row],[unique_id]])</f>
        <v>ada_tablet</v>
      </c>
      <c r="G378" s="21" t="s">
        <v>995</v>
      </c>
      <c r="H378" s="21" t="s">
        <v>914</v>
      </c>
      <c r="I378" s="21" t="s">
        <v>144</v>
      </c>
      <c r="M378" s="21" t="s">
        <v>136</v>
      </c>
      <c r="N378" s="21" t="s">
        <v>281</v>
      </c>
      <c r="R378" s="46"/>
      <c r="T378" s="27"/>
      <c r="V378" s="22"/>
      <c r="W378" s="22"/>
      <c r="X378" s="22"/>
      <c r="Y378" s="22"/>
      <c r="AG378" s="22"/>
      <c r="AH378" s="22"/>
      <c r="AJ378" s="21" t="str">
        <f>IF(ISBLANK(AI378),  "", _xlfn.CONCAT("haas/entity/sensor/", LOWER(C378), "/", E378, "/config"))</f>
        <v/>
      </c>
      <c r="AK378" s="21" t="str">
        <f>IF(ISBLANK(AI378),  "", _xlfn.CONCAT(LOWER(C378), "/", E378))</f>
        <v/>
      </c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8" s="21" t="str">
        <f>IF(ISBLANK(Table2[[#This Row],[device_model]]), "", Table2[[#This Row],[device_suggested_area]])</f>
        <v>Lounge</v>
      </c>
      <c r="AZ378" s="21" t="s">
        <v>995</v>
      </c>
      <c r="BA378" s="21" t="s">
        <v>1272</v>
      </c>
      <c r="BB378" s="21" t="s">
        <v>245</v>
      </c>
      <c r="BC378" s="21" t="s">
        <v>1000</v>
      </c>
      <c r="BD378" s="21" t="s">
        <v>203</v>
      </c>
      <c r="BG378" s="21" t="s">
        <v>452</v>
      </c>
      <c r="BH378" s="28" t="s">
        <v>997</v>
      </c>
      <c r="BI378" s="24" t="s">
        <v>998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9" spans="1:62" ht="16" hidden="1" customHeight="1">
      <c r="A379" s="21">
        <v>2657</v>
      </c>
      <c r="B379" s="21" t="s">
        <v>26</v>
      </c>
      <c r="C379" s="21" t="s">
        <v>527</v>
      </c>
      <c r="D379" s="21" t="s">
        <v>364</v>
      </c>
      <c r="E379" s="21" t="s">
        <v>363</v>
      </c>
      <c r="F379" s="25" t="str">
        <f>IF(ISBLANK(Table2[[#This Row],[unique_id]]), "", Table2[[#This Row],[unique_id]])</f>
        <v>column_break</v>
      </c>
      <c r="G379" s="21" t="s">
        <v>360</v>
      </c>
      <c r="H379" s="21" t="s">
        <v>914</v>
      </c>
      <c r="I379" s="21" t="s">
        <v>144</v>
      </c>
      <c r="M379" s="21" t="s">
        <v>361</v>
      </c>
      <c r="N379" s="21" t="s">
        <v>362</v>
      </c>
      <c r="O379" s="47"/>
      <c r="T379" s="27"/>
      <c r="V379" s="22"/>
      <c r="W379" s="22"/>
      <c r="X379" s="22"/>
      <c r="Y379" s="22"/>
      <c r="AG379" s="22"/>
      <c r="AH379" s="22"/>
      <c r="AK379" s="21" t="str">
        <f>IF(ISBLANK(AI379),  "", _xlfn.CONCAT(LOWER(C379), "/", E379))</f>
        <v/>
      </c>
      <c r="AS379" s="21"/>
      <c r="AT379" s="23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H379" s="21"/>
      <c r="BI379" s="21"/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2" ht="16" hidden="1" customHeight="1">
      <c r="A380" s="21">
        <v>2658</v>
      </c>
      <c r="B380" s="21" t="s">
        <v>26</v>
      </c>
      <c r="C380" s="21" t="s">
        <v>677</v>
      </c>
      <c r="D380" s="21" t="s">
        <v>145</v>
      </c>
      <c r="E380" s="21" t="s">
        <v>748</v>
      </c>
      <c r="F380" s="25" t="str">
        <f>IF(ISBLANK(Table2[[#This Row],[unique_id]]), "", Table2[[#This Row],[unique_id]])</f>
        <v>lg_webos_smart_tv</v>
      </c>
      <c r="G380" s="21" t="s">
        <v>187</v>
      </c>
      <c r="H380" s="21" t="s">
        <v>914</v>
      </c>
      <c r="I380" s="21" t="s">
        <v>144</v>
      </c>
      <c r="M380" s="21" t="s">
        <v>136</v>
      </c>
      <c r="N380" s="21" t="s">
        <v>281</v>
      </c>
      <c r="R380" s="46"/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0" s="21" t="str">
        <f>IF(ISBLANK(Table2[[#This Row],[device_model]]), "", Table2[[#This Row],[device_suggested_area]])</f>
        <v>Lounge</v>
      </c>
      <c r="AZ380" s="21" t="s">
        <v>1193</v>
      </c>
      <c r="BA380" s="21" t="s">
        <v>681</v>
      </c>
      <c r="BB380" s="21" t="s">
        <v>677</v>
      </c>
      <c r="BC380" s="21" t="s">
        <v>680</v>
      </c>
      <c r="BD380" s="21" t="s">
        <v>203</v>
      </c>
      <c r="BG380" s="21" t="s">
        <v>452</v>
      </c>
      <c r="BH380" s="28" t="s">
        <v>678</v>
      </c>
      <c r="BI380" s="24" t="s">
        <v>679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1" spans="1:62" ht="16" hidden="1" customHeight="1">
      <c r="A381" s="21">
        <v>2659</v>
      </c>
      <c r="B381" s="21" t="s">
        <v>676</v>
      </c>
      <c r="C381" s="21" t="s">
        <v>275</v>
      </c>
      <c r="D381" s="21" t="s">
        <v>145</v>
      </c>
      <c r="E381" s="21" t="s">
        <v>276</v>
      </c>
      <c r="F381" s="25" t="str">
        <f>IF(ISBLANK(Table2[[#This Row],[unique_id]]), "", Table2[[#This Row],[unique_id]])</f>
        <v>parents_tv</v>
      </c>
      <c r="G381" s="21" t="s">
        <v>274</v>
      </c>
      <c r="H381" s="21" t="s">
        <v>914</v>
      </c>
      <c r="I381" s="21" t="s">
        <v>144</v>
      </c>
      <c r="M381" s="21" t="s">
        <v>136</v>
      </c>
      <c r="N381" s="21" t="s">
        <v>281</v>
      </c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1" s="21" t="str">
        <f>IF(ISBLANK(Table2[[#This Row],[device_model]]), "", Table2[[#This Row],[device_suggested_area]])</f>
        <v>Parents</v>
      </c>
      <c r="AZ381" s="21" t="s">
        <v>1193</v>
      </c>
      <c r="BA381" s="21" t="s">
        <v>1265</v>
      </c>
      <c r="BB381" s="21" t="s">
        <v>275</v>
      </c>
      <c r="BC381" s="21" t="s">
        <v>431</v>
      </c>
      <c r="BD381" s="21" t="s">
        <v>201</v>
      </c>
      <c r="BG381" s="21" t="s">
        <v>452</v>
      </c>
      <c r="BH381" s="28" t="s">
        <v>433</v>
      </c>
      <c r="BI381" s="24" t="s">
        <v>498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2" spans="1:62" ht="16" hidden="1" customHeight="1">
      <c r="A382" s="21">
        <v>2660</v>
      </c>
      <c r="B382" s="21" t="s">
        <v>26</v>
      </c>
      <c r="C382" s="21" t="s">
        <v>245</v>
      </c>
      <c r="D382" s="21" t="s">
        <v>145</v>
      </c>
      <c r="E382" s="21" t="s">
        <v>1001</v>
      </c>
      <c r="F382" s="25" t="str">
        <f>IF(ISBLANK(Table2[[#This Row],[unique_id]]), "", Table2[[#This Row],[unique_id]])</f>
        <v>edwin_tablet</v>
      </c>
      <c r="G382" s="21" t="s">
        <v>1002</v>
      </c>
      <c r="H382" s="21" t="s">
        <v>914</v>
      </c>
      <c r="I382" s="21" t="s">
        <v>144</v>
      </c>
      <c r="M382" s="21" t="s">
        <v>136</v>
      </c>
      <c r="N382" s="21" t="s">
        <v>281</v>
      </c>
      <c r="R382" s="46"/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2" s="21" t="str">
        <f>IF(ISBLANK(Table2[[#This Row],[device_model]]), "", Table2[[#This Row],[device_suggested_area]])</f>
        <v>Kitchen</v>
      </c>
      <c r="AZ382" s="21" t="s">
        <v>1002</v>
      </c>
      <c r="BA382" s="21" t="s">
        <v>1272</v>
      </c>
      <c r="BB382" s="21" t="s">
        <v>245</v>
      </c>
      <c r="BC382" s="21" t="s">
        <v>1000</v>
      </c>
      <c r="BD382" s="21" t="s">
        <v>215</v>
      </c>
      <c r="BG382" s="21" t="s">
        <v>452</v>
      </c>
      <c r="BH382" s="28" t="s">
        <v>1008</v>
      </c>
      <c r="BI382" s="24" t="s">
        <v>999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3" spans="1:62" ht="16" hidden="1" customHeight="1">
      <c r="A383" s="21">
        <v>2661</v>
      </c>
      <c r="B383" s="21" t="s">
        <v>676</v>
      </c>
      <c r="C383" s="21" t="s">
        <v>245</v>
      </c>
      <c r="D383" s="21" t="s">
        <v>145</v>
      </c>
      <c r="E383" s="21" t="s">
        <v>838</v>
      </c>
      <c r="F383" s="25" t="str">
        <f>IF(ISBLANK(Table2[[#This Row],[unique_id]]), "", Table2[[#This Row],[unique_id]])</f>
        <v>office_tv</v>
      </c>
      <c r="G383" s="21" t="s">
        <v>839</v>
      </c>
      <c r="H383" s="21" t="s">
        <v>914</v>
      </c>
      <c r="I383" s="21" t="s">
        <v>144</v>
      </c>
      <c r="M383" s="21" t="s">
        <v>136</v>
      </c>
      <c r="N383" s="21" t="s">
        <v>281</v>
      </c>
      <c r="T383" s="27"/>
      <c r="V383" s="22"/>
      <c r="W383" s="22"/>
      <c r="X383" s="22"/>
      <c r="Y383" s="22"/>
      <c r="AG383" s="22"/>
      <c r="AH383" s="22"/>
      <c r="AJ383" s="21" t="str">
        <f>IF(ISBLANK(AI383),  "", _xlfn.CONCAT("haas/entity/sensor/", LOWER(C383), "/", E383, "/config"))</f>
        <v/>
      </c>
      <c r="AK383" s="21" t="str">
        <f>IF(ISBLANK(AI383),  "", _xlfn.CONCAT(LOWER(C383), "/", E383))</f>
        <v/>
      </c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3" s="21" t="str">
        <f>IF(ISBLANK(Table2[[#This Row],[device_model]]), "", Table2[[#This Row],[device_suggested_area]])</f>
        <v>Office</v>
      </c>
      <c r="AZ383" s="21" t="s">
        <v>1193</v>
      </c>
      <c r="BA383" s="21" t="s">
        <v>426</v>
      </c>
      <c r="BB383" s="21" t="s">
        <v>245</v>
      </c>
      <c r="BC383" s="21" t="s">
        <v>427</v>
      </c>
      <c r="BD383" s="21" t="s">
        <v>222</v>
      </c>
      <c r="BG383" s="21" t="s">
        <v>452</v>
      </c>
      <c r="BH383" s="28" t="s">
        <v>497</v>
      </c>
      <c r="BI383" s="24" t="s">
        <v>491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4" spans="1:62" ht="16" hidden="1" customHeight="1">
      <c r="A384" s="21">
        <v>2662</v>
      </c>
      <c r="B384" s="21" t="s">
        <v>26</v>
      </c>
      <c r="C384" s="21" t="s">
        <v>527</v>
      </c>
      <c r="D384" s="21" t="s">
        <v>364</v>
      </c>
      <c r="E384" s="21" t="s">
        <v>363</v>
      </c>
      <c r="F384" s="25" t="str">
        <f>IF(ISBLANK(Table2[[#This Row],[unique_id]]), "", Table2[[#This Row],[unique_id]])</f>
        <v>column_break</v>
      </c>
      <c r="G384" s="21" t="s">
        <v>360</v>
      </c>
      <c r="H384" s="21" t="s">
        <v>914</v>
      </c>
      <c r="I384" s="21" t="s">
        <v>144</v>
      </c>
      <c r="M384" s="21" t="s">
        <v>361</v>
      </c>
      <c r="N384" s="21" t="s">
        <v>362</v>
      </c>
      <c r="T384" s="27"/>
      <c r="V384" s="22"/>
      <c r="W384" s="22"/>
      <c r="X384" s="22"/>
      <c r="Y384" s="22"/>
      <c r="AG384" s="22"/>
      <c r="AH384" s="22"/>
      <c r="AK384" s="21" t="str">
        <f>IF(ISBLANK(AI384),  "", _xlfn.CONCAT(LOWER(C384), "/", E384))</f>
        <v/>
      </c>
      <c r="AS384" s="21"/>
      <c r="AT384" s="23"/>
      <c r="AU384" s="22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4" s="21" t="str">
        <f>IF(ISBLANK(Table2[[#This Row],[device_model]]), "", Table2[[#This Row],[device_suggested_area]])</f>
        <v/>
      </c>
      <c r="BC384" s="22"/>
      <c r="BH384" s="21"/>
      <c r="BI384" s="21"/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2" ht="16" hidden="1" customHeight="1">
      <c r="A385" s="21">
        <v>2663</v>
      </c>
      <c r="B385" s="21" t="s">
        <v>26</v>
      </c>
      <c r="C385" s="21" t="s">
        <v>189</v>
      </c>
      <c r="D385" s="21" t="s">
        <v>145</v>
      </c>
      <c r="E385" s="21" t="s">
        <v>903</v>
      </c>
      <c r="F385" s="25" t="str">
        <f>IF(ISBLANK(Table2[[#This Row],[unique_id]]), "", Table2[[#This Row],[unique_id]])</f>
        <v>lounge_arc</v>
      </c>
      <c r="G385" s="21" t="s">
        <v>906</v>
      </c>
      <c r="H385" s="21" t="s">
        <v>914</v>
      </c>
      <c r="I385" s="21" t="s">
        <v>144</v>
      </c>
      <c r="M385" s="21" t="s">
        <v>136</v>
      </c>
      <c r="N385" s="21" t="s">
        <v>281</v>
      </c>
      <c r="O385" s="22" t="s">
        <v>959</v>
      </c>
      <c r="R385" s="46"/>
      <c r="T385" s="27" t="str">
        <f>_xlfn.CONCAT("name: ", Table2[[#This Row],[friendly_name]])</f>
        <v>name: Lounge Arc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5" s="21" t="str">
        <f>IF(ISBLANK(Table2[[#This Row],[device_model]]), "", Table2[[#This Row],[device_suggested_area]])</f>
        <v>Lounge</v>
      </c>
      <c r="AZ385" s="21" t="s">
        <v>682</v>
      </c>
      <c r="BA385" s="21" t="s">
        <v>1268</v>
      </c>
      <c r="BB385" s="21" t="s">
        <v>189</v>
      </c>
      <c r="BC385" s="21">
        <v>15.4</v>
      </c>
      <c r="BD385" s="21" t="s">
        <v>203</v>
      </c>
      <c r="BG385" s="21" t="s">
        <v>452</v>
      </c>
      <c r="BH385" s="21" t="s">
        <v>683</v>
      </c>
      <c r="BI385" s="24" t="s">
        <v>684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6" spans="1:62" ht="16" hidden="1" customHeight="1">
      <c r="A386" s="21">
        <v>2664</v>
      </c>
      <c r="B386" s="21" t="s">
        <v>676</v>
      </c>
      <c r="C386" s="21" t="s">
        <v>982</v>
      </c>
      <c r="D386" s="21" t="s">
        <v>149</v>
      </c>
      <c r="E386" s="21" t="s">
        <v>984</v>
      </c>
      <c r="F386" s="25" t="str">
        <f>IF(ISBLANK(Table2[[#This Row],[unique_id]]), "", Table2[[#This Row],[unique_id]])</f>
        <v>template_kitchen_move_proxy</v>
      </c>
      <c r="G386" s="21" t="s">
        <v>907</v>
      </c>
      <c r="H386" s="21" t="s">
        <v>914</v>
      </c>
      <c r="I386" s="21" t="s">
        <v>144</v>
      </c>
      <c r="O386" s="22" t="s">
        <v>959</v>
      </c>
      <c r="P386" s="21" t="s">
        <v>172</v>
      </c>
      <c r="Q386" s="21" t="s">
        <v>929</v>
      </c>
      <c r="R386" s="46" t="s">
        <v>914</v>
      </c>
      <c r="S386" s="21" t="str">
        <f>_xlfn.CONCAT( Table2[[#This Row],[friendly_name]], " Devices")</f>
        <v>Kitchen Move Devices</v>
      </c>
      <c r="T386" s="27" t="s">
        <v>987</v>
      </c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U386" s="21" t="s">
        <v>145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1266</v>
      </c>
      <c r="BB386" s="21" t="s">
        <v>189</v>
      </c>
      <c r="BC386" s="21">
        <v>15.4</v>
      </c>
      <c r="BD386" s="21" t="s">
        <v>215</v>
      </c>
      <c r="BH386" s="21"/>
      <c r="BI386" s="24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2665</v>
      </c>
      <c r="B387" s="21" t="s">
        <v>26</v>
      </c>
      <c r="C387" s="21" t="s">
        <v>189</v>
      </c>
      <c r="D387" s="21" t="s">
        <v>145</v>
      </c>
      <c r="E387" s="21" t="s">
        <v>902</v>
      </c>
      <c r="F387" s="25" t="str">
        <f>IF(ISBLANK(Table2[[#This Row],[unique_id]]), "", Table2[[#This Row],[unique_id]])</f>
        <v>kitchen_move</v>
      </c>
      <c r="G387" s="21" t="s">
        <v>907</v>
      </c>
      <c r="H387" s="21" t="s">
        <v>914</v>
      </c>
      <c r="I387" s="21" t="s">
        <v>144</v>
      </c>
      <c r="M387" s="21" t="s">
        <v>136</v>
      </c>
      <c r="N387" s="21" t="s">
        <v>281</v>
      </c>
      <c r="O387" s="22" t="s">
        <v>959</v>
      </c>
      <c r="P387" s="21" t="s">
        <v>172</v>
      </c>
      <c r="Q387" s="21" t="s">
        <v>929</v>
      </c>
      <c r="R387" s="46" t="s">
        <v>914</v>
      </c>
      <c r="S387" s="21" t="str">
        <f>_xlfn.CONCAT( Table2[[#This Row],[friendly_name]], " Devices")</f>
        <v>Kitchen Move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7" s="21" t="str">
        <f>IF(ISBLANK(Table2[[#This Row],[device_model]]), "", Table2[[#This Row],[device_suggested_area]])</f>
        <v>Kitchen</v>
      </c>
      <c r="AZ387" s="21" t="s">
        <v>397</v>
      </c>
      <c r="BA387" s="21" t="s">
        <v>1266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1" t="s">
        <v>400</v>
      </c>
      <c r="BI387" s="24" t="s">
        <v>521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8" spans="1:62" ht="16" hidden="1" customHeight="1">
      <c r="A388" s="21">
        <v>2666</v>
      </c>
      <c r="B388" s="21" t="s">
        <v>26</v>
      </c>
      <c r="C388" s="21" t="s">
        <v>189</v>
      </c>
      <c r="D388" s="21" t="s">
        <v>145</v>
      </c>
      <c r="E388" s="21" t="s">
        <v>901</v>
      </c>
      <c r="F388" s="25" t="str">
        <f>IF(ISBLANK(Table2[[#This Row],[unique_id]]), "", Table2[[#This Row],[unique_id]])</f>
        <v>kitchen_five</v>
      </c>
      <c r="G388" s="21" t="s">
        <v>908</v>
      </c>
      <c r="H388" s="21" t="s">
        <v>914</v>
      </c>
      <c r="I388" s="21" t="s">
        <v>144</v>
      </c>
      <c r="M388" s="21" t="s">
        <v>136</v>
      </c>
      <c r="N388" s="21" t="s">
        <v>281</v>
      </c>
      <c r="O388" s="22" t="s">
        <v>959</v>
      </c>
      <c r="P388" s="21" t="s">
        <v>172</v>
      </c>
      <c r="Q388" s="21" t="s">
        <v>929</v>
      </c>
      <c r="R388" s="46" t="s">
        <v>914</v>
      </c>
      <c r="S388" s="21" t="str">
        <f>_xlfn.CONCAT( Table2[[#This Row],[friendly_name]], " Devices")</f>
        <v>Kitchen Five Devices</v>
      </c>
      <c r="T388" s="27"/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8" s="21" t="str">
        <f>IF(ISBLANK(Table2[[#This Row],[device_model]]), "", Table2[[#This Row],[device_suggested_area]])</f>
        <v>Kitchen</v>
      </c>
      <c r="AZ388" s="21" t="s">
        <v>986</v>
      </c>
      <c r="BA388" s="21" t="s">
        <v>1267</v>
      </c>
      <c r="BB388" s="21" t="s">
        <v>189</v>
      </c>
      <c r="BC388" s="21">
        <v>15.4</v>
      </c>
      <c r="BD388" s="21" t="s">
        <v>215</v>
      </c>
      <c r="BG388" s="21" t="s">
        <v>452</v>
      </c>
      <c r="BH388" s="27" t="s">
        <v>399</v>
      </c>
      <c r="BI388" s="24" t="s">
        <v>522</v>
      </c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9" spans="1:62" ht="16" hidden="1" customHeight="1">
      <c r="A389" s="21">
        <v>2667</v>
      </c>
      <c r="B389" s="21" t="s">
        <v>676</v>
      </c>
      <c r="C389" s="21" t="s">
        <v>982</v>
      </c>
      <c r="D389" s="21" t="s">
        <v>149</v>
      </c>
      <c r="E389" s="21" t="s">
        <v>985</v>
      </c>
      <c r="F389" s="25" t="str">
        <f>IF(ISBLANK(Table2[[#This Row],[unique_id]]), "", Table2[[#This Row],[unique_id]])</f>
        <v>template_parents_move_proxy</v>
      </c>
      <c r="G389" s="21" t="s">
        <v>909</v>
      </c>
      <c r="H389" s="21" t="s">
        <v>914</v>
      </c>
      <c r="I389" s="21" t="s">
        <v>144</v>
      </c>
      <c r="O389" s="22" t="s">
        <v>959</v>
      </c>
      <c r="P389" s="21" t="s">
        <v>172</v>
      </c>
      <c r="Q389" s="21" t="s">
        <v>929</v>
      </c>
      <c r="R389" s="46" t="s">
        <v>914</v>
      </c>
      <c r="S389" s="21" t="str">
        <f>_xlfn.CONCAT( Table2[[#This Row],[friendly_name]], " Devices")</f>
        <v>Parents Move Devices</v>
      </c>
      <c r="T389" s="27" t="s">
        <v>987</v>
      </c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U389" s="21" t="s">
        <v>145</v>
      </c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1266</v>
      </c>
      <c r="BB389" s="21" t="s">
        <v>189</v>
      </c>
      <c r="BC389" s="21">
        <v>15.4</v>
      </c>
      <c r="BD389" s="21" t="s">
        <v>201</v>
      </c>
      <c r="BH389" s="21"/>
      <c r="BI389" s="24"/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2" ht="16" hidden="1" customHeight="1">
      <c r="A390" s="21">
        <v>2668</v>
      </c>
      <c r="B390" s="21" t="s">
        <v>26</v>
      </c>
      <c r="C390" s="21" t="s">
        <v>189</v>
      </c>
      <c r="D390" s="21" t="s">
        <v>145</v>
      </c>
      <c r="E390" s="21" t="s">
        <v>900</v>
      </c>
      <c r="F390" s="25" t="str">
        <f>IF(ISBLANK(Table2[[#This Row],[unique_id]]), "", Table2[[#This Row],[unique_id]])</f>
        <v>parents_move</v>
      </c>
      <c r="G390" s="21" t="s">
        <v>909</v>
      </c>
      <c r="H390" s="21" t="s">
        <v>914</v>
      </c>
      <c r="I390" s="21" t="s">
        <v>144</v>
      </c>
      <c r="M390" s="21" t="s">
        <v>136</v>
      </c>
      <c r="N390" s="21" t="s">
        <v>281</v>
      </c>
      <c r="O390" s="22" t="s">
        <v>959</v>
      </c>
      <c r="P390" s="21" t="s">
        <v>172</v>
      </c>
      <c r="Q390" s="21" t="s">
        <v>929</v>
      </c>
      <c r="R390" s="46" t="s">
        <v>914</v>
      </c>
      <c r="S390" s="21" t="str">
        <f>_xlfn.CONCAT( Table2[[#This Row],[friendly_name]], " Devices")</f>
        <v>Parents Move Devices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0" s="21" t="str">
        <f>IF(ISBLANK(Table2[[#This Row],[device_model]]), "", Table2[[#This Row],[device_suggested_area]])</f>
        <v>Parents</v>
      </c>
      <c r="AZ390" s="21" t="s">
        <v>397</v>
      </c>
      <c r="BA390" s="21" t="s">
        <v>1266</v>
      </c>
      <c r="BB390" s="21" t="s">
        <v>189</v>
      </c>
      <c r="BC390" s="21">
        <v>15.4</v>
      </c>
      <c r="BD390" s="21" t="s">
        <v>201</v>
      </c>
      <c r="BG390" s="21" t="s">
        <v>452</v>
      </c>
      <c r="BH390" s="21" t="s">
        <v>398</v>
      </c>
      <c r="BI390" s="24" t="s">
        <v>520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1" spans="1:62" ht="16" hidden="1" customHeight="1">
      <c r="A391" s="21">
        <v>2669</v>
      </c>
      <c r="B391" s="21" t="s">
        <v>676</v>
      </c>
      <c r="C391" s="21" t="s">
        <v>275</v>
      </c>
      <c r="D391" s="21" t="s">
        <v>145</v>
      </c>
      <c r="E391" s="21" t="s">
        <v>787</v>
      </c>
      <c r="F391" s="25" t="str">
        <f>IF(ISBLANK(Table2[[#This Row],[unique_id]]), "", Table2[[#This Row],[unique_id]])</f>
        <v>parents_tv_speaker</v>
      </c>
      <c r="G391" s="21" t="s">
        <v>788</v>
      </c>
      <c r="H391" s="21" t="s">
        <v>914</v>
      </c>
      <c r="I391" s="21" t="s">
        <v>144</v>
      </c>
      <c r="M391" s="21" t="s">
        <v>136</v>
      </c>
      <c r="N391" s="21" t="s">
        <v>281</v>
      </c>
      <c r="T391" s="27"/>
      <c r="V391" s="22"/>
      <c r="W391" s="22"/>
      <c r="X391" s="22"/>
      <c r="Y391" s="22"/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1" s="21" t="str">
        <f>IF(ISBLANK(Table2[[#This Row],[device_model]]), "", Table2[[#This Row],[device_suggested_area]])</f>
        <v>Parents</v>
      </c>
      <c r="AZ391" s="21" t="s">
        <v>1196</v>
      </c>
      <c r="BA391" s="21" t="s">
        <v>1269</v>
      </c>
      <c r="BB391" s="21" t="s">
        <v>275</v>
      </c>
      <c r="BC391" s="21" t="s">
        <v>431</v>
      </c>
      <c r="BD391" s="21" t="s">
        <v>201</v>
      </c>
      <c r="BG391" s="21" t="s">
        <v>452</v>
      </c>
      <c r="BH391" s="28" t="s">
        <v>434</v>
      </c>
      <c r="BI391" s="24" t="s">
        <v>499</v>
      </c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2" spans="1:62" ht="16" hidden="1" customHeight="1">
      <c r="A392" s="21">
        <v>2700</v>
      </c>
      <c r="B392" s="21" t="s">
        <v>26</v>
      </c>
      <c r="C392" s="21" t="s">
        <v>151</v>
      </c>
      <c r="D392" s="21" t="s">
        <v>330</v>
      </c>
      <c r="E392" s="21" t="s">
        <v>804</v>
      </c>
      <c r="F392" s="25" t="str">
        <f>IF(ISBLANK(Table2[[#This Row],[unique_id]]), "", Table2[[#This Row],[unique_id]])</f>
        <v>back_door_lock_security</v>
      </c>
      <c r="G392" s="21" t="s">
        <v>800</v>
      </c>
      <c r="H392" s="21" t="s">
        <v>779</v>
      </c>
      <c r="I392" s="21" t="s">
        <v>219</v>
      </c>
      <c r="M392" s="21" t="s">
        <v>136</v>
      </c>
      <c r="T392" s="27"/>
      <c r="V392" s="22"/>
      <c r="W392" s="22"/>
      <c r="X392" s="22"/>
      <c r="Y392" s="22"/>
      <c r="AE392" s="21" t="s">
        <v>815</v>
      </c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2701</v>
      </c>
      <c r="B393" s="21" t="s">
        <v>26</v>
      </c>
      <c r="C393" s="21" t="s">
        <v>151</v>
      </c>
      <c r="D393" s="21" t="s">
        <v>149</v>
      </c>
      <c r="E393" s="21" t="s">
        <v>817</v>
      </c>
      <c r="F393" s="25" t="str">
        <f>IF(ISBLANK(Table2[[#This Row],[unique_id]]), "", Table2[[#This Row],[unique_id]])</f>
        <v>template_back_door_state</v>
      </c>
      <c r="G393" s="21" t="s">
        <v>301</v>
      </c>
      <c r="H393" s="21" t="s">
        <v>779</v>
      </c>
      <c r="I393" s="21" t="s">
        <v>219</v>
      </c>
      <c r="T393" s="27"/>
      <c r="V393" s="22"/>
      <c r="W393" s="22"/>
      <c r="X393" s="22"/>
      <c r="Y393" s="22"/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H393" s="28"/>
      <c r="BI393" s="24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2" ht="16" hidden="1" customHeight="1">
      <c r="A394" s="21">
        <v>2702</v>
      </c>
      <c r="B394" s="21" t="s">
        <v>26</v>
      </c>
      <c r="C394" s="21" t="s">
        <v>770</v>
      </c>
      <c r="D394" s="21" t="s">
        <v>773</v>
      </c>
      <c r="E394" s="21" t="s">
        <v>774</v>
      </c>
      <c r="F394" s="25" t="str">
        <f>IF(ISBLANK(Table2[[#This Row],[unique_id]]), "", Table2[[#This Row],[unique_id]])</f>
        <v>back_door_lock</v>
      </c>
      <c r="G394" s="21" t="s">
        <v>819</v>
      </c>
      <c r="H394" s="21" t="s">
        <v>779</v>
      </c>
      <c r="I394" s="21" t="s">
        <v>219</v>
      </c>
      <c r="M394" s="21" t="s">
        <v>136</v>
      </c>
      <c r="T394" s="27"/>
      <c r="V394" s="22"/>
      <c r="W394" s="22" t="s">
        <v>581</v>
      </c>
      <c r="X394" s="22"/>
      <c r="Y394" s="30" t="s">
        <v>925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4" s="21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1" t="s">
        <v>1250</v>
      </c>
      <c r="BA394" s="21" t="s">
        <v>771</v>
      </c>
      <c r="BB394" s="21" t="s">
        <v>770</v>
      </c>
      <c r="BC394" s="21" t="s">
        <v>772</v>
      </c>
      <c r="BD394" s="21" t="s">
        <v>779</v>
      </c>
      <c r="BH394" s="21" t="s">
        <v>769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5" spans="1:62" ht="16" hidden="1" customHeight="1">
      <c r="A395" s="21">
        <v>2703</v>
      </c>
      <c r="B395" s="21" t="s">
        <v>26</v>
      </c>
      <c r="C395" s="21" t="s">
        <v>365</v>
      </c>
      <c r="D395" s="21" t="s">
        <v>149</v>
      </c>
      <c r="E395" s="21" t="s">
        <v>810</v>
      </c>
      <c r="F395" s="25" t="str">
        <f>IF(ISBLANK(Table2[[#This Row],[unique_id]]), "", Table2[[#This Row],[unique_id]])</f>
        <v>template_back_door_sensor_contact_last</v>
      </c>
      <c r="G395" s="21" t="s">
        <v>818</v>
      </c>
      <c r="H395" s="21" t="s">
        <v>779</v>
      </c>
      <c r="I395" s="21" t="s">
        <v>219</v>
      </c>
      <c r="M395" s="21" t="s">
        <v>136</v>
      </c>
      <c r="T395" s="27"/>
      <c r="V395" s="22"/>
      <c r="W395" s="22" t="s">
        <v>581</v>
      </c>
      <c r="X395" s="22"/>
      <c r="Y395" s="30" t="s">
        <v>925</v>
      </c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5" s="27" t="str">
        <f>Table2[[#This Row],[device_suggested_area]]</f>
        <v>Back Door</v>
      </c>
      <c r="AY395" s="21" t="str">
        <f>IF(ISBLANK(Table2[[#This Row],[device_model]]), "", Table2[[#This Row],[device_suggested_area]])</f>
        <v>Back Door</v>
      </c>
      <c r="AZ395" s="27" t="s">
        <v>1263</v>
      </c>
      <c r="BA395" s="27" t="s">
        <v>793</v>
      </c>
      <c r="BB395" s="21" t="s">
        <v>1358</v>
      </c>
      <c r="BC395" s="21" t="s">
        <v>772</v>
      </c>
      <c r="BD395" s="21" t="s">
        <v>779</v>
      </c>
      <c r="BH395" s="21" t="s">
        <v>795</v>
      </c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6" spans="1:62" ht="16" hidden="1" customHeight="1">
      <c r="A396" s="21">
        <v>2704</v>
      </c>
      <c r="B396" s="21" t="s">
        <v>676</v>
      </c>
      <c r="C396" s="21" t="s">
        <v>244</v>
      </c>
      <c r="D396" s="21" t="s">
        <v>147</v>
      </c>
      <c r="F396" s="25" t="str">
        <f>IF(ISBLANK(Table2[[#This Row],[unique_id]]), "", Table2[[#This Row],[unique_id]])</f>
        <v/>
      </c>
      <c r="G396" s="21" t="s">
        <v>779</v>
      </c>
      <c r="H396" s="21" t="s">
        <v>790</v>
      </c>
      <c r="I396" s="21" t="s">
        <v>219</v>
      </c>
      <c r="T396" s="27"/>
      <c r="V396" s="22"/>
      <c r="W396" s="22"/>
      <c r="X396" s="22"/>
      <c r="Y396" s="22"/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A396" s="27"/>
      <c r="BC396" s="22"/>
      <c r="BH396" s="21"/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2705</v>
      </c>
      <c r="B397" s="21" t="s">
        <v>26</v>
      </c>
      <c r="C397" s="21" t="s">
        <v>151</v>
      </c>
      <c r="D397" s="21" t="s">
        <v>330</v>
      </c>
      <c r="E397" s="21" t="s">
        <v>805</v>
      </c>
      <c r="F397" s="25" t="str">
        <f>IF(ISBLANK(Table2[[#This Row],[unique_id]]), "", Table2[[#This Row],[unique_id]])</f>
        <v>front_door_lock_security</v>
      </c>
      <c r="G397" s="21" t="s">
        <v>800</v>
      </c>
      <c r="H397" s="21" t="s">
        <v>778</v>
      </c>
      <c r="I397" s="21" t="s">
        <v>219</v>
      </c>
      <c r="M397" s="21" t="s">
        <v>136</v>
      </c>
      <c r="T397" s="27"/>
      <c r="V397" s="22"/>
      <c r="W397" s="22"/>
      <c r="X397" s="22"/>
      <c r="Y397" s="22"/>
      <c r="AE397" s="21" t="s">
        <v>815</v>
      </c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2706</v>
      </c>
      <c r="B398" s="21" t="s">
        <v>26</v>
      </c>
      <c r="C398" s="21" t="s">
        <v>151</v>
      </c>
      <c r="D398" s="21" t="s">
        <v>149</v>
      </c>
      <c r="E398" s="21" t="s">
        <v>816</v>
      </c>
      <c r="F398" s="25" t="str">
        <f>IF(ISBLANK(Table2[[#This Row],[unique_id]]), "", Table2[[#This Row],[unique_id]])</f>
        <v>template_front_door_state</v>
      </c>
      <c r="G398" s="21" t="s">
        <v>301</v>
      </c>
      <c r="H398" s="21" t="s">
        <v>778</v>
      </c>
      <c r="I398" s="21" t="s">
        <v>219</v>
      </c>
      <c r="T398" s="27"/>
      <c r="V398" s="22"/>
      <c r="W398" s="22"/>
      <c r="X398" s="22"/>
      <c r="Y398" s="22"/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H398" s="28"/>
      <c r="BI398" s="24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2707</v>
      </c>
      <c r="B399" s="21" t="s">
        <v>26</v>
      </c>
      <c r="C399" s="21" t="s">
        <v>770</v>
      </c>
      <c r="D399" s="21" t="s">
        <v>773</v>
      </c>
      <c r="E399" s="21" t="s">
        <v>775</v>
      </c>
      <c r="F399" s="25" t="str">
        <f>IF(ISBLANK(Table2[[#This Row],[unique_id]]), "", Table2[[#This Row],[unique_id]])</f>
        <v>front_door_lock</v>
      </c>
      <c r="G399" s="21" t="s">
        <v>819</v>
      </c>
      <c r="H399" s="21" t="s">
        <v>778</v>
      </c>
      <c r="I399" s="21" t="s">
        <v>219</v>
      </c>
      <c r="M399" s="21" t="s">
        <v>136</v>
      </c>
      <c r="T399" s="27"/>
      <c r="V399" s="22"/>
      <c r="W399" s="22" t="s">
        <v>581</v>
      </c>
      <c r="X399" s="22"/>
      <c r="Y399" s="30" t="s">
        <v>925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9" s="21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1" t="s">
        <v>1250</v>
      </c>
      <c r="BA399" s="21" t="s">
        <v>771</v>
      </c>
      <c r="BB399" s="21" t="s">
        <v>770</v>
      </c>
      <c r="BC399" s="21" t="s">
        <v>772</v>
      </c>
      <c r="BD399" s="21" t="s">
        <v>778</v>
      </c>
      <c r="BH399" s="21" t="s">
        <v>776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0" spans="1:62" ht="16" hidden="1" customHeight="1">
      <c r="A400" s="21">
        <v>2708</v>
      </c>
      <c r="B400" s="21" t="s">
        <v>26</v>
      </c>
      <c r="C400" s="21" t="s">
        <v>365</v>
      </c>
      <c r="D400" s="21" t="s">
        <v>149</v>
      </c>
      <c r="E400" s="21" t="s">
        <v>809</v>
      </c>
      <c r="F400" s="25" t="str">
        <f>IF(ISBLANK(Table2[[#This Row],[unique_id]]), "", Table2[[#This Row],[unique_id]])</f>
        <v>template_front_door_sensor_contact_last</v>
      </c>
      <c r="G400" s="21" t="s">
        <v>818</v>
      </c>
      <c r="H400" s="21" t="s">
        <v>778</v>
      </c>
      <c r="I400" s="21" t="s">
        <v>219</v>
      </c>
      <c r="M400" s="21" t="s">
        <v>136</v>
      </c>
      <c r="T400" s="27"/>
      <c r="V400" s="22"/>
      <c r="W400" s="22" t="s">
        <v>581</v>
      </c>
      <c r="X400" s="22"/>
      <c r="Y400" s="30" t="s">
        <v>925</v>
      </c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0" s="27" t="str">
        <f>Table2[[#This Row],[device_suggested_area]]</f>
        <v>Front Door</v>
      </c>
      <c r="AY400" s="21" t="str">
        <f>IF(ISBLANK(Table2[[#This Row],[device_model]]), "", Table2[[#This Row],[device_suggested_area]])</f>
        <v>Front Door</v>
      </c>
      <c r="AZ400" s="27" t="s">
        <v>1263</v>
      </c>
      <c r="BA400" s="27" t="s">
        <v>793</v>
      </c>
      <c r="BB400" s="21" t="s">
        <v>1358</v>
      </c>
      <c r="BC400" s="21" t="s">
        <v>772</v>
      </c>
      <c r="BD400" s="21" t="s">
        <v>778</v>
      </c>
      <c r="BH400" s="21" t="s">
        <v>794</v>
      </c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1" spans="1:62" ht="16" hidden="1" customHeight="1">
      <c r="A401" s="21">
        <v>2709</v>
      </c>
      <c r="B401" s="21" t="s">
        <v>676</v>
      </c>
      <c r="C401" s="21" t="s">
        <v>244</v>
      </c>
      <c r="D401" s="21" t="s">
        <v>147</v>
      </c>
      <c r="F401" s="25" t="str">
        <f>IF(ISBLANK(Table2[[#This Row],[unique_id]]), "", Table2[[#This Row],[unique_id]])</f>
        <v/>
      </c>
      <c r="G401" s="21" t="s">
        <v>778</v>
      </c>
      <c r="H401" s="21" t="s">
        <v>789</v>
      </c>
      <c r="I401" s="21" t="s">
        <v>219</v>
      </c>
      <c r="T401" s="27"/>
      <c r="V401" s="22"/>
      <c r="W401" s="22"/>
      <c r="X401" s="22"/>
      <c r="Y401" s="22"/>
      <c r="AG401" s="22"/>
      <c r="AH401" s="22"/>
      <c r="AJ401" s="21" t="str">
        <f>IF(ISBLANK(AI401),  "", _xlfn.CONCAT("haas/entity/sensor/", LOWER(C401), "/", E401, "/config"))</f>
        <v/>
      </c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A401" s="27"/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2710</v>
      </c>
      <c r="B402" s="21" t="s">
        <v>26</v>
      </c>
      <c r="C402" s="21" t="s">
        <v>527</v>
      </c>
      <c r="D402" s="21" t="s">
        <v>364</v>
      </c>
      <c r="E402" s="21" t="s">
        <v>363</v>
      </c>
      <c r="F402" s="25" t="str">
        <f>IF(ISBLANK(Table2[[#This Row],[unique_id]]), "", Table2[[#This Row],[unique_id]])</f>
        <v>column_break</v>
      </c>
      <c r="G402" s="21" t="s">
        <v>360</v>
      </c>
      <c r="H402" s="21" t="s">
        <v>781</v>
      </c>
      <c r="I402" s="21" t="s">
        <v>219</v>
      </c>
      <c r="M402" s="21" t="s">
        <v>361</v>
      </c>
      <c r="N402" s="21" t="s">
        <v>362</v>
      </c>
      <c r="T402" s="27"/>
      <c r="V402" s="22"/>
      <c r="W402" s="22"/>
      <c r="X402" s="22"/>
      <c r="Y402" s="22"/>
      <c r="AG402" s="22"/>
      <c r="AH402" s="22"/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2711</v>
      </c>
      <c r="B403" s="21" t="s">
        <v>26</v>
      </c>
      <c r="C403" s="21" t="s">
        <v>244</v>
      </c>
      <c r="D403" s="21" t="s">
        <v>149</v>
      </c>
      <c r="E403" s="21" t="s">
        <v>150</v>
      </c>
      <c r="F403" s="25" t="str">
        <f>IF(ISBLANK(Table2[[#This Row],[unique_id]]), "", Table2[[#This Row],[unique_id]])</f>
        <v>uvc_ada_motion</v>
      </c>
      <c r="G403" s="21" t="s">
        <v>777</v>
      </c>
      <c r="H403" s="21" t="s">
        <v>781</v>
      </c>
      <c r="I403" s="21" t="s">
        <v>219</v>
      </c>
      <c r="M403" s="21" t="s">
        <v>136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2712</v>
      </c>
      <c r="B404" s="21" t="s">
        <v>26</v>
      </c>
      <c r="C404" s="21" t="s">
        <v>244</v>
      </c>
      <c r="D404" s="21" t="s">
        <v>147</v>
      </c>
      <c r="E404" s="21" t="s">
        <v>148</v>
      </c>
      <c r="F404" s="25" t="str">
        <f>IF(ISBLANK(Table2[[#This Row],[unique_id]]), "", Table2[[#This Row],[unique_id]])</f>
        <v>uvc_ada_medium</v>
      </c>
      <c r="G404" s="21" t="s">
        <v>130</v>
      </c>
      <c r="H404" s="21" t="s">
        <v>783</v>
      </c>
      <c r="I404" s="21" t="s">
        <v>219</v>
      </c>
      <c r="M404" s="21" t="s">
        <v>136</v>
      </c>
      <c r="N404" s="21" t="s">
        <v>282</v>
      </c>
      <c r="T404" s="27"/>
      <c r="V404" s="22"/>
      <c r="W404" s="22"/>
      <c r="X404" s="22"/>
      <c r="Y404" s="22"/>
      <c r="AG404" s="22"/>
      <c r="AH404" s="22"/>
      <c r="AJ404" s="21" t="str">
        <f>IF(ISBLANK(AI404),  "", _xlfn.CONCAT("haas/entity/sensor/", LOWER(C404), "/", E404, "/config"))</f>
        <v/>
      </c>
      <c r="AK404" s="21" t="str">
        <f>IF(ISBLANK(AI404),  "", _xlfn.CONCAT(LOWER(C404), "/", E404))</f>
        <v/>
      </c>
      <c r="AS404" s="21"/>
      <c r="AT404" s="23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4" s="21" t="s">
        <v>420</v>
      </c>
      <c r="AY404" s="21" t="str">
        <f>IF(ISBLANK(Table2[[#This Row],[device_model]]), "", Table2[[#This Row],[device_suggested_area]])</f>
        <v>Ada</v>
      </c>
      <c r="AZ404" s="21" t="str">
        <f>Table2[[#This Row],[device_suggested_area]]</f>
        <v>Ada</v>
      </c>
      <c r="BA404" s="21" t="s">
        <v>418</v>
      </c>
      <c r="BB404" s="21" t="s">
        <v>244</v>
      </c>
      <c r="BC404" s="21" t="s">
        <v>419</v>
      </c>
      <c r="BD404" s="21" t="s">
        <v>130</v>
      </c>
      <c r="BG404" s="21" t="s">
        <v>472</v>
      </c>
      <c r="BH404" s="21" t="s">
        <v>416</v>
      </c>
      <c r="BI404" s="21" t="s">
        <v>437</v>
      </c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5" spans="1:62" ht="16" hidden="1" customHeight="1">
      <c r="A405" s="21">
        <v>2713</v>
      </c>
      <c r="B405" s="21" t="s">
        <v>26</v>
      </c>
      <c r="C405" s="21" t="s">
        <v>527</v>
      </c>
      <c r="D405" s="21" t="s">
        <v>364</v>
      </c>
      <c r="E405" s="21" t="s">
        <v>363</v>
      </c>
      <c r="F405" s="25" t="str">
        <f>IF(ISBLANK(Table2[[#This Row],[unique_id]]), "", Table2[[#This Row],[unique_id]])</f>
        <v>column_break</v>
      </c>
      <c r="G405" s="21" t="s">
        <v>360</v>
      </c>
      <c r="H405" s="21" t="s">
        <v>783</v>
      </c>
      <c r="I405" s="21" t="s">
        <v>219</v>
      </c>
      <c r="M405" s="21" t="s">
        <v>361</v>
      </c>
      <c r="N405" s="21" t="s">
        <v>362</v>
      </c>
      <c r="T405" s="27"/>
      <c r="V405" s="22"/>
      <c r="W405" s="22"/>
      <c r="X405" s="22"/>
      <c r="Y405" s="22"/>
      <c r="AG405" s="22"/>
      <c r="AH405" s="22"/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2714</v>
      </c>
      <c r="B406" s="21" t="s">
        <v>26</v>
      </c>
      <c r="C406" s="21" t="s">
        <v>244</v>
      </c>
      <c r="D406" s="21" t="s">
        <v>149</v>
      </c>
      <c r="E406" s="21" t="s">
        <v>218</v>
      </c>
      <c r="F406" s="25" t="str">
        <f>IF(ISBLANK(Table2[[#This Row],[unique_id]]), "", Table2[[#This Row],[unique_id]])</f>
        <v>uvc_edwin_motion</v>
      </c>
      <c r="G406" s="21" t="s">
        <v>777</v>
      </c>
      <c r="H406" s="21" t="s">
        <v>780</v>
      </c>
      <c r="I406" s="21" t="s">
        <v>219</v>
      </c>
      <c r="M406" s="21" t="s">
        <v>136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H406" s="21"/>
      <c r="BI406" s="21"/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2" ht="16" hidden="1" customHeight="1">
      <c r="A407" s="21">
        <v>2715</v>
      </c>
      <c r="B407" s="21" t="s">
        <v>26</v>
      </c>
      <c r="C407" s="21" t="s">
        <v>244</v>
      </c>
      <c r="D407" s="21" t="s">
        <v>147</v>
      </c>
      <c r="E407" s="21" t="s">
        <v>217</v>
      </c>
      <c r="F407" s="25" t="str">
        <f>IF(ISBLANK(Table2[[#This Row],[unique_id]]), "", Table2[[#This Row],[unique_id]])</f>
        <v>uvc_edwin_medium</v>
      </c>
      <c r="G407" s="21" t="s">
        <v>127</v>
      </c>
      <c r="H407" s="21" t="s">
        <v>782</v>
      </c>
      <c r="I407" s="21" t="s">
        <v>219</v>
      </c>
      <c r="M407" s="21" t="s">
        <v>136</v>
      </c>
      <c r="N407" s="21" t="s">
        <v>282</v>
      </c>
      <c r="T407" s="27"/>
      <c r="V407" s="22"/>
      <c r="W407" s="22"/>
      <c r="X407" s="22"/>
      <c r="Y407" s="22"/>
      <c r="AG407" s="22"/>
      <c r="AH407" s="22"/>
      <c r="AJ407" s="21" t="str">
        <f>IF(ISBLANK(AI407),  "", _xlfn.CONCAT("haas/entity/sensor/", LOWER(C407), "/", E407, "/config"))</f>
        <v/>
      </c>
      <c r="AK407" s="21" t="str">
        <f>IF(ISBLANK(AI407),  "", _xlfn.CONCAT(LOWER(C407), "/", E407))</f>
        <v/>
      </c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7" s="21" t="s">
        <v>420</v>
      </c>
      <c r="AY407" s="21" t="str">
        <f>IF(ISBLANK(Table2[[#This Row],[device_model]]), "", Table2[[#This Row],[device_suggested_area]])</f>
        <v>Edwin</v>
      </c>
      <c r="AZ407" s="21" t="str">
        <f>Table2[[#This Row],[device_suggested_area]]</f>
        <v>Edwin</v>
      </c>
      <c r="BA407" s="21" t="s">
        <v>418</v>
      </c>
      <c r="BB407" s="21" t="s">
        <v>244</v>
      </c>
      <c r="BC407" s="21" t="s">
        <v>419</v>
      </c>
      <c r="BD407" s="21" t="s">
        <v>127</v>
      </c>
      <c r="BG407" s="21" t="s">
        <v>472</v>
      </c>
      <c r="BH407" s="21" t="s">
        <v>417</v>
      </c>
      <c r="BI407" s="21" t="s">
        <v>438</v>
      </c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8" spans="1:62" ht="16" hidden="1" customHeight="1">
      <c r="A408" s="21">
        <v>2716</v>
      </c>
      <c r="B408" s="21" t="s">
        <v>26</v>
      </c>
      <c r="C408" s="21" t="s">
        <v>527</v>
      </c>
      <c r="D408" s="21" t="s">
        <v>364</v>
      </c>
      <c r="E408" s="21" t="s">
        <v>363</v>
      </c>
      <c r="F408" s="25" t="str">
        <f>IF(ISBLANK(Table2[[#This Row],[unique_id]]), "", Table2[[#This Row],[unique_id]])</f>
        <v>column_break</v>
      </c>
      <c r="G408" s="21" t="s">
        <v>360</v>
      </c>
      <c r="H408" s="21" t="s">
        <v>782</v>
      </c>
      <c r="I408" s="21" t="s">
        <v>219</v>
      </c>
      <c r="M408" s="21" t="s">
        <v>361</v>
      </c>
      <c r="N408" s="21" t="s">
        <v>362</v>
      </c>
      <c r="T408" s="27"/>
      <c r="V408" s="22"/>
      <c r="W408" s="22"/>
      <c r="X408" s="22"/>
      <c r="Y408" s="22"/>
      <c r="AG408" s="22"/>
      <c r="AH408" s="22"/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2717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ada_fan_occupancy</v>
      </c>
      <c r="G409" s="21" t="s">
        <v>130</v>
      </c>
      <c r="H409" s="21" t="s">
        <v>784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2718</v>
      </c>
      <c r="B410" s="21" t="s">
        <v>26</v>
      </c>
      <c r="C410" s="21" t="s">
        <v>133</v>
      </c>
      <c r="D410" s="21" t="s">
        <v>149</v>
      </c>
      <c r="E410" s="21" t="s">
        <v>742</v>
      </c>
      <c r="F410" s="25" t="str">
        <f>IF(ISBLANK(Table2[[#This Row],[unique_id]]), "", Table2[[#This Row],[unique_id]])</f>
        <v>edwin_fan_occupancy</v>
      </c>
      <c r="G410" s="21" t="s">
        <v>127</v>
      </c>
      <c r="H410" s="21" t="s">
        <v>784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2719</v>
      </c>
      <c r="B411" s="21" t="s">
        <v>26</v>
      </c>
      <c r="C411" s="21" t="s">
        <v>133</v>
      </c>
      <c r="D411" s="21" t="s">
        <v>149</v>
      </c>
      <c r="E411" s="21" t="s">
        <v>744</v>
      </c>
      <c r="F411" s="25" t="str">
        <f>IF(ISBLANK(Table2[[#This Row],[unique_id]]), "", Table2[[#This Row],[unique_id]])</f>
        <v>parents_fan_occupancy</v>
      </c>
      <c r="G411" s="21" t="s">
        <v>201</v>
      </c>
      <c r="H411" s="21" t="s">
        <v>784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2720</v>
      </c>
      <c r="B412" s="21" t="s">
        <v>26</v>
      </c>
      <c r="C412" s="21" t="s">
        <v>133</v>
      </c>
      <c r="D412" s="21" t="s">
        <v>149</v>
      </c>
      <c r="E412" s="21" t="s">
        <v>745</v>
      </c>
      <c r="F412" s="25" t="str">
        <f>IF(ISBLANK(Table2[[#This Row],[unique_id]]), "", Table2[[#This Row],[unique_id]])</f>
        <v>lounge_fan_occupancy</v>
      </c>
      <c r="G412" s="21" t="s">
        <v>203</v>
      </c>
      <c r="H412" s="21" t="s">
        <v>784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2721</v>
      </c>
      <c r="B413" s="21" t="s">
        <v>26</v>
      </c>
      <c r="C413" s="21" t="s">
        <v>133</v>
      </c>
      <c r="D413" s="21" t="s">
        <v>149</v>
      </c>
      <c r="E413" s="21" t="s">
        <v>746</v>
      </c>
      <c r="F413" s="25" t="str">
        <f>IF(ISBLANK(Table2[[#This Row],[unique_id]]), "", Table2[[#This Row],[unique_id]])</f>
        <v>deck_east_fan_occupancy</v>
      </c>
      <c r="G413" s="21" t="s">
        <v>225</v>
      </c>
      <c r="H413" s="21" t="s">
        <v>784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2722</v>
      </c>
      <c r="B414" s="21" t="s">
        <v>26</v>
      </c>
      <c r="C414" s="21" t="s">
        <v>133</v>
      </c>
      <c r="D414" s="21" t="s">
        <v>149</v>
      </c>
      <c r="E414" s="21" t="s">
        <v>747</v>
      </c>
      <c r="F414" s="25" t="str">
        <f>IF(ISBLANK(Table2[[#This Row],[unique_id]]), "", Table2[[#This Row],[unique_id]])</f>
        <v>deck_west_fan_occupancy</v>
      </c>
      <c r="G414" s="21" t="s">
        <v>224</v>
      </c>
      <c r="H414" s="21" t="s">
        <v>784</v>
      </c>
      <c r="I414" s="21" t="s">
        <v>219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5000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5" s="21" t="s">
        <v>1245</v>
      </c>
      <c r="AY415" s="21" t="str">
        <f>IF(ISBLANK(Table2[[#This Row],[device_model]]), "", Table2[[#This Row],[device_suggested_area]])</f>
        <v>Rack</v>
      </c>
      <c r="AZ415" s="21" t="s">
        <v>1302</v>
      </c>
      <c r="BA415" s="21" t="s">
        <v>1244</v>
      </c>
      <c r="BB415" s="21" t="s">
        <v>244</v>
      </c>
      <c r="BC415" s="21" t="s">
        <v>441</v>
      </c>
      <c r="BD415" s="21" t="s">
        <v>28</v>
      </c>
      <c r="BG415" s="21" t="s">
        <v>439</v>
      </c>
      <c r="BH415" s="21" t="s">
        <v>448</v>
      </c>
      <c r="BI415" s="21" t="s">
        <v>444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6" spans="1:62" ht="16" hidden="1" customHeight="1">
      <c r="A416" s="21">
        <v>5001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6" s="21" t="s">
        <v>1246</v>
      </c>
      <c r="AY416" s="21" t="str">
        <f>IF(ISBLANK(Table2[[#This Row],[device_model]]), "", Table2[[#This Row],[device_suggested_area]])</f>
        <v>Rack</v>
      </c>
      <c r="AZ416" s="21" t="str">
        <f>Table2[[#This Row],[device_suggested_area]]</f>
        <v>Rack</v>
      </c>
      <c r="BA416" s="21" t="s">
        <v>1240</v>
      </c>
      <c r="BB416" s="21" t="s">
        <v>244</v>
      </c>
      <c r="BC416" s="21" t="s">
        <v>756</v>
      </c>
      <c r="BD416" s="21" t="s">
        <v>28</v>
      </c>
      <c r="BG416" s="21" t="s">
        <v>439</v>
      </c>
      <c r="BH416" s="21" t="s">
        <v>757</v>
      </c>
      <c r="BI416" s="21" t="s">
        <v>445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7" spans="1:62" ht="16" hidden="1" customHeight="1">
      <c r="A417" s="21">
        <v>5002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7" s="21" t="s">
        <v>1246</v>
      </c>
      <c r="AY417" s="21" t="str">
        <f>IF(ISBLANK(Table2[[#This Row],[device_model]]), "", Table2[[#This Row],[device_suggested_area]])</f>
        <v>Ceiling</v>
      </c>
      <c r="AZ417" s="21" t="str">
        <f>Table2[[#This Row],[device_suggested_area]]</f>
        <v>Ceiling</v>
      </c>
      <c r="BA417" s="21" t="s">
        <v>1241</v>
      </c>
      <c r="BB417" s="21" t="s">
        <v>244</v>
      </c>
      <c r="BC417" s="21" t="s">
        <v>1308</v>
      </c>
      <c r="BD417" s="21" t="s">
        <v>442</v>
      </c>
      <c r="BG417" s="21" t="s">
        <v>439</v>
      </c>
      <c r="BH417" s="21" t="s">
        <v>449</v>
      </c>
      <c r="BI417" s="21" t="s">
        <v>446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8" spans="1:62" ht="16" hidden="1" customHeight="1">
      <c r="A418" s="21">
        <v>5003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8" s="21" t="s">
        <v>1247</v>
      </c>
      <c r="AY418" s="21" t="str">
        <f>IF(ISBLANK(Table2[[#This Row],[device_model]]), "", Table2[[#This Row],[device_suggested_area]])</f>
        <v>Deck</v>
      </c>
      <c r="AZ418" s="21" t="str">
        <f>Table2[[#This Row],[device_suggested_area]]</f>
        <v>Deck</v>
      </c>
      <c r="BA418" s="21" t="s">
        <v>1242</v>
      </c>
      <c r="BB418" s="21" t="s">
        <v>244</v>
      </c>
      <c r="BC418" s="21" t="s">
        <v>1307</v>
      </c>
      <c r="BD418" s="21" t="s">
        <v>389</v>
      </c>
      <c r="BG418" s="21" t="s">
        <v>439</v>
      </c>
      <c r="BH418" s="21" t="s">
        <v>450</v>
      </c>
      <c r="BI418" s="21" t="s">
        <v>447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9" spans="1:62" ht="16" hidden="1" customHeight="1">
      <c r="A419" s="21">
        <v>5004</v>
      </c>
      <c r="B419" s="24" t="s">
        <v>26</v>
      </c>
      <c r="C419" s="21" t="s">
        <v>244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9" s="21" t="s">
        <v>1247</v>
      </c>
      <c r="AY419" s="21" t="str">
        <f>IF(ISBLANK(Table2[[#This Row],[device_model]]), "", Table2[[#This Row],[device_suggested_area]])</f>
        <v>Hallway</v>
      </c>
      <c r="AZ419" s="21" t="str">
        <f>Table2[[#This Row],[device_suggested_area]]</f>
        <v>Hallway</v>
      </c>
      <c r="BA419" s="21" t="s">
        <v>1243</v>
      </c>
      <c r="BB419" s="21" t="s">
        <v>244</v>
      </c>
      <c r="BC419" s="21" t="s">
        <v>1307</v>
      </c>
      <c r="BD419" s="21" t="s">
        <v>443</v>
      </c>
      <c r="BG419" s="21" t="s">
        <v>439</v>
      </c>
      <c r="BH419" s="21" t="s">
        <v>451</v>
      </c>
      <c r="BI419" s="21" t="s">
        <v>755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0" spans="1:62" ht="16" hidden="1" customHeight="1">
      <c r="A420" s="21">
        <v>5005</v>
      </c>
      <c r="B420" s="24" t="s">
        <v>26</v>
      </c>
      <c r="C420" s="24" t="s">
        <v>421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0" s="21" t="s">
        <v>1245</v>
      </c>
      <c r="AY420" s="21" t="str">
        <f>IF(ISBLANK(Table2[[#This Row],[device_model]]), "", Table2[[#This Row],[device_suggested_area]])</f>
        <v>Rack</v>
      </c>
      <c r="AZ420" s="21" t="s">
        <v>421</v>
      </c>
      <c r="BA420" s="21" t="s">
        <v>422</v>
      </c>
      <c r="BB420" s="21" t="s">
        <v>424</v>
      </c>
      <c r="BC420" s="21" t="s">
        <v>423</v>
      </c>
      <c r="BD420" s="21" t="s">
        <v>28</v>
      </c>
      <c r="BG420" s="21" t="s">
        <v>452</v>
      </c>
      <c r="BH420" s="28" t="s">
        <v>514</v>
      </c>
      <c r="BI420" s="21" t="s">
        <v>453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1" spans="1:62" ht="16" hidden="1" customHeight="1">
      <c r="A421" s="21">
        <v>5006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1290</v>
      </c>
      <c r="AY421" s="21" t="str">
        <f>IF(ISBLANK(Table2[[#This Row],[device_model]]), "", Table2[[#This Row],[device_suggested_area]])</f>
        <v>Rack</v>
      </c>
      <c r="AZ421" s="21" t="s">
        <v>1252</v>
      </c>
      <c r="BA421" s="21" t="s">
        <v>1251</v>
      </c>
      <c r="BB421" s="21" t="s">
        <v>275</v>
      </c>
      <c r="BC421" s="21">
        <v>12.1</v>
      </c>
      <c r="BD421" s="21" t="s">
        <v>28</v>
      </c>
      <c r="BG421" s="21" t="s">
        <v>452</v>
      </c>
      <c r="BH421" s="21" t="s">
        <v>692</v>
      </c>
      <c r="BI421" s="21" t="s">
        <v>510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2" spans="1:62" ht="16" hidden="1" customHeight="1">
      <c r="A422" s="21">
        <v>5007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1290</v>
      </c>
      <c r="AY422" s="21" t="str">
        <f>IF(ISBLANK(Table2[[#This Row],[device_model]]), "", Table2[[#This Row],[device_suggested_area]])</f>
        <v>Rack</v>
      </c>
      <c r="AZ422" s="21" t="s">
        <v>1252</v>
      </c>
      <c r="BA422" s="21" t="s">
        <v>1251</v>
      </c>
      <c r="BB422" s="21" t="s">
        <v>275</v>
      </c>
      <c r="BC422" s="21">
        <v>12.1</v>
      </c>
      <c r="BD422" s="21" t="s">
        <v>28</v>
      </c>
      <c r="BG422" s="21" t="s">
        <v>440</v>
      </c>
      <c r="BH422" s="21" t="s">
        <v>947</v>
      </c>
      <c r="BI422" s="21" t="s">
        <v>435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3" spans="1:62" ht="16" hidden="1" customHeight="1">
      <c r="A423" s="21">
        <v>5008</v>
      </c>
      <c r="B423" s="24" t="s">
        <v>26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1290</v>
      </c>
      <c r="AY423" s="21" t="str">
        <f>IF(ISBLANK(Table2[[#This Row],[device_model]]), "", Table2[[#This Row],[device_suggested_area]])</f>
        <v>Rack</v>
      </c>
      <c r="AZ423" s="21" t="s">
        <v>1252</v>
      </c>
      <c r="BA423" s="21" t="s">
        <v>1251</v>
      </c>
      <c r="BB423" s="21" t="s">
        <v>275</v>
      </c>
      <c r="BC423" s="21">
        <v>12.1</v>
      </c>
      <c r="BD423" s="21" t="s">
        <v>28</v>
      </c>
      <c r="BG423" s="21" t="s">
        <v>472</v>
      </c>
      <c r="BH423" s="21" t="s">
        <v>513</v>
      </c>
      <c r="BI423" s="21" t="s">
        <v>511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4" spans="1:62" ht="16" hidden="1" customHeight="1">
      <c r="A424" s="21">
        <v>5009</v>
      </c>
      <c r="B424" s="24" t="s">
        <v>676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4" s="21" t="s">
        <v>1291</v>
      </c>
      <c r="AY424" s="21" t="str">
        <f>IF(ISBLANK(Table2[[#This Row],[device_model]]), "", Table2[[#This Row],[device_suggested_area]])</f>
        <v>Rack</v>
      </c>
      <c r="AZ424" s="21" t="s">
        <v>1254</v>
      </c>
      <c r="BA424" s="21" t="s">
        <v>1253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411</v>
      </c>
      <c r="BI424" s="21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5" spans="1:62" ht="16" hidden="1" customHeight="1">
      <c r="A425" s="21">
        <v>5010</v>
      </c>
      <c r="B425" s="24" t="s">
        <v>676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5" s="21" t="s">
        <v>1291</v>
      </c>
      <c r="AY425" s="21" t="str">
        <f>IF(ISBLANK(Table2[[#This Row],[device_model]]), "", Table2[[#This Row],[device_suggested_area]])</f>
        <v>Rack</v>
      </c>
      <c r="AZ425" s="21" t="s">
        <v>1256</v>
      </c>
      <c r="BA425" s="21" t="s">
        <v>1255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512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6" spans="1:62" ht="16" hidden="1" customHeight="1">
      <c r="A426" s="21">
        <v>5011</v>
      </c>
      <c r="B426" s="24" t="s">
        <v>676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6" s="21" t="s">
        <v>1291</v>
      </c>
      <c r="AY426" s="21" t="str">
        <f>IF(ISBLANK(Table2[[#This Row],[device_model]]), "", Table2[[#This Row],[device_suggested_area]])</f>
        <v>Rack</v>
      </c>
      <c r="AZ426" s="21" t="s">
        <v>1260</v>
      </c>
      <c r="BA426" s="21" t="s">
        <v>1257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7" spans="1:62" ht="16" hidden="1" customHeight="1">
      <c r="A427" s="21">
        <v>5012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7" s="21" t="s">
        <v>1291</v>
      </c>
      <c r="AY427" s="21" t="str">
        <f>IF(ISBLANK(Table2[[#This Row],[device_model]]), "", Table2[[#This Row],[device_suggested_area]])</f>
        <v>Rack</v>
      </c>
      <c r="AZ427" s="21" t="s">
        <v>1259</v>
      </c>
      <c r="BA427" s="21" t="s">
        <v>1258</v>
      </c>
      <c r="BB427" s="21" t="s">
        <v>275</v>
      </c>
      <c r="BC427" s="21">
        <v>12.1</v>
      </c>
      <c r="BD427" s="21" t="s">
        <v>28</v>
      </c>
      <c r="BG427" s="21" t="s">
        <v>440</v>
      </c>
      <c r="BH427" s="21" t="s">
        <v>686</v>
      </c>
      <c r="BI427" s="24" t="s">
        <v>946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8" spans="1:62" ht="16" hidden="1" customHeight="1">
      <c r="A428" s="21">
        <v>5013</v>
      </c>
      <c r="B428" s="24" t="s">
        <v>26</v>
      </c>
      <c r="C428" s="24" t="s">
        <v>410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8" s="21" t="s">
        <v>1292</v>
      </c>
      <c r="AY428" s="21" t="str">
        <f>IF(ISBLANK(Table2[[#This Row],[device_model]]), "", Table2[[#This Row],[device_suggested_area]])</f>
        <v>Rack</v>
      </c>
      <c r="AZ428" s="21" t="s">
        <v>1262</v>
      </c>
      <c r="BA428" s="21" t="s">
        <v>1261</v>
      </c>
      <c r="BB428" s="21" t="s">
        <v>648</v>
      </c>
      <c r="BC428" s="21">
        <v>12.1</v>
      </c>
      <c r="BD428" s="21" t="s">
        <v>28</v>
      </c>
      <c r="BG428" s="21" t="s">
        <v>440</v>
      </c>
      <c r="BH428" s="21" t="s">
        <v>647</v>
      </c>
      <c r="BI428" s="24" t="s">
        <v>436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9" spans="1:62" ht="16" hidden="1" customHeight="1">
      <c r="A429" s="21">
        <v>5014</v>
      </c>
      <c r="B429" s="21" t="s">
        <v>26</v>
      </c>
      <c r="C429" s="21" t="s">
        <v>415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9" s="21" t="s">
        <v>413</v>
      </c>
      <c r="AY429" s="21" t="str">
        <f>IF(ISBLANK(Table2[[#This Row],[device_model]]), "", Table2[[#This Row],[device_suggested_area]])</f>
        <v>Rack</v>
      </c>
      <c r="AZ429" s="21" t="s">
        <v>415</v>
      </c>
      <c r="BA429" s="21" t="s">
        <v>414</v>
      </c>
      <c r="BB429" s="21" t="s">
        <v>413</v>
      </c>
      <c r="BC429" s="21" t="s">
        <v>945</v>
      </c>
      <c r="BD429" s="21" t="s">
        <v>28</v>
      </c>
      <c r="BG429" s="21" t="s">
        <v>472</v>
      </c>
      <c r="BH429" s="21" t="s">
        <v>412</v>
      </c>
      <c r="BI429" s="21" t="s">
        <v>515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0" spans="1:62" ht="16" hidden="1" customHeight="1">
      <c r="A430" s="21">
        <v>5015</v>
      </c>
      <c r="B430" s="21" t="s">
        <v>26</v>
      </c>
      <c r="C430" s="21" t="s">
        <v>544</v>
      </c>
      <c r="E430" s="24"/>
      <c r="F430" s="25" t="str">
        <f>IF(ISBLANK(Table2[[#This Row],[unique_id]]), "", Table2[[#This Row],[unique_id]])</f>
        <v/>
      </c>
      <c r="I430" s="24"/>
      <c r="T430" s="27"/>
      <c r="V430" s="22"/>
      <c r="W430" s="22" t="s">
        <v>581</v>
      </c>
      <c r="X430" s="22"/>
      <c r="Y430" s="30" t="s">
        <v>925</v>
      </c>
      <c r="Z430" s="30"/>
      <c r="AA430" s="30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0" s="27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0" s="27" t="str">
        <f>Table2[[#This Row],[device_suggested_area]]</f>
        <v>Home</v>
      </c>
      <c r="AY430" s="21" t="str">
        <f>IF(ISBLANK(Table2[[#This Row],[device_model]]), "", Table2[[#This Row],[device_suggested_area]])</f>
        <v>Home</v>
      </c>
      <c r="AZ430" s="27" t="s">
        <v>1249</v>
      </c>
      <c r="BA430" s="27" t="s">
        <v>573</v>
      </c>
      <c r="BB430" s="21" t="s">
        <v>544</v>
      </c>
      <c r="BC430" s="27" t="s">
        <v>574</v>
      </c>
      <c r="BD430" s="21" t="s">
        <v>172</v>
      </c>
      <c r="BH430" s="21" t="s">
        <v>572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1" spans="1:62" ht="16" hidden="1" customHeight="1">
      <c r="A431" s="21">
        <v>6000</v>
      </c>
      <c r="B431" s="21" t="s">
        <v>26</v>
      </c>
      <c r="C431" s="21" t="s">
        <v>637</v>
      </c>
      <c r="F431" s="25" t="str">
        <f>IF(ISBLANK(Table2[[#This Row],[unique_id]]), "", Table2[[#This Row],[unique_id]])</f>
        <v/>
      </c>
      <c r="T431" s="27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1" s="21" t="s">
        <v>1299</v>
      </c>
      <c r="AY431" s="21" t="str">
        <f>IF(ISBLANK(Table2[[#This Row],[device_model]]), "", Table2[[#This Row],[device_suggested_area]])</f>
        <v>Home</v>
      </c>
      <c r="AZ431" s="21" t="s">
        <v>310</v>
      </c>
      <c r="BA431" s="21" t="s">
        <v>1300</v>
      </c>
      <c r="BB431" s="21" t="s">
        <v>275</v>
      </c>
      <c r="BC431" s="22" t="s">
        <v>1301</v>
      </c>
      <c r="BD431" s="21" t="s">
        <v>172</v>
      </c>
      <c r="BG431" s="21" t="s">
        <v>452</v>
      </c>
      <c r="BH431" s="21" t="s">
        <v>1364</v>
      </c>
      <c r="BI431" s="21"/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2023-07-28T05:09:59Z</dcterms:modified>
</cp:coreProperties>
</file>