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8D8B686-2C22-3447-B012-B6FC9CCECF81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01" i="1" l="1"/>
  <c r="AK101" i="1"/>
  <c r="AX101" i="1"/>
  <c r="AY101" i="1"/>
  <c r="BA101" i="1"/>
  <c r="BM101" i="1"/>
  <c r="AY102" i="1"/>
  <c r="AJ102" i="1"/>
  <c r="AK102" i="1"/>
  <c r="AX102" i="1"/>
  <c r="BA102" i="1"/>
  <c r="BM102" i="1"/>
  <c r="AY103" i="1"/>
  <c r="AJ103" i="1"/>
  <c r="AK103" i="1"/>
  <c r="AX103" i="1"/>
  <c r="BA103" i="1"/>
  <c r="BM103" i="1"/>
  <c r="BM463" i="1"/>
  <c r="BA463" i="1"/>
  <c r="AW463" i="1"/>
  <c r="AX463" i="1" s="1"/>
  <c r="F463" i="1"/>
  <c r="BM465" i="1"/>
  <c r="BA465" i="1"/>
  <c r="AW465" i="1"/>
  <c r="AX465" i="1" s="1"/>
  <c r="F465" i="1"/>
  <c r="AW464" i="1"/>
  <c r="AX464" i="1" s="1"/>
  <c r="BM464" i="1"/>
  <c r="BA464" i="1"/>
  <c r="F464" i="1"/>
  <c r="BM105" i="1"/>
  <c r="BA105" i="1"/>
  <c r="AW105" i="1" s="1"/>
  <c r="T105" i="1"/>
  <c r="S105" i="1"/>
  <c r="F105" i="1"/>
  <c r="BM104" i="1"/>
  <c r="BA104" i="1"/>
  <c r="AW104" i="1" s="1"/>
  <c r="S104" i="1"/>
  <c r="F104" i="1"/>
  <c r="BM55" i="1"/>
  <c r="BA55" i="1"/>
  <c r="AW55" i="1"/>
  <c r="AX55" i="1" s="1"/>
  <c r="AV55" i="1"/>
  <c r="F55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24" i="1"/>
  <c r="BA424" i="1"/>
  <c r="AW424" i="1" s="1"/>
  <c r="AX424" i="1" s="1"/>
  <c r="F424" i="1"/>
  <c r="F128" i="1"/>
  <c r="AV128" i="1"/>
  <c r="AW128" i="1"/>
  <c r="AX128" i="1" s="1"/>
  <c r="BA128" i="1"/>
  <c r="BM128" i="1"/>
  <c r="BM127" i="1"/>
  <c r="BA127" i="1"/>
  <c r="AW127" i="1"/>
  <c r="AX127" i="1" s="1"/>
  <c r="AK127" i="1"/>
  <c r="AJ127" i="1"/>
  <c r="F127" i="1"/>
  <c r="BM126" i="1"/>
  <c r="BA126" i="1"/>
  <c r="AZ126" i="1"/>
  <c r="AW126" i="1" s="1"/>
  <c r="AT126" i="1"/>
  <c r="F126" i="1"/>
  <c r="BM125" i="1"/>
  <c r="BA125" i="1"/>
  <c r="AZ125" i="1"/>
  <c r="AW125" i="1" s="1"/>
  <c r="S125" i="1"/>
  <c r="F125" i="1"/>
  <c r="BM124" i="1"/>
  <c r="BA124" i="1"/>
  <c r="AZ124" i="1"/>
  <c r="AW124" i="1" s="1"/>
  <c r="AX124" i="1" s="1"/>
  <c r="AT124" i="1"/>
  <c r="F124" i="1"/>
  <c r="BM123" i="1"/>
  <c r="BA123" i="1"/>
  <c r="AZ123" i="1"/>
  <c r="AW123" i="1" s="1"/>
  <c r="AX123" i="1" s="1"/>
  <c r="S123" i="1"/>
  <c r="F123" i="1"/>
  <c r="BM122" i="1"/>
  <c r="BA122" i="1"/>
  <c r="AZ122" i="1"/>
  <c r="AW122" i="1" s="1"/>
  <c r="AT122" i="1"/>
  <c r="F122" i="1"/>
  <c r="BM121" i="1"/>
  <c r="BA121" i="1"/>
  <c r="AZ121" i="1"/>
  <c r="AW121" i="1" s="1"/>
  <c r="AX121" i="1" s="1"/>
  <c r="S121" i="1"/>
  <c r="F121" i="1"/>
  <c r="BM120" i="1"/>
  <c r="BA120" i="1"/>
  <c r="AZ120" i="1"/>
  <c r="AW120" i="1" s="1"/>
  <c r="AX120" i="1" s="1"/>
  <c r="AT120" i="1"/>
  <c r="F120" i="1"/>
  <c r="BM119" i="1"/>
  <c r="BA119" i="1"/>
  <c r="AZ119" i="1"/>
  <c r="AW119" i="1" s="1"/>
  <c r="AX119" i="1" s="1"/>
  <c r="S119" i="1"/>
  <c r="F119" i="1"/>
  <c r="BM216" i="1"/>
  <c r="BA216" i="1"/>
  <c r="AW216" i="1"/>
  <c r="AX216" i="1" s="1"/>
  <c r="AV216" i="1"/>
  <c r="F216" i="1"/>
  <c r="AR290" i="1"/>
  <c r="AR91" i="1"/>
  <c r="AR90" i="1"/>
  <c r="AR89" i="1"/>
  <c r="AR88" i="1"/>
  <c r="AR86" i="1"/>
  <c r="AR85" i="1"/>
  <c r="AR82" i="1"/>
  <c r="AR83" i="1"/>
  <c r="BM309" i="1"/>
  <c r="BA309" i="1"/>
  <c r="AW309" i="1" s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 s="1"/>
  <c r="AV321" i="1" s="1"/>
  <c r="AK321" i="1"/>
  <c r="AJ321" i="1"/>
  <c r="F321" i="1"/>
  <c r="BM494" i="1"/>
  <c r="BA494" i="1"/>
  <c r="AW494" i="1"/>
  <c r="AX494" i="1" s="1"/>
  <c r="F494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67" i="1"/>
  <c r="AW474" i="1"/>
  <c r="AV474" i="1" s="1"/>
  <c r="AW475" i="1"/>
  <c r="AV475" i="1" s="1"/>
  <c r="AW476" i="1"/>
  <c r="AV476" i="1" s="1"/>
  <c r="AW477" i="1"/>
  <c r="AV477" i="1" s="1"/>
  <c r="AW478" i="1"/>
  <c r="AX478" i="1" s="1"/>
  <c r="AW479" i="1"/>
  <c r="AX479" i="1" s="1"/>
  <c r="AW480" i="1"/>
  <c r="AV480" i="1" s="1"/>
  <c r="AW481" i="1"/>
  <c r="AX481" i="1" s="1"/>
  <c r="AW482" i="1"/>
  <c r="AW483" i="1"/>
  <c r="AV483" i="1" s="1"/>
  <c r="AW484" i="1"/>
  <c r="AX484" i="1" s="1"/>
  <c r="AW485" i="1"/>
  <c r="AV485" i="1" s="1"/>
  <c r="AW486" i="1"/>
  <c r="AV486" i="1" s="1"/>
  <c r="AW487" i="1"/>
  <c r="AX487" i="1" s="1"/>
  <c r="AW488" i="1"/>
  <c r="AX488" i="1" s="1"/>
  <c r="AW489" i="1"/>
  <c r="AV489" i="1" s="1"/>
  <c r="AW490" i="1"/>
  <c r="AX490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BM489" i="1"/>
  <c r="BM486" i="1"/>
  <c r="BM483" i="1"/>
  <c r="BM480" i="1"/>
  <c r="BM477" i="1"/>
  <c r="F472" i="1"/>
  <c r="AJ472" i="1"/>
  <c r="AK472" i="1"/>
  <c r="BM472" i="1"/>
  <c r="BM473" i="1"/>
  <c r="BM474" i="1"/>
  <c r="BM475" i="1"/>
  <c r="AW473" i="1"/>
  <c r="F488" i="1"/>
  <c r="AJ488" i="1"/>
  <c r="AK488" i="1"/>
  <c r="BM488" i="1"/>
  <c r="F482" i="1"/>
  <c r="AJ482" i="1"/>
  <c r="AK482" i="1"/>
  <c r="BM482" i="1"/>
  <c r="F483" i="1"/>
  <c r="AJ483" i="1"/>
  <c r="AK483" i="1"/>
  <c r="F484" i="1"/>
  <c r="AJ484" i="1"/>
  <c r="AK484" i="1"/>
  <c r="BM484" i="1"/>
  <c r="F485" i="1"/>
  <c r="AJ485" i="1"/>
  <c r="AK485" i="1"/>
  <c r="BM485" i="1"/>
  <c r="F486" i="1"/>
  <c r="AJ486" i="1"/>
  <c r="AK486" i="1"/>
  <c r="F487" i="1"/>
  <c r="AJ487" i="1"/>
  <c r="AK487" i="1"/>
  <c r="BM487" i="1"/>
  <c r="F489" i="1"/>
  <c r="AJ489" i="1"/>
  <c r="AK489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3" i="1"/>
  <c r="AJ473" i="1"/>
  <c r="AK473" i="1"/>
  <c r="F474" i="1"/>
  <c r="AJ474" i="1"/>
  <c r="AK474" i="1"/>
  <c r="F475" i="1"/>
  <c r="AJ475" i="1"/>
  <c r="AK475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90" i="1"/>
  <c r="AJ490" i="1"/>
  <c r="AK490" i="1"/>
  <c r="BM490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3" i="1"/>
  <c r="AW373" i="1"/>
  <c r="AX373" i="1" s="1"/>
  <c r="T373" i="1"/>
  <c r="F373" i="1"/>
  <c r="BM372" i="1"/>
  <c r="AW372" i="1"/>
  <c r="AX372" i="1" s="1"/>
  <c r="T372" i="1"/>
  <c r="F372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8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7" i="1"/>
  <c r="F228" i="1"/>
  <c r="F93" i="1"/>
  <c r="F94" i="1"/>
  <c r="F95" i="1"/>
  <c r="F96" i="1"/>
  <c r="F97" i="1"/>
  <c r="F98" i="1"/>
  <c r="F99" i="1"/>
  <c r="F100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52" i="1"/>
  <c r="F453" i="1"/>
  <c r="F454" i="1"/>
  <c r="F455" i="1"/>
  <c r="F456" i="1"/>
  <c r="F457" i="1"/>
  <c r="F458" i="1"/>
  <c r="F459" i="1"/>
  <c r="F460" i="1"/>
  <c r="F461" i="1"/>
  <c r="F462" i="1"/>
  <c r="F466" i="1"/>
  <c r="F491" i="1"/>
  <c r="F492" i="1"/>
  <c r="F493" i="1"/>
  <c r="AJ335" i="1"/>
  <c r="AJ290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9" i="1"/>
  <c r="AJ378" i="1"/>
  <c r="AJ377" i="1"/>
  <c r="AJ327" i="1"/>
  <c r="AJ323" i="1"/>
  <c r="AJ319" i="1"/>
  <c r="AJ282" i="1"/>
  <c r="AJ281" i="1"/>
  <c r="AJ280" i="1"/>
  <c r="AJ279" i="1"/>
  <c r="AJ278" i="1"/>
  <c r="AJ277" i="1"/>
  <c r="AJ276" i="1"/>
  <c r="AJ388" i="1"/>
  <c r="AJ202" i="1"/>
  <c r="AJ227" i="1"/>
  <c r="AJ114" i="1"/>
  <c r="AJ113" i="1"/>
  <c r="AJ112" i="1"/>
  <c r="AJ174" i="1"/>
  <c r="AJ226" i="1"/>
  <c r="AJ225" i="1"/>
  <c r="AJ224" i="1"/>
  <c r="AJ198" i="1"/>
  <c r="AJ197" i="1"/>
  <c r="AJ28" i="1"/>
  <c r="AJ222" i="1"/>
  <c r="AJ221" i="1"/>
  <c r="AJ220" i="1"/>
  <c r="AJ385" i="1"/>
  <c r="AJ384" i="1"/>
  <c r="AJ383" i="1"/>
  <c r="BA36" i="1"/>
  <c r="BA383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3" i="1"/>
  <c r="AR43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2" i="1"/>
  <c r="BA282" i="1"/>
  <c r="AW282" i="1" s="1"/>
  <c r="AV282" i="1" s="1"/>
  <c r="AK282" i="1"/>
  <c r="BM281" i="1"/>
  <c r="BA281" i="1"/>
  <c r="AW281" i="1" s="1"/>
  <c r="AV281" i="1" s="1"/>
  <c r="AK281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6" i="1"/>
  <c r="AR75" i="1"/>
  <c r="AR74" i="1"/>
  <c r="AR73" i="1"/>
  <c r="AR72" i="1"/>
  <c r="AR71" i="1"/>
  <c r="AR26" i="1"/>
  <c r="AY463" i="1" l="1"/>
  <c r="AY465" i="1"/>
  <c r="AY464" i="1"/>
  <c r="AY451" i="1"/>
  <c r="AX105" i="1"/>
  <c r="AV105" i="1"/>
  <c r="AY105" i="1"/>
  <c r="AX104" i="1"/>
  <c r="AV104" i="1"/>
  <c r="AY104" i="1"/>
  <c r="AY55" i="1"/>
  <c r="AY449" i="1"/>
  <c r="AY448" i="1"/>
  <c r="AY446" i="1"/>
  <c r="AY447" i="1"/>
  <c r="AY450" i="1"/>
  <c r="AY424" i="1"/>
  <c r="AV424" i="1"/>
  <c r="AV124" i="1"/>
  <c r="AY128" i="1"/>
  <c r="AY119" i="1"/>
  <c r="AV127" i="1"/>
  <c r="AY123" i="1"/>
  <c r="AY125" i="1"/>
  <c r="AV119" i="1"/>
  <c r="AV121" i="1"/>
  <c r="AV123" i="1"/>
  <c r="AV125" i="1"/>
  <c r="AY120" i="1"/>
  <c r="AV120" i="1"/>
  <c r="AY124" i="1"/>
  <c r="AX126" i="1"/>
  <c r="AY126" i="1"/>
  <c r="AX122" i="1"/>
  <c r="AY122" i="1"/>
  <c r="AY121" i="1"/>
  <c r="AX125" i="1"/>
  <c r="AV126" i="1"/>
  <c r="AV122" i="1"/>
  <c r="AY216" i="1"/>
  <c r="AY309" i="1"/>
  <c r="AX309" i="1"/>
  <c r="AV309" i="1"/>
  <c r="AX321" i="1"/>
  <c r="AY321" i="1"/>
  <c r="AY494" i="1"/>
  <c r="AV494" i="1"/>
  <c r="AY488" i="1"/>
  <c r="AY470" i="1"/>
  <c r="AV470" i="1"/>
  <c r="AV468" i="1"/>
  <c r="AV467" i="1"/>
  <c r="AV469" i="1"/>
  <c r="AV471" i="1"/>
  <c r="AV472" i="1"/>
  <c r="AY482" i="1"/>
  <c r="AY467" i="1"/>
  <c r="AV488" i="1"/>
  <c r="AY483" i="1"/>
  <c r="AX482" i="1"/>
  <c r="AY486" i="1"/>
  <c r="AY480" i="1"/>
  <c r="AY472" i="1"/>
  <c r="AY477" i="1"/>
  <c r="AY489" i="1"/>
  <c r="AY490" i="1"/>
  <c r="AV490" i="1"/>
  <c r="AV487" i="1"/>
  <c r="AY485" i="1"/>
  <c r="AX485" i="1"/>
  <c r="AV484" i="1"/>
  <c r="AV482" i="1"/>
  <c r="AV481" i="1"/>
  <c r="AY479" i="1"/>
  <c r="AV479" i="1"/>
  <c r="AY478" i="1"/>
  <c r="AV478" i="1"/>
  <c r="AY476" i="1"/>
  <c r="AX476" i="1"/>
  <c r="AY484" i="1"/>
  <c r="AY474" i="1"/>
  <c r="AY469" i="1"/>
  <c r="AY487" i="1"/>
  <c r="AY481" i="1"/>
  <c r="AY475" i="1"/>
  <c r="AX475" i="1"/>
  <c r="AX489" i="1"/>
  <c r="AX486" i="1"/>
  <c r="AX483" i="1"/>
  <c r="AX480" i="1"/>
  <c r="AX477" i="1"/>
  <c r="AX474" i="1"/>
  <c r="AY471" i="1"/>
  <c r="AY468" i="1"/>
  <c r="AY473" i="1"/>
  <c r="AV473" i="1"/>
  <c r="AX473" i="1"/>
  <c r="AY41" i="1"/>
  <c r="AY42" i="1"/>
  <c r="AY373" i="1"/>
  <c r="AY372" i="1"/>
  <c r="AV372" i="1"/>
  <c r="AV373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1" i="1"/>
  <c r="AX295" i="1"/>
  <c r="AX300" i="1"/>
  <c r="AX301" i="1"/>
  <c r="AX327" i="1"/>
  <c r="AX323" i="1"/>
  <c r="AX315" i="1"/>
  <c r="AX292" i="1"/>
  <c r="AX304" i="1"/>
  <c r="AX282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2" i="1"/>
  <c r="AV303" i="1"/>
  <c r="AY303" i="1"/>
  <c r="AY319" i="1"/>
  <c r="AV297" i="1"/>
  <c r="AY297" i="1"/>
  <c r="AV311" i="1"/>
  <c r="AY311" i="1"/>
  <c r="AY306" i="1"/>
  <c r="AY281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228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8" i="1"/>
  <c r="BA228" i="1"/>
  <c r="AK228" i="1"/>
  <c r="AJ228" i="1"/>
  <c r="BM227" i="1"/>
  <c r="BA227" i="1"/>
  <c r="AW227" i="1" s="1"/>
  <c r="AX227" i="1" s="1"/>
  <c r="AM227" i="1"/>
  <c r="AK227" i="1"/>
  <c r="BM22" i="1"/>
  <c r="BM16" i="1"/>
  <c r="BM14" i="1"/>
  <c r="BM12" i="1"/>
  <c r="BM8" i="1"/>
  <c r="BM6" i="1"/>
  <c r="BM4" i="1"/>
  <c r="BA4" i="1"/>
  <c r="AW4" i="1" s="1"/>
  <c r="AX4" i="1" s="1"/>
  <c r="AK4" i="1"/>
  <c r="AK280" i="1"/>
  <c r="AK279" i="1"/>
  <c r="AK278" i="1"/>
  <c r="AK277" i="1"/>
  <c r="AK276" i="1"/>
  <c r="AK388" i="1"/>
  <c r="AK383" i="1"/>
  <c r="AK377" i="1"/>
  <c r="AK224" i="1"/>
  <c r="AK220" i="1"/>
  <c r="AK202" i="1"/>
  <c r="AK197" i="1"/>
  <c r="AK174" i="1"/>
  <c r="AK112" i="1"/>
  <c r="AK385" i="1"/>
  <c r="AK384" i="1"/>
  <c r="AK379" i="1"/>
  <c r="AK378" i="1"/>
  <c r="AK226" i="1"/>
  <c r="AK225" i="1"/>
  <c r="AK222" i="1"/>
  <c r="AK221" i="1"/>
  <c r="AK198" i="1"/>
  <c r="AK114" i="1"/>
  <c r="AK113" i="1"/>
  <c r="AM112" i="1"/>
  <c r="AK335" i="1"/>
  <c r="AK290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8" i="1"/>
  <c r="AM385" i="1"/>
  <c r="AM384" i="1"/>
  <c r="AM383" i="1"/>
  <c r="AM379" i="1"/>
  <c r="AM378" i="1"/>
  <c r="AM377" i="1"/>
  <c r="AM226" i="1"/>
  <c r="AM225" i="1"/>
  <c r="AM224" i="1"/>
  <c r="AM222" i="1"/>
  <c r="AM221" i="1"/>
  <c r="AM220" i="1"/>
  <c r="AM202" i="1"/>
  <c r="AM198" i="1"/>
  <c r="AM197" i="1"/>
  <c r="AM174" i="1"/>
  <c r="AM114" i="1"/>
  <c r="AM113" i="1"/>
  <c r="AW457" i="1"/>
  <c r="AX457" i="1" s="1"/>
  <c r="AV457" i="1"/>
  <c r="AW455" i="1"/>
  <c r="AX455" i="1" s="1"/>
  <c r="AV455" i="1"/>
  <c r="AW453" i="1"/>
  <c r="AX453" i="1" s="1"/>
  <c r="AV453" i="1"/>
  <c r="AW452" i="1"/>
  <c r="AX452" i="1" s="1"/>
  <c r="AV452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156" i="1"/>
  <c r="AX156" i="1" s="1"/>
  <c r="AV156" i="1"/>
  <c r="AW134" i="1"/>
  <c r="AX134" i="1" s="1"/>
  <c r="AV134" i="1"/>
  <c r="AW129" i="1"/>
  <c r="AX129" i="1" s="1"/>
  <c r="AV129" i="1"/>
  <c r="AW116" i="1"/>
  <c r="AX116" i="1" s="1"/>
  <c r="AV116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8" i="1"/>
  <c r="AX458" i="1" s="1"/>
  <c r="AW466" i="1"/>
  <c r="AX466" i="1" s="1"/>
  <c r="AW491" i="1"/>
  <c r="AX491" i="1" s="1"/>
  <c r="AW493" i="1"/>
  <c r="AX493" i="1" s="1"/>
  <c r="BA457" i="1"/>
  <c r="BA455" i="1"/>
  <c r="BA453" i="1"/>
  <c r="BA452" i="1"/>
  <c r="BA445" i="1"/>
  <c r="BA442" i="1"/>
  <c r="BA441" i="1"/>
  <c r="BA440" i="1"/>
  <c r="BA437" i="1"/>
  <c r="BA436" i="1"/>
  <c r="BA428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43" i="1"/>
  <c r="BA342" i="1"/>
  <c r="BA341" i="1"/>
  <c r="BA340" i="1"/>
  <c r="BA334" i="1"/>
  <c r="BA333" i="1"/>
  <c r="BA332" i="1"/>
  <c r="BA331" i="1"/>
  <c r="BA330" i="1"/>
  <c r="BA329" i="1"/>
  <c r="BA291" i="1"/>
  <c r="BA289" i="1"/>
  <c r="BA288" i="1"/>
  <c r="BA287" i="1"/>
  <c r="BA286" i="1"/>
  <c r="BA285" i="1"/>
  <c r="BA284" i="1"/>
  <c r="BA283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156" i="1"/>
  <c r="BA134" i="1"/>
  <c r="BA129" i="1"/>
  <c r="BA116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3" i="1"/>
  <c r="BA438" i="1"/>
  <c r="BA492" i="1"/>
  <c r="BA275" i="1"/>
  <c r="AW275" i="1" s="1"/>
  <c r="AX275" i="1" s="1"/>
  <c r="BA462" i="1"/>
  <c r="BA461" i="1"/>
  <c r="BA460" i="1"/>
  <c r="BA459" i="1"/>
  <c r="BA458" i="1"/>
  <c r="BA456" i="1"/>
  <c r="BA454" i="1"/>
  <c r="BA387" i="1"/>
  <c r="AW387" i="1" s="1"/>
  <c r="AX387" i="1" s="1"/>
  <c r="BA386" i="1"/>
  <c r="AW386" i="1" s="1"/>
  <c r="AX386" i="1" s="1"/>
  <c r="BA381" i="1"/>
  <c r="AW381" i="1" s="1"/>
  <c r="AX381" i="1" s="1"/>
  <c r="BA380" i="1"/>
  <c r="AW380" i="1" s="1"/>
  <c r="AX380" i="1" s="1"/>
  <c r="BA375" i="1"/>
  <c r="AW375" i="1" s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8" i="1"/>
  <c r="AW218" i="1" s="1"/>
  <c r="AX218" i="1" s="1"/>
  <c r="BA217" i="1"/>
  <c r="AW217" i="1" s="1"/>
  <c r="AX217" i="1" s="1"/>
  <c r="BA200" i="1"/>
  <c r="AW200" i="1" s="1"/>
  <c r="AX200" i="1" s="1"/>
  <c r="BA199" i="1"/>
  <c r="AW199" i="1" s="1"/>
  <c r="AX199" i="1" s="1"/>
  <c r="BA195" i="1"/>
  <c r="AW195" i="1" s="1"/>
  <c r="AX195" i="1" s="1"/>
  <c r="BA194" i="1"/>
  <c r="AW194" i="1" s="1"/>
  <c r="AX194" i="1" s="1"/>
  <c r="BA110" i="1"/>
  <c r="AW110" i="1" s="1"/>
  <c r="AX110" i="1" s="1"/>
  <c r="BA109" i="1"/>
  <c r="AW109" i="1" s="1"/>
  <c r="AX109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8" i="1"/>
  <c r="BA385" i="1"/>
  <c r="AW385" i="1" s="1"/>
  <c r="AX385" i="1" s="1"/>
  <c r="BA384" i="1"/>
  <c r="AW384" i="1" s="1"/>
  <c r="AX384" i="1" s="1"/>
  <c r="AW383" i="1"/>
  <c r="AX383" i="1" s="1"/>
  <c r="BA382" i="1"/>
  <c r="AW382" i="1" s="1"/>
  <c r="AX382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02" i="1"/>
  <c r="AW202" i="1" s="1"/>
  <c r="AX202" i="1" s="1"/>
  <c r="BA201" i="1"/>
  <c r="AW201" i="1" s="1"/>
  <c r="AX201" i="1" s="1"/>
  <c r="BA198" i="1"/>
  <c r="AW198" i="1" s="1"/>
  <c r="AX198" i="1" s="1"/>
  <c r="BA197" i="1"/>
  <c r="AW197" i="1" s="1"/>
  <c r="AX197" i="1" s="1"/>
  <c r="BA196" i="1"/>
  <c r="AW196" i="1" s="1"/>
  <c r="AX196" i="1" s="1"/>
  <c r="BA174" i="1"/>
  <c r="BA114" i="1"/>
  <c r="AW114" i="1" s="1"/>
  <c r="AX114" i="1" s="1"/>
  <c r="BA113" i="1"/>
  <c r="AW113" i="1" s="1"/>
  <c r="AX113" i="1" s="1"/>
  <c r="BA112" i="1"/>
  <c r="AW112" i="1" s="1"/>
  <c r="AX112" i="1" s="1"/>
  <c r="BA111" i="1"/>
  <c r="AW111" i="1" s="1"/>
  <c r="AX111" i="1" s="1"/>
  <c r="BA118" i="1"/>
  <c r="AW118" i="1" s="1"/>
  <c r="AX118" i="1" s="1"/>
  <c r="BA117" i="1"/>
  <c r="AW117" i="1" s="1"/>
  <c r="AX117" i="1" s="1"/>
  <c r="BA115" i="1"/>
  <c r="AW115" i="1" s="1"/>
  <c r="AX115" i="1" s="1"/>
  <c r="BA108" i="1"/>
  <c r="AW108" i="1" s="1"/>
  <c r="AX108" i="1" s="1"/>
  <c r="BA107" i="1"/>
  <c r="AW107" i="1" s="1"/>
  <c r="AX107" i="1" s="1"/>
  <c r="BA106" i="1"/>
  <c r="AW106" i="1" s="1"/>
  <c r="AX106" i="1" s="1"/>
  <c r="BA391" i="1"/>
  <c r="BA390" i="1"/>
  <c r="BA389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193" i="1"/>
  <c r="BA192" i="1"/>
  <c r="BA187" i="1"/>
  <c r="BA186" i="1"/>
  <c r="BA182" i="1"/>
  <c r="BA181" i="1"/>
  <c r="BA180" i="1"/>
  <c r="BA179" i="1"/>
  <c r="BA178" i="1"/>
  <c r="BA177" i="1"/>
  <c r="BA176" i="1"/>
  <c r="BA175" i="1"/>
  <c r="BA173" i="1"/>
  <c r="BA172" i="1"/>
  <c r="BA171" i="1"/>
  <c r="BA170" i="1"/>
  <c r="BA169" i="1"/>
  <c r="BA168" i="1"/>
  <c r="BA167" i="1"/>
  <c r="BA162" i="1"/>
  <c r="BA161" i="1"/>
  <c r="BA160" i="1"/>
  <c r="BA159" i="1"/>
  <c r="BA158" i="1"/>
  <c r="BA157" i="1"/>
  <c r="BA155" i="1"/>
  <c r="BA154" i="1"/>
  <c r="BA153" i="1"/>
  <c r="BA152" i="1"/>
  <c r="BA151" i="1"/>
  <c r="BA150" i="1"/>
  <c r="BA149" i="1"/>
  <c r="BA148" i="1"/>
  <c r="BA147" i="1"/>
  <c r="BA146" i="1"/>
  <c r="BA145" i="1"/>
  <c r="BA141" i="1"/>
  <c r="BA140" i="1"/>
  <c r="BA139" i="1"/>
  <c r="BA138" i="1"/>
  <c r="BA137" i="1"/>
  <c r="BA136" i="1"/>
  <c r="BA135" i="1"/>
  <c r="BA133" i="1"/>
  <c r="BA132" i="1"/>
  <c r="BA131" i="1"/>
  <c r="BA130" i="1"/>
  <c r="BA466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394" i="1"/>
  <c r="BA393" i="1"/>
  <c r="BA392" i="1"/>
  <c r="BA191" i="1"/>
  <c r="BA190" i="1"/>
  <c r="BA189" i="1"/>
  <c r="BA188" i="1"/>
  <c r="BA185" i="1"/>
  <c r="BA184" i="1"/>
  <c r="BA183" i="1"/>
  <c r="BA166" i="1"/>
  <c r="BA165" i="1"/>
  <c r="BA164" i="1"/>
  <c r="BA163" i="1"/>
  <c r="BA144" i="1"/>
  <c r="BA143" i="1"/>
  <c r="BA142" i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5" i="1"/>
  <c r="AW335" i="1" s="1"/>
  <c r="AX335" i="1" s="1"/>
  <c r="BA290" i="1"/>
  <c r="AW290" i="1" s="1"/>
  <c r="AX290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1" i="1"/>
  <c r="BA493" i="1"/>
  <c r="BA435" i="1"/>
  <c r="BA426" i="1"/>
  <c r="AW426" i="1" s="1"/>
  <c r="AX426" i="1" s="1"/>
  <c r="S357" i="1"/>
  <c r="S356" i="1"/>
  <c r="S355" i="1"/>
  <c r="S353" i="1"/>
  <c r="S383" i="1"/>
  <c r="S382" i="1"/>
  <c r="S377" i="1"/>
  <c r="S376" i="1"/>
  <c r="S371" i="1"/>
  <c r="S370" i="1"/>
  <c r="S369" i="1"/>
  <c r="S368" i="1"/>
  <c r="S365" i="1"/>
  <c r="S364" i="1"/>
  <c r="S363" i="1"/>
  <c r="S351" i="1"/>
  <c r="S349" i="1"/>
  <c r="S387" i="1"/>
  <c r="S386" i="1"/>
  <c r="T224" i="1"/>
  <c r="T220" i="1"/>
  <c r="T383" i="1"/>
  <c r="T377" i="1"/>
  <c r="T112" i="1"/>
  <c r="S430" i="1"/>
  <c r="S431" i="1"/>
  <c r="S434" i="1"/>
  <c r="S433" i="1"/>
  <c r="S345" i="1"/>
  <c r="S344" i="1"/>
  <c r="S347" i="1"/>
  <c r="S346" i="1"/>
  <c r="S367" i="1"/>
  <c r="S366" i="1"/>
  <c r="T359" i="1"/>
  <c r="T361" i="1"/>
  <c r="T218" i="1"/>
  <c r="T345" i="1"/>
  <c r="T357" i="1"/>
  <c r="T355" i="1"/>
  <c r="T353" i="1"/>
  <c r="T371" i="1"/>
  <c r="T369" i="1"/>
  <c r="T349" i="1"/>
  <c r="T363" i="1"/>
  <c r="T351" i="1"/>
  <c r="T365" i="1"/>
  <c r="T387" i="1"/>
  <c r="T347" i="1"/>
  <c r="T367" i="1"/>
  <c r="T109" i="1"/>
  <c r="T110" i="1"/>
  <c r="S419" i="1"/>
  <c r="S421" i="1"/>
  <c r="S422" i="1"/>
  <c r="S432" i="1"/>
  <c r="S420" i="1"/>
  <c r="S418" i="1"/>
  <c r="S417" i="1"/>
  <c r="S362" i="1"/>
  <c r="S348" i="1"/>
  <c r="S350" i="1"/>
  <c r="S352" i="1"/>
  <c r="S354" i="1"/>
  <c r="BB462" i="1"/>
  <c r="AW462" i="1" s="1"/>
  <c r="AX462" i="1" s="1"/>
  <c r="BB461" i="1"/>
  <c r="AW461" i="1" s="1"/>
  <c r="AX461" i="1" s="1"/>
  <c r="BB460" i="1"/>
  <c r="AW460" i="1" s="1"/>
  <c r="AX460" i="1" s="1"/>
  <c r="BB459" i="1"/>
  <c r="AW459" i="1" s="1"/>
  <c r="AX459" i="1" s="1"/>
  <c r="BB456" i="1"/>
  <c r="AW456" i="1" s="1"/>
  <c r="AX456" i="1" s="1"/>
  <c r="BB454" i="1"/>
  <c r="AW454" i="1" s="1"/>
  <c r="AX454" i="1" s="1"/>
  <c r="AZ492" i="1"/>
  <c r="AW492" i="1" s="1"/>
  <c r="AX492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91" i="1"/>
  <c r="AW391" i="1" s="1"/>
  <c r="AX391" i="1" s="1"/>
  <c r="AZ390" i="1"/>
  <c r="AW390" i="1" s="1"/>
  <c r="AX390" i="1" s="1"/>
  <c r="AZ389" i="1"/>
  <c r="AW389" i="1" s="1"/>
  <c r="AX389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193" i="1"/>
  <c r="AW193" i="1" s="1"/>
  <c r="AX193" i="1" s="1"/>
  <c r="AZ192" i="1"/>
  <c r="AW192" i="1" s="1"/>
  <c r="AX192" i="1" s="1"/>
  <c r="AZ187" i="1"/>
  <c r="AW187" i="1" s="1"/>
  <c r="AX187" i="1" s="1"/>
  <c r="AZ186" i="1"/>
  <c r="AW186" i="1" s="1"/>
  <c r="AX186" i="1" s="1"/>
  <c r="AZ182" i="1"/>
  <c r="AW182" i="1" s="1"/>
  <c r="AX182" i="1" s="1"/>
  <c r="AZ181" i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5" i="1"/>
  <c r="AW175" i="1" s="1"/>
  <c r="AX175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394" i="1"/>
  <c r="AW394" i="1" s="1"/>
  <c r="AX394" i="1" s="1"/>
  <c r="AZ393" i="1"/>
  <c r="AW393" i="1" s="1"/>
  <c r="AX393" i="1" s="1"/>
  <c r="AZ392" i="1"/>
  <c r="AW392" i="1" s="1"/>
  <c r="AX392" i="1" s="1"/>
  <c r="AZ191" i="1"/>
  <c r="AW191" i="1" s="1"/>
  <c r="AX191" i="1" s="1"/>
  <c r="AZ190" i="1"/>
  <c r="AW190" i="1" s="1"/>
  <c r="AX190" i="1" s="1"/>
  <c r="AZ189" i="1"/>
  <c r="AW189" i="1" s="1"/>
  <c r="AX189" i="1" s="1"/>
  <c r="AZ188" i="1"/>
  <c r="AW188" i="1" s="1"/>
  <c r="AX188" i="1" s="1"/>
  <c r="AZ185" i="1"/>
  <c r="AW185" i="1" s="1"/>
  <c r="AX185" i="1" s="1"/>
  <c r="AZ184" i="1"/>
  <c r="AW184" i="1" s="1"/>
  <c r="AX184" i="1" s="1"/>
  <c r="AZ183" i="1"/>
  <c r="AW183" i="1" s="1"/>
  <c r="AX183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44" i="1"/>
  <c r="AW144" i="1" s="1"/>
  <c r="AX144" i="1" s="1"/>
  <c r="AZ143" i="1"/>
  <c r="AW143" i="1" s="1"/>
  <c r="AX143" i="1" s="1"/>
  <c r="AZ142" i="1"/>
  <c r="AW142" i="1" s="1"/>
  <c r="AX142" i="1" s="1"/>
  <c r="R196" i="1"/>
  <c r="S196" i="1" s="1"/>
  <c r="BM202" i="1"/>
  <c r="AT202" i="1"/>
  <c r="AL202" i="1"/>
  <c r="R202" i="1"/>
  <c r="S202" i="1" s="1"/>
  <c r="BM201" i="1"/>
  <c r="R201" i="1"/>
  <c r="S201" i="1" s="1"/>
  <c r="BM198" i="1"/>
  <c r="BM197" i="1"/>
  <c r="AT197" i="1"/>
  <c r="AL197" i="1"/>
  <c r="R197" i="1"/>
  <c r="S197" i="1" s="1"/>
  <c r="BM196" i="1"/>
  <c r="BM226" i="1"/>
  <c r="BM225" i="1"/>
  <c r="BM224" i="1"/>
  <c r="AT224" i="1"/>
  <c r="AL224" i="1"/>
  <c r="R224" i="1"/>
  <c r="J224" i="1"/>
  <c r="BM223" i="1"/>
  <c r="R223" i="1"/>
  <c r="S360" i="1"/>
  <c r="S358" i="1"/>
  <c r="R174" i="1"/>
  <c r="S174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9" i="1"/>
  <c r="BM200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7" i="1"/>
  <c r="BM218" i="1"/>
  <c r="BM219" i="1"/>
  <c r="BM220" i="1"/>
  <c r="BM221" i="1"/>
  <c r="BM222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52" i="1"/>
  <c r="BM453" i="1"/>
  <c r="BM454" i="1"/>
  <c r="BM455" i="1"/>
  <c r="BM456" i="1"/>
  <c r="BM457" i="1"/>
  <c r="BM458" i="1"/>
  <c r="BM459" i="1"/>
  <c r="BM460" i="1"/>
  <c r="BM461" i="1"/>
  <c r="BM462" i="1"/>
  <c r="BM466" i="1"/>
  <c r="BM491" i="1"/>
  <c r="BM492" i="1"/>
  <c r="BM493" i="1"/>
  <c r="AT383" i="1"/>
  <c r="AL383" i="1"/>
  <c r="R112" i="1"/>
  <c r="S112" i="1" s="1"/>
  <c r="R111" i="1"/>
  <c r="S111" i="1" s="1"/>
  <c r="AT112" i="1"/>
  <c r="AL112" i="1"/>
  <c r="AT377" i="1"/>
  <c r="AL377" i="1"/>
  <c r="AT388" i="1"/>
  <c r="AL388" i="1"/>
  <c r="AT174" i="1"/>
  <c r="AL174" i="1"/>
  <c r="AL220" i="1"/>
  <c r="AT220" i="1"/>
  <c r="R220" i="1"/>
  <c r="J220" i="1"/>
  <c r="R219" i="1"/>
  <c r="R185" i="1"/>
  <c r="S185" i="1" s="1"/>
  <c r="R184" i="1"/>
  <c r="S184" i="1" s="1"/>
  <c r="R144" i="1"/>
  <c r="S144" i="1" s="1"/>
  <c r="R143" i="1"/>
  <c r="S143" i="1" s="1"/>
  <c r="R166" i="1"/>
  <c r="S166" i="1" s="1"/>
  <c r="R164" i="1"/>
  <c r="S164" i="1" s="1"/>
  <c r="R191" i="1"/>
  <c r="S191" i="1" s="1"/>
  <c r="R190" i="1"/>
  <c r="S190" i="1" s="1"/>
  <c r="R189" i="1"/>
  <c r="S189" i="1" s="1"/>
  <c r="T381" i="1"/>
  <c r="T375" i="1"/>
  <c r="T200" i="1"/>
  <c r="T195" i="1"/>
  <c r="T429" i="1"/>
  <c r="T380" i="1"/>
  <c r="T374" i="1"/>
  <c r="T199" i="1"/>
  <c r="T194" i="1"/>
  <c r="S361" i="1"/>
  <c r="S359" i="1"/>
  <c r="R217" i="1"/>
  <c r="R218" i="1"/>
  <c r="R214" i="1"/>
  <c r="S214" i="1" s="1"/>
  <c r="R213" i="1"/>
  <c r="S213" i="1" s="1"/>
  <c r="R207" i="1"/>
  <c r="S207" i="1" s="1"/>
  <c r="R206" i="1"/>
  <c r="S206" i="1" s="1"/>
  <c r="R205" i="1"/>
  <c r="S205" i="1" s="1"/>
  <c r="R204" i="1"/>
  <c r="S204" i="1" s="1"/>
  <c r="R193" i="1"/>
  <c r="S193" i="1" s="1"/>
  <c r="R187" i="1"/>
  <c r="S187" i="1" s="1"/>
  <c r="R182" i="1"/>
  <c r="S182" i="1" s="1"/>
  <c r="R180" i="1"/>
  <c r="S180" i="1" s="1"/>
  <c r="R178" i="1"/>
  <c r="S178" i="1" s="1"/>
  <c r="R176" i="1"/>
  <c r="S176" i="1" s="1"/>
  <c r="R173" i="1"/>
  <c r="S173" i="1" s="1"/>
  <c r="R172" i="1"/>
  <c r="S172" i="1" s="1"/>
  <c r="R171" i="1"/>
  <c r="S171" i="1" s="1"/>
  <c r="R170" i="1"/>
  <c r="S170" i="1" s="1"/>
  <c r="R168" i="1"/>
  <c r="S168" i="1" s="1"/>
  <c r="R162" i="1"/>
  <c r="S162" i="1" s="1"/>
  <c r="R161" i="1"/>
  <c r="S161" i="1" s="1"/>
  <c r="R160" i="1"/>
  <c r="S160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1" i="1"/>
  <c r="S141" i="1" s="1"/>
  <c r="R140" i="1"/>
  <c r="S140" i="1" s="1"/>
  <c r="R139" i="1"/>
  <c r="S139" i="1" s="1"/>
  <c r="R138" i="1"/>
  <c r="S138" i="1" s="1"/>
  <c r="R136" i="1"/>
  <c r="S136" i="1" s="1"/>
  <c r="R134" i="1"/>
  <c r="S134" i="1" s="1"/>
  <c r="R133" i="1"/>
  <c r="S133" i="1" s="1"/>
  <c r="R131" i="1"/>
  <c r="S131" i="1" s="1"/>
  <c r="R129" i="1"/>
  <c r="S129" i="1" s="1"/>
  <c r="R118" i="1"/>
  <c r="S118" i="1" s="1"/>
  <c r="R117" i="1"/>
  <c r="S117" i="1" s="1"/>
  <c r="R115" i="1"/>
  <c r="S115" i="1" s="1"/>
  <c r="R108" i="1"/>
  <c r="S108" i="1" s="1"/>
  <c r="R107" i="1"/>
  <c r="S107" i="1" s="1"/>
  <c r="R106" i="1"/>
  <c r="S106" i="1" s="1"/>
  <c r="AT168" i="1"/>
  <c r="AT167" i="1"/>
  <c r="AT394" i="1"/>
  <c r="AT393" i="1"/>
  <c r="AT492" i="1"/>
  <c r="AT392" i="1"/>
  <c r="AT391" i="1"/>
  <c r="AT390" i="1"/>
  <c r="AT389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193" i="1"/>
  <c r="AT192" i="1"/>
  <c r="AT187" i="1"/>
  <c r="AT186" i="1"/>
  <c r="AT182" i="1"/>
  <c r="AT181" i="1"/>
  <c r="AT180" i="1"/>
  <c r="AT179" i="1"/>
  <c r="AT178" i="1"/>
  <c r="AT177" i="1"/>
  <c r="AT176" i="1"/>
  <c r="AT175" i="1"/>
  <c r="AT173" i="1"/>
  <c r="AT172" i="1"/>
  <c r="AT171" i="1"/>
  <c r="AT170" i="1"/>
  <c r="AT169" i="1"/>
  <c r="AT162" i="1"/>
  <c r="AT161" i="1"/>
  <c r="AT160" i="1"/>
  <c r="AT159" i="1"/>
  <c r="AT158" i="1"/>
  <c r="AT157" i="1"/>
  <c r="AT155" i="1"/>
  <c r="AT154" i="1"/>
  <c r="AT153" i="1"/>
  <c r="AT152" i="1"/>
  <c r="AT151" i="1"/>
  <c r="AT150" i="1"/>
  <c r="AT149" i="1"/>
  <c r="AT148" i="1"/>
  <c r="AT147" i="1"/>
  <c r="AT146" i="1"/>
  <c r="AT145" i="1"/>
  <c r="AT141" i="1"/>
  <c r="AT140" i="1"/>
  <c r="AT139" i="1"/>
  <c r="AT138" i="1"/>
  <c r="AT137" i="1"/>
  <c r="AT136" i="1"/>
  <c r="AT135" i="1"/>
  <c r="AT133" i="1"/>
  <c r="AT132" i="1"/>
  <c r="AT131" i="1"/>
  <c r="AT130" i="1"/>
  <c r="AW435" i="1" l="1"/>
  <c r="AX435" i="1" s="1"/>
  <c r="AY335" i="1"/>
  <c r="AY220" i="1"/>
  <c r="AY383" i="1"/>
  <c r="AV391" i="1"/>
  <c r="AV162" i="1"/>
  <c r="AY46" i="1"/>
  <c r="AV118" i="1"/>
  <c r="AY330" i="1"/>
  <c r="AY209" i="1"/>
  <c r="AY210" i="1"/>
  <c r="AY93" i="1"/>
  <c r="AY99" i="1"/>
  <c r="AY331" i="1"/>
  <c r="AY342" i="1"/>
  <c r="AV80" i="1"/>
  <c r="AY8" i="1"/>
  <c r="AY348" i="1"/>
  <c r="AV138" i="1"/>
  <c r="AV186" i="1"/>
  <c r="AY224" i="1"/>
  <c r="AY194" i="1"/>
  <c r="AY227" i="1"/>
  <c r="AY148" i="1"/>
  <c r="AV434" i="1"/>
  <c r="AY437" i="1"/>
  <c r="AY136" i="1"/>
  <c r="AY72" i="1"/>
  <c r="AV421" i="1"/>
  <c r="AY421" i="1"/>
  <c r="AY225" i="1"/>
  <c r="AY491" i="1"/>
  <c r="AY94" i="1"/>
  <c r="AY283" i="1"/>
  <c r="AY289" i="1"/>
  <c r="AY343" i="1"/>
  <c r="AY399" i="1"/>
  <c r="AY411" i="1"/>
  <c r="AY4" i="1"/>
  <c r="AY28" i="1"/>
  <c r="AY26" i="1"/>
  <c r="AV161" i="1"/>
  <c r="AY161" i="1"/>
  <c r="AY357" i="1"/>
  <c r="AY110" i="1"/>
  <c r="AY454" i="1"/>
  <c r="AY85" i="1"/>
  <c r="AY172" i="1"/>
  <c r="AY213" i="1"/>
  <c r="AY73" i="1"/>
  <c r="AY86" i="1"/>
  <c r="AV422" i="1"/>
  <c r="AY422" i="1"/>
  <c r="AV196" i="1"/>
  <c r="AY196" i="1"/>
  <c r="AY199" i="1"/>
  <c r="AY380" i="1"/>
  <c r="AY345" i="1"/>
  <c r="AY414" i="1"/>
  <c r="AY109" i="1"/>
  <c r="AY443" i="1"/>
  <c r="AY88" i="1"/>
  <c r="AV423" i="1"/>
  <c r="AY423" i="1"/>
  <c r="AY67" i="1"/>
  <c r="AV197" i="1"/>
  <c r="AY197" i="1"/>
  <c r="AY200" i="1"/>
  <c r="AY353" i="1"/>
  <c r="AV363" i="1"/>
  <c r="AY381" i="1"/>
  <c r="AV458" i="1"/>
  <c r="AY234" i="1"/>
  <c r="AY240" i="1"/>
  <c r="AY246" i="1"/>
  <c r="AY258" i="1"/>
  <c r="AY270" i="1"/>
  <c r="AY333" i="1"/>
  <c r="AY400" i="1"/>
  <c r="AY412" i="1"/>
  <c r="AV290" i="1"/>
  <c r="AV444" i="1"/>
  <c r="AY358" i="1"/>
  <c r="AY182" i="1"/>
  <c r="AV184" i="1"/>
  <c r="AY184" i="1"/>
  <c r="AY460" i="1"/>
  <c r="AY426" i="1"/>
  <c r="AV32" i="1"/>
  <c r="AV277" i="1"/>
  <c r="AY277" i="1"/>
  <c r="AV68" i="1"/>
  <c r="AY68" i="1"/>
  <c r="AY198" i="1"/>
  <c r="AY377" i="1"/>
  <c r="AY354" i="1"/>
  <c r="AY364" i="1"/>
  <c r="AY386" i="1"/>
  <c r="AV150" i="1"/>
  <c r="AV185" i="1"/>
  <c r="AY185" i="1"/>
  <c r="AY146" i="1"/>
  <c r="AV389" i="1"/>
  <c r="AY389" i="1"/>
  <c r="AV435" i="1"/>
  <c r="AY435" i="1"/>
  <c r="AV278" i="1"/>
  <c r="AY278" i="1"/>
  <c r="AY69" i="1"/>
  <c r="AV108" i="1"/>
  <c r="AY108" i="1"/>
  <c r="AY201" i="1"/>
  <c r="AY235" i="1"/>
  <c r="AY247" i="1"/>
  <c r="AY259" i="1"/>
  <c r="AY271" i="1"/>
  <c r="AY413" i="1"/>
  <c r="AY452" i="1"/>
  <c r="AY367" i="1"/>
  <c r="AV163" i="1"/>
  <c r="AY163" i="1"/>
  <c r="AY74" i="1"/>
  <c r="AY160" i="1"/>
  <c r="AV91" i="1"/>
  <c r="AY91" i="1"/>
  <c r="AV279" i="1"/>
  <c r="AY279" i="1"/>
  <c r="AY70" i="1"/>
  <c r="AY115" i="1"/>
  <c r="AY202" i="1"/>
  <c r="AY379" i="1"/>
  <c r="AV433" i="1"/>
  <c r="AY433" i="1"/>
  <c r="AY356" i="1"/>
  <c r="AY366" i="1"/>
  <c r="AY61" i="1"/>
  <c r="AY392" i="1"/>
  <c r="AY456" i="1"/>
  <c r="AY466" i="1"/>
  <c r="AY393" i="1"/>
  <c r="AV141" i="1"/>
  <c r="AY193" i="1"/>
  <c r="AY18" i="1"/>
  <c r="AY54" i="1"/>
  <c r="AV106" i="1"/>
  <c r="AY338" i="1"/>
  <c r="AV175" i="1"/>
  <c r="AY427" i="1"/>
  <c r="AY84" i="1"/>
  <c r="AY177" i="1"/>
  <c r="AY462" i="1"/>
  <c r="AY189" i="1"/>
  <c r="AY439" i="1"/>
  <c r="AY129" i="1"/>
  <c r="AY231" i="1"/>
  <c r="AY267" i="1"/>
  <c r="AY403" i="1"/>
  <c r="AY440" i="1"/>
  <c r="AY48" i="1"/>
  <c r="AY62" i="1"/>
  <c r="AV339" i="1"/>
  <c r="AY47" i="1"/>
  <c r="AY243" i="1"/>
  <c r="AV152" i="1"/>
  <c r="AY49" i="1"/>
  <c r="AY349" i="1"/>
  <c r="AY359" i="1"/>
  <c r="AY371" i="1"/>
  <c r="AY493" i="1"/>
  <c r="AY232" i="1"/>
  <c r="AY404" i="1"/>
  <c r="AY416" i="1"/>
  <c r="AY6" i="1"/>
  <c r="AY415" i="1"/>
  <c r="AY164" i="1"/>
  <c r="AV153" i="1"/>
  <c r="AY12" i="1"/>
  <c r="AY350" i="1"/>
  <c r="AV165" i="1"/>
  <c r="AV187" i="1"/>
  <c r="AY457" i="1"/>
  <c r="AY233" i="1"/>
  <c r="AY245" i="1"/>
  <c r="AY257" i="1"/>
  <c r="AY155" i="1"/>
  <c r="AY376" i="1"/>
  <c r="AV107" i="1"/>
  <c r="AY217" i="1"/>
  <c r="AY50" i="1"/>
  <c r="AY131" i="1"/>
  <c r="AY205" i="1"/>
  <c r="AV352" i="1"/>
  <c r="AY340" i="1"/>
  <c r="AY30" i="1"/>
  <c r="AY269" i="1"/>
  <c r="AV362" i="1"/>
  <c r="AY143" i="1"/>
  <c r="AY167" i="1"/>
  <c r="AY288" i="1"/>
  <c r="AY37" i="1"/>
  <c r="AY43" i="1"/>
  <c r="AY53" i="1"/>
  <c r="AY82" i="1"/>
  <c r="AY83" i="1"/>
  <c r="AY35" i="1"/>
  <c r="AY36" i="1"/>
  <c r="AY384" i="1"/>
  <c r="AY385" i="1"/>
  <c r="AY113" i="1"/>
  <c r="AW174" i="1"/>
  <c r="AX174" i="1" s="1"/>
  <c r="AY89" i="1"/>
  <c r="AY33" i="1"/>
  <c r="AY378" i="1"/>
  <c r="AY77" i="1"/>
  <c r="AW388" i="1"/>
  <c r="AX388" i="1" s="1"/>
  <c r="AY221" i="1"/>
  <c r="AY390" i="1"/>
  <c r="AY253" i="1"/>
  <c r="AY229" i="1"/>
  <c r="AY438" i="1"/>
  <c r="AY206" i="1"/>
  <c r="AY60" i="1"/>
  <c r="AY455" i="1"/>
  <c r="AY139" i="1"/>
  <c r="AY397" i="1"/>
  <c r="AY20" i="1"/>
  <c r="AY244" i="1"/>
  <c r="AY355" i="1"/>
  <c r="AV170" i="1"/>
  <c r="AV420" i="1"/>
  <c r="AV154" i="1"/>
  <c r="AY154" i="1"/>
  <c r="AV171" i="1"/>
  <c r="AV212" i="1"/>
  <c r="AY212" i="1"/>
  <c r="AY14" i="1"/>
  <c r="AY51" i="1"/>
  <c r="AV65" i="1"/>
  <c r="AV275" i="1"/>
  <c r="AY156" i="1"/>
  <c r="AY405" i="1"/>
  <c r="AV4" i="1"/>
  <c r="AV28" i="1"/>
  <c r="AY66" i="1"/>
  <c r="AY218" i="1"/>
  <c r="AY360" i="1"/>
  <c r="AY32" i="1"/>
  <c r="AY151" i="1"/>
  <c r="AY291" i="1"/>
  <c r="AY107" i="1"/>
  <c r="AY256" i="1"/>
  <c r="AY401" i="1"/>
  <c r="AY71" i="1"/>
  <c r="AY223" i="1"/>
  <c r="AY365" i="1"/>
  <c r="AY134" i="1"/>
  <c r="AY97" i="1"/>
  <c r="AY79" i="1"/>
  <c r="AY398" i="1"/>
  <c r="AY64" i="1"/>
  <c r="AV166" i="1"/>
  <c r="AY166" i="1"/>
  <c r="AV192" i="1"/>
  <c r="AV16" i="1"/>
  <c r="AY52" i="1"/>
  <c r="AY226" i="1"/>
  <c r="AY429" i="1"/>
  <c r="AY78" i="1"/>
  <c r="AY374" i="1"/>
  <c r="AY45" i="1"/>
  <c r="AY453" i="1"/>
  <c r="AY268" i="1"/>
  <c r="AY461" i="1"/>
  <c r="AY351" i="1"/>
  <c r="AY430" i="1"/>
  <c r="AY445" i="1"/>
  <c r="AY180" i="1"/>
  <c r="AY173" i="1"/>
  <c r="AY361" i="1"/>
  <c r="AY157" i="1"/>
  <c r="AV193" i="1"/>
  <c r="AY214" i="1"/>
  <c r="AV54" i="1"/>
  <c r="AY95" i="1"/>
  <c r="AY284" i="1"/>
  <c r="AY406" i="1"/>
  <c r="AY428" i="1"/>
  <c r="AY57" i="1"/>
  <c r="AY208" i="1"/>
  <c r="AY352" i="1"/>
  <c r="AY458" i="1"/>
  <c r="AY140" i="1"/>
  <c r="AY280" i="1"/>
  <c r="AY425" i="1"/>
  <c r="AY391" i="1"/>
  <c r="AY332" i="1"/>
  <c r="AY492" i="1"/>
  <c r="AY275" i="1"/>
  <c r="AY195" i="1"/>
  <c r="AY65" i="1"/>
  <c r="AY90" i="1"/>
  <c r="AY394" i="1"/>
  <c r="AY145" i="1"/>
  <c r="AY203" i="1"/>
  <c r="AY215" i="1"/>
  <c r="AY75" i="1"/>
  <c r="AV431" i="1"/>
  <c r="AV217" i="1"/>
  <c r="AY252" i="1"/>
  <c r="AY362" i="1"/>
  <c r="AY329" i="1"/>
  <c r="AY152" i="1"/>
  <c r="AY436" i="1"/>
  <c r="AY402" i="1"/>
  <c r="AY344" i="1"/>
  <c r="AY207" i="1"/>
  <c r="AY149" i="1"/>
  <c r="AY238" i="1"/>
  <c r="AY158" i="1"/>
  <c r="AV130" i="1"/>
  <c r="AY130" i="1"/>
  <c r="AV146" i="1"/>
  <c r="AV159" i="1"/>
  <c r="AV176" i="1"/>
  <c r="AY176" i="1"/>
  <c r="AV204" i="1"/>
  <c r="AY38" i="1"/>
  <c r="AY96" i="1"/>
  <c r="AY285" i="1"/>
  <c r="AY334" i="1"/>
  <c r="AY264" i="1"/>
  <c r="AY409" i="1"/>
  <c r="AY80" i="1"/>
  <c r="AY230" i="1"/>
  <c r="AY341" i="1"/>
  <c r="AY10" i="1"/>
  <c r="AY262" i="1"/>
  <c r="AY170" i="1"/>
  <c r="AY239" i="1"/>
  <c r="AY100" i="1"/>
  <c r="AV114" i="1"/>
  <c r="AV188" i="1"/>
  <c r="AY188" i="1"/>
  <c r="AV147" i="1"/>
  <c r="AV205" i="1"/>
  <c r="AV77" i="1"/>
  <c r="AY276" i="1"/>
  <c r="AY242" i="1"/>
  <c r="AY58" i="1"/>
  <c r="AY22" i="1"/>
  <c r="AY459" i="1"/>
  <c r="AY141" i="1"/>
  <c r="AY431" i="1"/>
  <c r="AY265" i="1"/>
  <c r="AY241" i="1"/>
  <c r="AY16" i="1"/>
  <c r="AY192" i="1"/>
  <c r="AY98" i="1"/>
  <c r="AY251" i="1"/>
  <c r="AY132" i="1"/>
  <c r="AY178" i="1"/>
  <c r="AV336" i="1"/>
  <c r="AY382" i="1"/>
  <c r="AY40" i="1"/>
  <c r="AY87" i="1"/>
  <c r="AY236" i="1"/>
  <c r="AY248" i="1"/>
  <c r="AY260" i="1"/>
  <c r="AY272" i="1"/>
  <c r="AY432" i="1"/>
  <c r="AY254" i="1"/>
  <c r="AY363" i="1"/>
  <c r="AY34" i="1"/>
  <c r="AY186" i="1"/>
  <c r="AY153" i="1"/>
  <c r="AY395" i="1"/>
  <c r="AY407" i="1"/>
  <c r="AY387" i="1"/>
  <c r="AY114" i="1"/>
  <c r="AY287" i="1"/>
  <c r="AY44" i="1"/>
  <c r="AY116" i="1"/>
  <c r="AV142" i="1"/>
  <c r="AY142" i="1"/>
  <c r="AY190" i="1"/>
  <c r="AY133" i="1"/>
  <c r="AY179" i="1"/>
  <c r="AV337" i="1"/>
  <c r="AY346" i="1"/>
  <c r="AY368" i="1"/>
  <c r="AY444" i="1"/>
  <c r="AY117" i="1"/>
  <c r="AY266" i="1"/>
  <c r="AY81" i="1"/>
  <c r="AY165" i="1"/>
  <c r="AY375" i="1"/>
  <c r="AY442" i="1"/>
  <c r="AY339" i="1"/>
  <c r="AY39" i="1"/>
  <c r="AY250" i="1"/>
  <c r="AY135" i="1"/>
  <c r="AY337" i="1"/>
  <c r="AY211" i="1"/>
  <c r="AY191" i="1"/>
  <c r="AY417" i="1"/>
  <c r="AY111" i="1"/>
  <c r="AV384" i="1"/>
  <c r="AY347" i="1"/>
  <c r="AY369" i="1"/>
  <c r="AY237" i="1"/>
  <c r="AY249" i="1"/>
  <c r="AY261" i="1"/>
  <c r="AY273" i="1"/>
  <c r="AY24" i="1"/>
  <c r="AY138" i="1"/>
  <c r="AY92" i="1"/>
  <c r="AY59" i="1"/>
  <c r="AY175" i="1"/>
  <c r="AY263" i="1"/>
  <c r="AY204" i="1"/>
  <c r="AY137" i="1"/>
  <c r="AY274" i="1"/>
  <c r="AY147" i="1"/>
  <c r="AY56" i="1"/>
  <c r="AY219" i="1"/>
  <c r="AY144" i="1"/>
  <c r="AY168" i="1"/>
  <c r="AY418" i="1"/>
  <c r="AY112" i="1"/>
  <c r="AV385" i="1"/>
  <c r="AV348" i="1"/>
  <c r="AV358" i="1"/>
  <c r="AV370" i="1"/>
  <c r="AY150" i="1"/>
  <c r="AY290" i="1"/>
  <c r="AY434" i="1"/>
  <c r="AY106" i="1"/>
  <c r="AY255" i="1"/>
  <c r="AY222" i="1"/>
  <c r="AY187" i="1"/>
  <c r="AY183" i="1"/>
  <c r="AY410" i="1"/>
  <c r="AY286" i="1"/>
  <c r="AY370" i="1"/>
  <c r="AY159" i="1"/>
  <c r="AY408" i="1"/>
  <c r="AY169" i="1"/>
  <c r="AV443" i="1"/>
  <c r="AV53" i="1"/>
  <c r="AV419" i="1"/>
  <c r="AY63" i="1"/>
  <c r="AV113" i="1"/>
  <c r="AV349" i="1"/>
  <c r="AV359" i="1"/>
  <c r="AV371" i="1"/>
  <c r="AY441" i="1"/>
  <c r="AY162" i="1"/>
  <c r="AY118" i="1"/>
  <c r="AY420" i="1"/>
  <c r="AY396" i="1"/>
  <c r="AY336" i="1"/>
  <c r="AY76" i="1"/>
  <c r="AY419" i="1"/>
  <c r="AY171" i="1"/>
  <c r="AV64" i="1"/>
  <c r="AV155" i="1"/>
  <c r="AV213" i="1"/>
  <c r="AV52" i="1"/>
  <c r="AV429" i="1"/>
  <c r="AV214" i="1"/>
  <c r="AV75" i="1"/>
  <c r="AV427" i="1"/>
  <c r="AV131" i="1"/>
  <c r="AV177" i="1"/>
  <c r="AV189" i="1"/>
  <c r="AV132" i="1"/>
  <c r="AV178" i="1"/>
  <c r="AV133" i="1"/>
  <c r="AV179" i="1"/>
  <c r="AV143" i="1"/>
  <c r="AV167" i="1"/>
  <c r="AV49" i="1"/>
  <c r="AV83" i="1"/>
  <c r="AV51" i="1"/>
  <c r="AV456" i="1"/>
  <c r="AV226" i="1"/>
  <c r="AV381" i="1"/>
  <c r="AV394" i="1"/>
  <c r="AV460" i="1"/>
  <c r="AV198" i="1"/>
  <c r="AV211" i="1"/>
  <c r="AV12" i="1"/>
  <c r="AV199" i="1"/>
  <c r="AV74" i="1"/>
  <c r="AV33" i="1"/>
  <c r="AV22" i="1"/>
  <c r="AV201" i="1"/>
  <c r="AV378" i="1"/>
  <c r="AV355" i="1"/>
  <c r="AV365" i="1"/>
  <c r="AV210" i="1"/>
  <c r="AV63" i="1"/>
  <c r="AV454" i="1"/>
  <c r="AV466" i="1"/>
  <c r="AV34" i="1"/>
  <c r="AV58" i="1"/>
  <c r="AV202" i="1"/>
  <c r="AV379" i="1"/>
  <c r="AV344" i="1"/>
  <c r="AV356" i="1"/>
  <c r="AV366" i="1"/>
  <c r="AV227" i="1"/>
  <c r="AV73" i="1"/>
  <c r="AV280" i="1"/>
  <c r="AV59" i="1"/>
  <c r="AV382" i="1"/>
  <c r="AV345" i="1"/>
  <c r="AV357" i="1"/>
  <c r="AV367" i="1"/>
  <c r="AV10" i="1"/>
  <c r="AV493" i="1"/>
  <c r="AV85" i="1"/>
  <c r="AV225" i="1"/>
  <c r="AV392" i="1"/>
  <c r="AV86" i="1"/>
  <c r="AV393" i="1"/>
  <c r="AV276" i="1"/>
  <c r="AV439" i="1"/>
  <c r="AV36" i="1"/>
  <c r="AV335" i="1"/>
  <c r="AV425" i="1"/>
  <c r="AV383" i="1"/>
  <c r="AV109" i="1"/>
  <c r="AV346" i="1"/>
  <c r="AV368" i="1"/>
  <c r="AV47" i="1"/>
  <c r="AV61" i="1"/>
  <c r="AV338" i="1"/>
  <c r="AV111" i="1"/>
  <c r="AV110" i="1"/>
  <c r="AV347" i="1"/>
  <c r="AV369" i="1"/>
  <c r="AV492" i="1"/>
  <c r="AV224" i="1"/>
  <c r="AV14" i="1"/>
  <c r="AV491" i="1"/>
  <c r="AV26" i="1"/>
  <c r="AV459" i="1"/>
  <c r="AV81" i="1"/>
  <c r="AV112" i="1"/>
  <c r="AV222" i="1"/>
  <c r="AV50" i="1"/>
  <c r="AV6" i="1"/>
  <c r="AV139" i="1"/>
  <c r="AV376" i="1"/>
  <c r="AV56" i="1"/>
  <c r="AV461" i="1"/>
  <c r="AV57" i="1"/>
  <c r="AV69" i="1"/>
  <c r="AV208" i="1"/>
  <c r="AV160" i="1"/>
  <c r="AV390" i="1"/>
  <c r="AV44" i="1"/>
  <c r="AV70" i="1"/>
  <c r="AV115" i="1"/>
  <c r="AV418" i="1"/>
  <c r="AV45" i="1"/>
  <c r="AV117" i="1"/>
  <c r="AV417" i="1"/>
  <c r="AV190" i="1"/>
  <c r="AV46" i="1"/>
  <c r="AV220" i="1"/>
  <c r="AV82" i="1"/>
  <c r="AV191" i="1"/>
  <c r="AV221" i="1"/>
  <c r="AV140" i="1"/>
  <c r="AV430" i="1"/>
  <c r="AV353" i="1"/>
  <c r="AV426" i="1"/>
  <c r="AV377" i="1"/>
  <c r="AV354" i="1"/>
  <c r="AV462" i="1"/>
  <c r="AV137" i="1"/>
  <c r="AV169" i="1"/>
  <c r="AV182" i="1"/>
  <c r="AV223" i="1"/>
  <c r="AV71" i="1"/>
  <c r="AV194" i="1"/>
  <c r="AV350" i="1"/>
  <c r="AV360" i="1"/>
  <c r="AV374" i="1"/>
  <c r="AV72" i="1"/>
  <c r="AV195" i="1"/>
  <c r="AV351" i="1"/>
  <c r="AV361" i="1"/>
  <c r="AV375" i="1"/>
  <c r="AV172" i="1"/>
  <c r="AV66" i="1"/>
  <c r="AV380" i="1"/>
  <c r="AV183" i="1"/>
  <c r="AV157" i="1"/>
  <c r="AV173" i="1"/>
  <c r="AV88" i="1"/>
  <c r="AV18" i="1"/>
  <c r="AV67" i="1"/>
  <c r="AV200" i="1"/>
  <c r="AV89" i="1"/>
  <c r="AV20" i="1"/>
  <c r="AV364" i="1"/>
  <c r="AV386" i="1"/>
  <c r="AV76" i="1"/>
  <c r="AV90" i="1"/>
  <c r="AV432" i="1"/>
  <c r="AV218" i="1"/>
  <c r="AV387" i="1"/>
  <c r="AV148" i="1"/>
  <c r="AV206" i="1"/>
  <c r="AV35" i="1"/>
  <c r="AV78" i="1"/>
  <c r="AV219" i="1"/>
  <c r="AV30" i="1"/>
  <c r="AV149" i="1"/>
  <c r="AV207" i="1"/>
  <c r="AV79" i="1"/>
  <c r="AV60" i="1"/>
  <c r="AV135" i="1"/>
  <c r="AV180" i="1"/>
  <c r="AV37" i="1"/>
  <c r="AV24" i="1"/>
  <c r="AV144" i="1"/>
  <c r="AV43" i="1"/>
  <c r="AV8" i="1"/>
  <c r="AV48" i="1"/>
  <c r="AV62" i="1"/>
  <c r="AV145" i="1"/>
  <c r="AV158" i="1"/>
  <c r="AW181" i="1"/>
  <c r="AX181" i="1" s="1"/>
  <c r="AV209" i="1"/>
  <c r="AV136" i="1"/>
  <c r="AV203" i="1"/>
  <c r="AV151" i="1"/>
  <c r="AV438" i="1"/>
  <c r="AV215" i="1"/>
  <c r="AV168" i="1"/>
  <c r="AV164" i="1"/>
  <c r="AY174" i="1" l="1"/>
  <c r="AY388" i="1"/>
  <c r="AV174" i="1"/>
  <c r="AV388" i="1"/>
  <c r="AY181" i="1"/>
  <c r="AV181" i="1"/>
</calcChain>
</file>

<file path=xl/sharedStrings.xml><?xml version="1.0" encoding="utf-8"?>
<sst xmlns="http://schemas.openxmlformats.org/spreadsheetml/2006/main" count="7684" uniqueCount="1559">
  <si>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</si>
  <si>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</si>
  <si>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</si>
  <si>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</si>
  <si>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</si>
  <si>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</si>
  <si>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</si>
  <si>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</si>
  <si>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</si>
  <si>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</si>
  <si>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</si>
  <si>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</si>
  <si>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</si>
  <si>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</si>
  <si>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</si>
  <si>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</si>
  <si>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</si>
  <si>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</si>
  <si>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</si>
  <si>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</si>
  <si>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</si>
  <si>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</si>
  <si>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</si>
  <si>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</si>
  <si>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</si>
  <si>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</si>
  <si>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</si>
  <si>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</si>
  <si>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</si>
  <si>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</si>
  <si>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</si>
  <si>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</si>
  <si>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</si>
  <si>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</si>
  <si>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</si>
  <si>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</si>
  <si>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</si>
  <si>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</si>
  <si>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</si>
  <si>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</si>
  <si>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</si>
  <si>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</si>
  <si>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</si>
  <si>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</si>
  <si>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</si>
  <si>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</si>
  <si>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</si>
  <si>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</si>
  <si>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</si>
  <si>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</si>
  <si>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</si>
  <si>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</si>
  <si>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</si>
  <si>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</si>
  <si>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</si>
  <si>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</si>
  <si>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</si>
  <si>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</si>
  <si>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</si>
  <si>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</si>
  <si>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</si>
  <si>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</si>
  <si>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</si>
  <si>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</si>
  <si>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</si>
  <si>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</si>
  <si>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</si>
  <si>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</si>
  <si>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</si>
  <si>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</si>
  <si>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</si>
  <si>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</si>
  <si>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</si>
  <si>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</si>
  <si>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</si>
  <si>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</si>
  <si>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</si>
  <si>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</si>
  <si>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</si>
  <si>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</si>
  <si>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</si>
  <si>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</si>
  <si>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</si>
  <si>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</si>
  <si>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</si>
  <si>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</si>
  <si>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</si>
  <si>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</si>
  <si>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</si>
  <si>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</si>
  <si>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</si>
  <si>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</si>
  <si>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</si>
  <si>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</si>
  <si>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</si>
  <si>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</si>
  <si>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</si>
  <si>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</si>
  <si>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</si>
  <si>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</si>
  <si>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</si>
  <si>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</si>
  <si>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</si>
  <si>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</si>
  <si>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</si>
  <si>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</si>
  <si>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</si>
  <si>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</si>
  <si>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</si>
  <si>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</si>
  <si>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</si>
  <si>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</si>
  <si>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</si>
  <si>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</si>
  <si>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</si>
  <si>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</si>
  <si>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</si>
  <si>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</si>
  <si>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</si>
  <si>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</si>
  <si>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</si>
  <si>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</si>
  <si>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</si>
  <si>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</si>
  <si>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</si>
  <si>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</si>
  <si>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</si>
  <si>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</si>
  <si>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</si>
  <si>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</si>
  <si>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</si>
  <si>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</si>
  <si>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</si>
  <si>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</si>
  <si>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</si>
  <si>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</si>
  <si>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</si>
  <si>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</si>
  <si>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</si>
  <si>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</si>
  <si>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</si>
  <si>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</si>
  <si>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</si>
  <si>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</si>
  <si>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</si>
  <si>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</si>
  <si>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</si>
  <si>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</si>
  <si>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</si>
  <si>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</si>
  <si>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</si>
  <si>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</si>
  <si>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</si>
  <si>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</si>
  <si>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</si>
  <si>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</si>
  <si>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</si>
  <si>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</si>
  <si>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</si>
  <si>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</si>
  <si>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</si>
  <si>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</si>
  <si>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</si>
  <si>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</si>
  <si>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</si>
  <si>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</si>
  <si>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</si>
  <si>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</si>
  <si>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</si>
  <si>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</si>
  <si>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</si>
  <si>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</si>
  <si>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</si>
  <si>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</si>
  <si>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</si>
  <si>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</si>
  <si>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</si>
  <si>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</si>
  <si>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</si>
  <si>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</si>
  <si>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</si>
  <si>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</si>
  <si>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</si>
  <si>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</si>
  <si>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</si>
  <si>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</si>
  <si>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</si>
  <si>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</si>
  <si>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</si>
  <si>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</si>
  <si>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</si>
  <si>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</si>
  <si>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</si>
  <si>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</si>
  <si>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</si>
  <si>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</si>
  <si>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</si>
  <si>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</si>
  <si>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</si>
  <si>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</si>
  <si>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</si>
  <si>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</si>
  <si>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</si>
  <si>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</si>
  <si>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</si>
  <si>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</si>
  <si>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</si>
  <si>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</si>
  <si>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</si>
  <si>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</si>
  <si>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</si>
  <si>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</si>
  <si>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</si>
  <si>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</si>
  <si>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</si>
  <si>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</si>
  <si>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</si>
  <si>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</si>
  <si>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</si>
  <si>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</si>
  <si>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</si>
  <si>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</si>
  <si>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</si>
  <si>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</si>
  <si>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</si>
  <si>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</si>
  <si>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</si>
  <si>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</si>
  <si>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</si>
  <si>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</si>
  <si>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</si>
  <si>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</si>
  <si>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</si>
  <si>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</si>
  <si>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</si>
  <si>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</si>
  <si>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</si>
  <si>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</si>
  <si>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</si>
  <si>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</si>
  <si>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</si>
  <si>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</si>
  <si>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</si>
  <si>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</si>
  <si>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</si>
  <si>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</si>
  <si>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</si>
  <si>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</si>
  <si>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</si>
  <si>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</si>
  <si>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</si>
  <si>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</si>
  <si>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</si>
  <si>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</si>
  <si>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</si>
  <si>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</si>
  <si>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</si>
  <si>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</si>
  <si>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</si>
  <si>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</si>
  <si>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</si>
  <si>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</si>
  <si>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</si>
  <si>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</si>
  <si>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</si>
  <si>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</si>
  <si>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</si>
  <si>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</si>
  <si>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</si>
  <si>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</si>
  <si>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</si>
  <si>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</si>
  <si>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</si>
  <si>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</si>
  <si>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</si>
  <si>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</si>
  <si>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</si>
  <si>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</si>
  <si>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</si>
  <si>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</si>
  <si>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</si>
  <si>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</si>
  <si>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</si>
  <si>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</si>
  <si>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</si>
  <si>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</si>
  <si>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</si>
  <si>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</si>
  <si>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</si>
  <si>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</si>
  <si>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</si>
  <si>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</si>
  <si>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</si>
  <si>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</si>
  <si>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</si>
  <si>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</si>
  <si>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</si>
  <si>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</si>
  <si>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</si>
  <si>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</si>
  <si>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</si>
  <si>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</si>
  <si>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</si>
  <si>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</si>
  <si>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</si>
  <si>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</si>
  <si>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</si>
  <si>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</si>
  <si>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</si>
  <si>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</si>
  <si>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</si>
  <si>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</si>
  <si>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</si>
  <si>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</si>
  <si>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</si>
  <si>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</si>
  <si>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</si>
  <si>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</si>
  <si>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</si>
  <si>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</si>
  <si>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</si>
  <si>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</si>
  <si>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</si>
  <si>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</si>
  <si>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</si>
  <si>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</si>
  <si>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</si>
  <si>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</si>
  <si>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</si>
  <si>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</si>
  <si>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</si>
  <si>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</si>
  <si>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</si>
  <si>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</si>
  <si>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</si>
  <si>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</si>
  <si>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</si>
  <si>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</si>
  <si>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</si>
  <si>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</si>
  <si>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</si>
  <si>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</si>
  <si>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</si>
  <si>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</si>
  <si>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</si>
  <si>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</si>
  <si>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</si>
  <si>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</si>
  <si>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</si>
  <si>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</si>
  <si>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</si>
  <si>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</si>
  <si>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</si>
  <si>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</si>
  <si>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</si>
  <si>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</si>
  <si>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</si>
  <si>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</si>
  <si>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</si>
  <si>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</si>
  <si>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</si>
  <si>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</si>
  <si>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</si>
  <si>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</si>
  <si>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</si>
  <si>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</si>
  <si>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</si>
  <si>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</si>
  <si>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</si>
  <si>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</si>
  <si>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</si>
  <si>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</si>
  <si>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</si>
  <si>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</si>
  <si>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</si>
  <si>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</si>
  <si>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</si>
  <si>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</si>
  <si>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</si>
  <si>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</si>
  <si>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</si>
  <si>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</si>
  <si>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</si>
  <si>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</si>
  <si>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</si>
  <si>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</si>
  <si>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</si>
  <si>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</si>
  <si>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</si>
  <si>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</si>
  <si>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</si>
  <si>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</si>
  <si>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</si>
  <si>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</si>
  <si>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</si>
  <si>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</si>
  <si>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</si>
  <si>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</si>
  <si>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</si>
  <si>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</si>
  <si>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</si>
  <si>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</si>
  <si>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</si>
  <si>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</si>
  <si>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</si>
  <si>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</si>
  <si>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</si>
  <si>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</si>
  <si>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</si>
  <si>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</si>
  <si>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</si>
  <si>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</si>
  <si>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</si>
  <si>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</si>
  <si>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</si>
  <si>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</si>
  <si>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</si>
  <si>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</si>
  <si>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</si>
  <si>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</si>
  <si>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</si>
  <si>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</si>
  <si>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</si>
  <si>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</si>
  <si>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</si>
  <si>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</si>
  <si>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</si>
  <si>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</si>
  <si>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</si>
  <si>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</si>
  <si>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</si>
  <si>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</si>
  <si>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</si>
  <si>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</si>
  <si>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</si>
  <si>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</si>
  <si>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</si>
  <si>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</si>
  <si>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</si>
  <si>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</si>
  <si>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</si>
  <si>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</si>
  <si>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</si>
  <si>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</si>
  <si>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</si>
  <si>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</si>
  <si>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</si>
  <si>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</si>
  <si>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</si>
  <si>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</si>
  <si>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</si>
  <si>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</si>
  <si>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</si>
  <si>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</si>
  <si>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</si>
  <si>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</si>
  <si>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</si>
  <si>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</si>
  <si>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</si>
  <si>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</si>
  <si>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</si>
  <si>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</si>
  <si>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</si>
  <si>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</si>
  <si>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</si>
  <si>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</si>
  <si>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</si>
  <si>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</si>
  <si>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</si>
  <si>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</si>
  <si>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</si>
  <si>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</si>
  <si>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</si>
  <si>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</si>
  <si>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</si>
  <si>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</si>
  <si>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</si>
  <si>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</si>
  <si>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</si>
  <si>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</si>
  <si>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</si>
  <si>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</si>
  <si>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</si>
  <si>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</si>
  <si>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</si>
  <si>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</si>
  <si>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</si>
  <si>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</si>
  <si>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</si>
  <si>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</si>
  <si>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</si>
  <si>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</si>
  <si>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</si>
  <si>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</si>
  <si>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</si>
  <si>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</si>
  <si>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</si>
  <si>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</si>
  <si>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</si>
  <si>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</si>
  <si>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</si>
  <si>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</si>
  <si>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</si>
  <si>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</si>
  <si>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</si>
  <si>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</si>
  <si>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</si>
  <si>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</si>
  <si>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</si>
  <si>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</si>
  <si>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</si>
  <si>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</si>
  <si>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</si>
  <si>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</si>
  <si>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</si>
  <si>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</si>
  <si>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</si>
  <si>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</si>
  <si>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</si>
  <si>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</si>
  <si>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</si>
  <si>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</si>
  <si>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</si>
  <si>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</si>
  <si>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</si>
  <si>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</si>
  <si>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</si>
  <si>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</si>
  <si>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</si>
  <si>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</si>
  <si>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</si>
  <si>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</si>
  <si>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</si>
  <si>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</si>
  <si>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</si>
  <si>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</si>
  <si>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</si>
  <si>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</si>
  <si>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</si>
  <si>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</si>
  <si>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</si>
  <si>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</si>
  <si>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</si>
  <si>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</si>
  <si>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</si>
  <si>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</si>
  <si>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</si>
  <si>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</si>
  <si>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</si>
  <si>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</si>
  <si>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</si>
  <si>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</si>
  <si>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</si>
  <si>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</si>
  <si>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</si>
  <si>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</si>
  <si>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</si>
  <si>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</si>
  <si>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</si>
  <si>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</si>
  <si>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</si>
  <si>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</si>
  <si>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</si>
  <si>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</si>
  <si>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</si>
  <si>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</si>
  <si>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</si>
  <si>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</si>
  <si>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</si>
  <si>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</si>
  <si>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</si>
  <si>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</si>
  <si>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</si>
  <si>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</si>
  <si>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</si>
  <si>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</si>
  <si>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</si>
  <si>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</si>
  <si>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</si>
  <si>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</si>
  <si>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</si>
  <si>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</si>
  <si>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</si>
  <si>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</si>
  <si>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</si>
  <si>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</si>
  <si>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</si>
  <si>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</si>
  <si>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</si>
  <si>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</si>
  <si>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</si>
  <si>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</si>
  <si>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</si>
  <si>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</si>
  <si>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</si>
  <si>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</si>
  <si>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</si>
  <si>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</si>
  <si>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</si>
  <si>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</si>
  <si>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</si>
  <si>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</si>
  <si>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</si>
  <si>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</si>
  <si>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</si>
  <si>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</si>
  <si>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</si>
  <si>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</si>
  <si>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</si>
  <si>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</si>
  <si>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</si>
  <si>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</si>
  <si>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</si>
  <si>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</si>
  <si>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</si>
  <si>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</si>
  <si>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</si>
  <si>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</si>
  <si>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</si>
  <si>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</si>
  <si>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</si>
  <si>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</si>
  <si>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</si>
  <si>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</si>
  <si>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</si>
  <si>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</si>
  <si>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</si>
  <si>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</si>
  <si>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</si>
  <si>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</si>
  <si>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</si>
  <si>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</si>
  <si>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</si>
  <si>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</si>
  <si>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</si>
  <si>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</si>
  <si>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</si>
  <si>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</si>
  <si>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</si>
  <si>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</si>
  <si>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</si>
  <si>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</si>
  <si>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</si>
  <si>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</si>
  <si>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</si>
  <si>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</si>
  <si>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</si>
  <si>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</si>
  <si>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</si>
  <si>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</si>
  <si>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</si>
  <si>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</si>
  <si>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</si>
  <si>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</si>
  <si>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</si>
  <si>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</si>
  <si>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</si>
  <si>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</si>
  <si>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</si>
  <si>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</si>
  <si>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</si>
  <si>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</si>
  <si>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</si>
  <si>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</si>
  <si>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</si>
  <si>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</si>
  <si>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</si>
  <si>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</si>
  <si>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</si>
  <si>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</si>
  <si>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</si>
  <si>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</si>
  <si>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</si>
  <si>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</si>
  <si>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</si>
  <si>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</si>
  <si>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</si>
  <si>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</si>
  <si>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</si>
  <si>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</si>
  <si>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</si>
  <si>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</si>
  <si>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</si>
  <si>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</si>
  <si>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</si>
  <si>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</si>
  <si>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</si>
  <si>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</si>
  <si>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</si>
  <si>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</si>
  <si>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</si>
  <si>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</si>
  <si>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</si>
  <si>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</si>
  <si>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</si>
  <si>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</si>
  <si>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</si>
  <si>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</si>
  <si>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</si>
  <si>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</si>
  <si>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</si>
  <si>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</si>
  <si>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</si>
  <si>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</si>
  <si>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</si>
  <si>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</si>
  <si>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</si>
  <si>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</si>
  <si>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</si>
  <si>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</si>
  <si>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</si>
  <si>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</si>
  <si>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</si>
  <si>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</si>
  <si>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</si>
  <si>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</si>
  <si>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</si>
  <si>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</si>
  <si>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</si>
  <si>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</si>
  <si>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</si>
  <si>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</si>
  <si>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</si>
  <si>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</si>
  <si>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</si>
  <si>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</si>
  <si>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</si>
  <si>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</si>
  <si>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</si>
  <si>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</si>
  <si>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</si>
  <si>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</si>
  <si>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</si>
  <si>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</si>
  <si>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</si>
  <si>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</si>
  <si>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</si>
  <si>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</si>
  <si>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</si>
  <si>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</si>
  <si>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</si>
  <si>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</si>
  <si>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</si>
  <si>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</si>
  <si>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</si>
  <si>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</si>
  <si>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</si>
  <si>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</si>
  <si>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</si>
  <si>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</si>
  <si>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</si>
  <si>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</si>
  <si>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</si>
  <si>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</si>
  <si>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</si>
  <si>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</si>
  <si>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</si>
  <si>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</si>
  <si>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</si>
  <si>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</si>
  <si>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</si>
  <si>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</si>
  <si>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</si>
  <si>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</si>
  <si>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</si>
  <si>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</si>
  <si>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</si>
  <si>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</si>
  <si>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</si>
  <si>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</si>
  <si>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</si>
  <si>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</si>
  <si>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</si>
  <si>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</si>
  <si>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</si>
  <si>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</si>
  <si>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</si>
  <si>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</si>
  <si>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</si>
  <si>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</si>
  <si>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</si>
  <si>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</si>
  <si>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</si>
  <si>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</si>
  <si>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</si>
  <si>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</si>
  <si>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</si>
  <si>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</si>
  <si>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</si>
  <si>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</si>
  <si>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</si>
  <si>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</si>
  <si>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</si>
  <si>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</si>
  <si>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</si>
  <si>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</si>
  <si>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</si>
  <si>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</si>
  <si>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</si>
  <si>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</si>
  <si>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</si>
  <si>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</si>
  <si>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</si>
  <si>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</si>
  <si>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</si>
  <si>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</si>
  <si>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</si>
  <si>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</si>
  <si>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</si>
  <si>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</si>
  <si>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</si>
  <si>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</si>
  <si>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</si>
  <si>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</si>
  <si>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</si>
  <si>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</si>
  <si>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</si>
  <si>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</si>
  <si>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</si>
  <si>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</si>
  <si>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</si>
  <si>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</si>
  <si>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</si>
  <si>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</si>
  <si>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</si>
  <si>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</si>
  <si>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</si>
  <si>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</si>
  <si>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</si>
  <si>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</si>
  <si>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</si>
  <si>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</si>
  <si>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</si>
  <si>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</si>
  <si>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</si>
  <si>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</si>
  <si>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</si>
  <si>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</si>
  <si>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</si>
  <si>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</si>
  <si>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</si>
  <si>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</si>
  <si>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</si>
  <si>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</si>
  <si>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</si>
  <si>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</si>
  <si>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</si>
  <si>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</si>
  <si>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</si>
  <si>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</si>
  <si>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</si>
  <si>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</si>
  <si>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</si>
  <si>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</si>
  <si>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</si>
  <si>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</si>
  <si>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</si>
  <si>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</si>
  <si>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</si>
  <si>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</si>
  <si>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</si>
  <si>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</si>
  <si>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</si>
  <si>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</si>
  <si>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</si>
  <si>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</si>
  <si>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</si>
  <si>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</si>
  <si>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</si>
  <si>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</si>
  <si>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</si>
  <si>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</si>
  <si>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</si>
  <si>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</si>
  <si>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</si>
  <si>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</si>
  <si>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</si>
  <si>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</si>
  <si>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</si>
  <si>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</si>
  <si>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</si>
  <si>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</si>
  <si>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</si>
  <si>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</si>
  <si>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</si>
  <si>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</si>
  <si>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</si>
  <si>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</si>
  <si>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</si>
  <si>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</si>
  <si>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</si>
  <si>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</si>
  <si>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</si>
  <si>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</si>
  <si>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</si>
  <si>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</si>
  <si>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</si>
  <si>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</si>
  <si>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</si>
  <si>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</si>
  <si>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</si>
  <si>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</si>
  <si>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</si>
  <si>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</si>
  <si>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</si>
  <si>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</si>
  <si>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</si>
  <si>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</si>
  <si>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</si>
  <si>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</si>
  <si>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</si>
  <si>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</si>
  <si>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</si>
  <si>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</si>
  <si>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</si>
  <si>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</si>
  <si>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</si>
  <si>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</si>
  <si>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</si>
  <si>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</si>
  <si>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</si>
  <si>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</si>
  <si>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</si>
  <si>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</si>
  <si>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</si>
  <si>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</si>
  <si>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</si>
  <si>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</si>
  <si>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</si>
  <si>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</si>
  <si>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</si>
  <si>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</si>
  <si>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</si>
  <si>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</si>
  <si>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</si>
  <si>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</si>
  <si>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</si>
  <si>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</si>
  <si>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</si>
  <si>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</si>
  <si>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</si>
  <si>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</si>
  <si>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</si>
  <si>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</si>
  <si>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</si>
  <si>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</si>
  <si>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</si>
  <si>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</si>
  <si>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</si>
  <si>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</si>
  <si>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</si>
  <si>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</si>
  <si>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</si>
  <si>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</si>
  <si>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</si>
  <si>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</si>
  <si>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</si>
  <si>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</si>
  <si>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</si>
  <si>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</si>
  <si>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</si>
  <si>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</si>
  <si>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</si>
  <si>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</si>
  <si>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</si>
  <si>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</si>
  <si>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</si>
  <si>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</si>
  <si>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</si>
  <si>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</si>
  <si>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</si>
  <si>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</si>
  <si>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</si>
  <si>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</si>
  <si>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</si>
  <si>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</si>
  <si>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</si>
  <si>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</si>
  <si>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</si>
  <si>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</si>
  <si>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</si>
  <si>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</si>
  <si>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</si>
  <si>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</si>
  <si>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</si>
  <si>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</si>
  <si>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</si>
  <si>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</si>
  <si>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</si>
  <si>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</si>
  <si>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</si>
  <si>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</si>
  <si>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</si>
  <si>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</si>
  <si>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</si>
  <si>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</si>
  <si>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</si>
  <si>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</si>
  <si>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</si>
  <si>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</si>
  <si>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</si>
  <si>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</si>
  <si>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</si>
  <si>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</si>
  <si>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</si>
  <si>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</si>
  <si>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</si>
  <si>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</si>
  <si>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</si>
  <si>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</si>
  <si>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</si>
  <si>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</si>
  <si>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</si>
  <si>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</si>
  <si>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</si>
  <si>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</si>
  <si>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</si>
  <si>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</si>
  <si>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</si>
  <si>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</si>
  <si>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</si>
  <si>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</si>
  <si>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</si>
  <si>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</si>
  <si>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</si>
  <si>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</si>
  <si>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</si>
  <si>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</si>
  <si>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</si>
  <si>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</si>
  <si>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</si>
  <si>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</si>
  <si>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</si>
  <si>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</si>
  <si>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</si>
  <si>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</si>
  <si>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</si>
  <si>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</si>
  <si>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</si>
  <si>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</si>
  <si>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</si>
  <si>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</si>
  <si>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</si>
  <si>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</si>
  <si>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</si>
  <si>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</si>
  <si>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</si>
  <si>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</si>
  <si>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</si>
  <si>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</si>
  <si>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</si>
  <si>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</si>
  <si>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</si>
  <si>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</si>
  <si>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</si>
  <si>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</si>
  <si>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</si>
  <si>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</si>
  <si>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</si>
  <si>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</si>
  <si>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</si>
  <si>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</si>
  <si>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</si>
  <si>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</si>
  <si>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</si>
  <si>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</si>
  <si>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</si>
  <si>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</si>
  <si>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</si>
  <si>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</si>
  <si>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</si>
  <si>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</si>
  <si>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</si>
  <si>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</si>
  <si>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</si>
  <si>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</si>
  <si>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</si>
  <si>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</si>
  <si>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</si>
  <si>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</si>
  <si>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</si>
  <si>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</si>
  <si>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</si>
  <si>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</si>
  <si>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</si>
  <si>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</si>
  <si>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</si>
  <si>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</si>
  <si>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</si>
  <si>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</si>
  <si>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</si>
  <si>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</si>
  <si>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</si>
  <si>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</si>
  <si>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</si>
  <si>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</si>
  <si>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</si>
  <si>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</si>
  <si>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</si>
  <si>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</si>
  <si>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</si>
  <si>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</si>
  <si>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</si>
  <si>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</si>
  <si>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</si>
  <si>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</si>
  <si>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</si>
  <si>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</si>
  <si>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</si>
  <si>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</si>
  <si>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</si>
  <si>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</si>
  <si>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</si>
  <si>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</si>
  <si>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</si>
  <si>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</si>
  <si>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</si>
  <si>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</si>
  <si>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</si>
  <si>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</si>
  <si>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</si>
  <si>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</si>
  <si>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</si>
  <si>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</si>
  <si>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</si>
  <si>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</si>
  <si>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</si>
  <si>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</si>
  <si>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</si>
  <si>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</si>
  <si>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</si>
  <si>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</si>
  <si>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</si>
  <si>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</si>
  <si>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</si>
  <si>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</si>
  <si>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</si>
  <si>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</si>
  <si>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</si>
  <si>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</si>
  <si>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</si>
  <si>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</si>
  <si>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</si>
  <si>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</si>
  <si>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</si>
  <si>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</si>
  <si>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</si>
  <si>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</si>
  <si>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</si>
  <si>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</si>
  <si>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</si>
  <si>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</si>
  <si>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</si>
  <si>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</si>
  <si>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</si>
  <si>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</si>
  <si>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</si>
  <si>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</si>
  <si>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</si>
  <si>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</si>
  <si>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</si>
  <si>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</si>
  <si>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</si>
  <si>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</si>
  <si>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</si>
  <si>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</si>
  <si>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</si>
  <si>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</si>
  <si>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</si>
  <si>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</si>
  <si>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</si>
  <si>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</si>
  <si>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</si>
  <si>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</si>
  <si>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</si>
  <si>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</si>
  <si>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</si>
  <si>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</si>
  <si>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</si>
  <si>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</si>
  <si>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</si>
  <si>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</si>
  <si>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</si>
  <si>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</si>
  <si>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</si>
  <si>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</si>
  <si>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</si>
  <si>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</si>
  <si>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</si>
  <si>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</si>
  <si>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</si>
  <si>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</si>
  <si>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</si>
  <si>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</si>
  <si>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</si>
  <si>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</si>
  <si>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</si>
  <si>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</si>
  <si>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</si>
  <si>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</si>
  <si>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</si>
  <si>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</si>
  <si>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</si>
  <si>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</si>
  <si>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</si>
  <si>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</si>
  <si>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</si>
  <si>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</si>
  <si>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</si>
  <si>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</si>
  <si>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</si>
  <si>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</si>
  <si>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</si>
  <si>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</si>
  <si>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</si>
  <si>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</si>
  <si>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</si>
  <si>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</si>
  <si>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</si>
  <si>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</si>
  <si>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</si>
  <si>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</si>
  <si>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</si>
  <si>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</si>
  <si>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</si>
  <si>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</si>
  <si>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</si>
  <si>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</si>
  <si>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</si>
  <si>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</si>
  <si>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</si>
  <si>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</si>
  <si>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</si>
  <si>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</si>
  <si>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</si>
  <si>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</si>
  <si>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</si>
  <si>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</si>
  <si>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</si>
  <si>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</si>
  <si>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</si>
  <si>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</si>
  <si>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</si>
  <si>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</si>
  <si>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</si>
  <si>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</si>
  <si>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</si>
  <si>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</si>
  <si>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</si>
  <si>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</si>
  <si>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</si>
  <si>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</si>
  <si>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</si>
  <si>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</si>
  <si>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</si>
  <si>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</si>
  <si>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</si>
  <si>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</si>
  <si>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</si>
  <si>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</si>
  <si>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</si>
  <si>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</si>
  <si>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</si>
  <si>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</si>
  <si>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</si>
  <si>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</si>
  <si>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</si>
  <si>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</si>
  <si>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</si>
  <si>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</si>
  <si>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</si>
  <si>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</si>
  <si>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</si>
  <si>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</si>
  <si>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</si>
  <si>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</si>
  <si>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</si>
  <si>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</si>
  <si>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</si>
  <si>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</si>
  <si>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</si>
  <si>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</si>
  <si>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</si>
  <si>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</si>
  <si>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</si>
  <si>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</si>
  <si>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</si>
  <si>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</si>
  <si>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</si>
  <si>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</si>
  <si>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</si>
  <si>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</si>
  <si>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</si>
  <si>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</si>
  <si>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</si>
  <si>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</si>
  <si>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</si>
  <si>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</si>
  <si>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</si>
  <si>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</si>
  <si>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</si>
  <si>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</si>
  <si>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</si>
  <si>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</si>
  <si>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</si>
  <si>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</si>
  <si>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</si>
  <si>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</si>
  <si>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</si>
  <si>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</si>
  <si>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</si>
  <si>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</si>
  <si>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</si>
  <si>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</si>
  <si>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</si>
  <si>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</si>
  <si>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</si>
  <si>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</si>
  <si>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</si>
  <si>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</si>
  <si>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</si>
  <si>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</si>
  <si>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</si>
  <si>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</si>
  <si>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</si>
  <si>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</si>
  <si>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</si>
  <si>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</si>
  <si>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</si>
  <si>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</si>
  <si>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</si>
  <si>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</si>
  <si>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</si>
  <si>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</si>
  <si>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</si>
  <si>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</si>
  <si>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</si>
  <si>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</si>
  <si>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</si>
  <si>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</si>
  <si>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</si>
  <si>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</si>
  <si>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</si>
  <si>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</si>
  <si>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</si>
  <si>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</si>
  <si>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</si>
  <si>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</si>
  <si>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</si>
  <si>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</si>
  <si>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</si>
  <si>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</si>
  <si>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</si>
  <si>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</si>
  <si>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</si>
  <si>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</si>
  <si>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</si>
  <si>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</si>
  <si>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</si>
  <si>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</si>
  <si>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</si>
  <si>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</si>
  <si>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</si>
  <si>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</si>
  <si>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</si>
  <si>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</si>
  <si>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</si>
  <si>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</si>
  <si>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</si>
  <si>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</si>
  <si>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</si>
  <si>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</si>
  <si>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</si>
  <si>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</si>
  <si>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</si>
  <si>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</si>
  <si>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</si>
  <si>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</si>
  <si>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</si>
  <si>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</si>
  <si>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</si>
  <si>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</si>
  <si>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</si>
  <si>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</si>
  <si>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</si>
  <si>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</si>
  <si>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</si>
  <si>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</si>
  <si>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</si>
  <si>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</si>
  <si>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</si>
  <si>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</si>
  <si>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</si>
  <si>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</si>
  <si>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</si>
  <si>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</si>
  <si>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</si>
  <si>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</si>
  <si>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</si>
  <si>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</si>
  <si>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</si>
  <si>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</si>
  <si>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</si>
  <si>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</si>
  <si>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</si>
  <si>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</si>
  <si>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</si>
  <si>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</si>
  <si>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</si>
  <si>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</si>
  <si>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</si>
  <si>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</si>
  <si>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</si>
  <si>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</si>
  <si>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</si>
  <si>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</si>
  <si>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</si>
  <si>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</si>
  <si>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</si>
  <si>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</si>
  <si>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</si>
  <si>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</si>
  <si>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</si>
  <si>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</si>
  <si>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</si>
  <si>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</si>
  <si>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</si>
  <si>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</si>
  <si>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</si>
  <si>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</si>
  <si>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</si>
  <si>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</si>
  <si>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</si>
  <si>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</si>
  <si>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</si>
  <si>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</si>
  <si>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</si>
  <si>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</si>
  <si>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</si>
  <si>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</si>
  <si>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</si>
  <si>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</si>
  <si>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</si>
  <si>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</si>
  <si>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</si>
  <si>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</si>
  <si>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</si>
  <si>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</si>
  <si>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</si>
  <si>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</si>
  <si>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</si>
  <si>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</si>
  <si>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</si>
  <si>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</si>
  <si>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</si>
  <si>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</si>
  <si>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</si>
  <si>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</si>
  <si>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</si>
  <si>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</si>
  <si>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</si>
  <si>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</si>
  <si>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</si>
  <si>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</si>
  <si>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</si>
  <si>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</si>
  <si>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</si>
  <si>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</si>
  <si>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</si>
  <si>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</si>
  <si>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</si>
  <si>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</si>
  <si>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</si>
  <si>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</si>
  <si>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</si>
  <si>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</si>
  <si>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</si>
  <si>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</si>
  <si>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</si>
  <si>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</si>
  <si>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</si>
  <si>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</si>
  <si>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</si>
  <si>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</si>
  <si>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</si>
  <si>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</si>
  <si>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</si>
  <si>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</si>
  <si>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</si>
  <si>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</si>
  <si>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</si>
  <si>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</si>
  <si>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</si>
  <si>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</si>
  <si>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</si>
  <si>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</si>
  <si>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</si>
  <si>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</si>
  <si>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</si>
  <si>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</si>
  <si>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</si>
  <si>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</si>
  <si>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</si>
  <si>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</si>
  <si>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</si>
  <si>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</si>
  <si>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</si>
  <si>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</si>
  <si>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</si>
  <si>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</si>
  <si>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</si>
  <si>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</si>
  <si>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</si>
  <si>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</si>
  <si>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</si>
  <si>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</si>
  <si>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</si>
  <si>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</si>
  <si>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</si>
  <si>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</si>
  <si>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</si>
  <si>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</si>
  <si>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</si>
  <si>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</si>
  <si>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</si>
  <si>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</si>
  <si>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</si>
  <si>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</si>
  <si>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</si>
  <si>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</si>
  <si>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</si>
  <si>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</si>
  <si>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</si>
  <si>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</si>
  <si>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</si>
  <si>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</si>
  <si>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</si>
  <si>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</si>
  <si>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</si>
  <si>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</si>
  <si>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</si>
  <si>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</si>
  <si>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</si>
  <si>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</si>
  <si>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</si>
  <si>
    <t>28:70:4e:61:87:00</t>
  </si>
  <si>
    <t>UAP-U6 Pro</t>
  </si>
  <si>
    <t>Edwin Wakeup</t>
  </si>
  <si>
    <t>Edwin Goodnight</t>
  </si>
  <si>
    <t>Edwin Playtime</t>
  </si>
  <si>
    <t>edwin_wakeup</t>
  </si>
  <si>
    <t>edwin_playtime</t>
  </si>
  <si>
    <t>edwin_goodnight</t>
  </si>
  <si>
    <t>Turn Edwin wakeup mode on</t>
  </si>
  <si>
    <t>Turn Edwin playtime mode on</t>
  </si>
  <si>
    <t>Turn Edwin goodnight mode on</t>
  </si>
  <si>
    <t>Edwin Wakeup, Edwin Wakeup Mode</t>
  </si>
  <si>
    <t>Edwin Playtime, Edwin Playtime Mode</t>
  </si>
  <si>
    <t>Edwin Goodnight, Edwin Goodnight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</si>
</sst>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5092CD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NumberFormat="1" applyFont="1" applyFill="1" applyAlignment="1">
      <alignment horizontal="left" vertical="top"/>
    </xf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49" fontId="8" fillId="5" borderId="0" xfId="1" applyNumberFormat="1" applyFont="1" applyFill="1" applyBorder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4" totalsRowShown="0" headerRowDxfId="67" dataDxfId="65" headerRowBorderDxfId="66">
  <autoFilter ref="A3:BM494" xr:uid="{00000000-0009-0000-0100-000002000000}">
    <filterColumn colId="2">
      <filters>
        <filter val="Action"/>
        <filter val="Automation"/>
      </filters>
    </filterColumn>
  </autoFilter>
  <sortState xmlns:xlrd2="http://schemas.microsoft.com/office/spreadsheetml/2017/richdata2" ref="A4:BM494">
    <sortCondition ref="A3:A494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4"/>
  <sheetViews>
    <sheetView tabSelected="1" topLeftCell="A2" zoomScale="120" zoomScaleNormal="120" workbookViewId="0">
      <selection activeCell="A103" sqref="A10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1203</v>
      </c>
      <c r="L1" s="2" t="s">
        <v>1203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3" t="s">
        <v>268</v>
      </c>
      <c r="X1" s="6" t="s">
        <v>487</v>
      </c>
      <c r="Y1" s="6" t="s">
        <v>487</v>
      </c>
      <c r="Z1" s="6" t="s">
        <v>487</v>
      </c>
      <c r="AA1" s="6" t="s">
        <v>553</v>
      </c>
      <c r="AB1" s="6" t="s">
        <v>910</v>
      </c>
      <c r="AC1" s="6" t="s">
        <v>186</v>
      </c>
      <c r="AD1" s="6" t="s">
        <v>187</v>
      </c>
      <c r="AE1" s="7" t="s">
        <v>188</v>
      </c>
      <c r="AF1" s="7" t="s">
        <v>1184</v>
      </c>
      <c r="AG1" s="6" t="s">
        <v>186</v>
      </c>
      <c r="AH1" s="6" t="s">
        <v>186</v>
      </c>
      <c r="AI1" s="6" t="s">
        <v>911</v>
      </c>
      <c r="AJ1" s="6" t="s">
        <v>186</v>
      </c>
      <c r="AK1" s="6" t="s">
        <v>186</v>
      </c>
      <c r="AL1" s="6" t="s">
        <v>186</v>
      </c>
      <c r="AM1" s="6" t="s">
        <v>911</v>
      </c>
      <c r="AN1" s="6" t="s">
        <v>911</v>
      </c>
      <c r="AO1" s="6" t="s">
        <v>911</v>
      </c>
      <c r="AP1" s="6" t="s">
        <v>911</v>
      </c>
      <c r="AQ1" s="6" t="s">
        <v>911</v>
      </c>
      <c r="AR1" s="6" t="s">
        <v>911</v>
      </c>
      <c r="AS1" s="6" t="s">
        <v>186</v>
      </c>
      <c r="AT1" s="6" t="s">
        <v>186</v>
      </c>
      <c r="AU1" s="6" t="s">
        <v>186</v>
      </c>
      <c r="AV1" s="6" t="s">
        <v>808</v>
      </c>
      <c r="AW1" s="6" t="s">
        <v>453</v>
      </c>
      <c r="AX1" s="6" t="s">
        <v>453</v>
      </c>
      <c r="AY1" s="6" t="s">
        <v>1326</v>
      </c>
      <c r="AZ1" s="6" t="s">
        <v>1326</v>
      </c>
      <c r="BA1" s="6" t="s">
        <v>808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1185</v>
      </c>
      <c r="E2" s="11" t="s">
        <v>1186</v>
      </c>
      <c r="F2" s="11" t="s">
        <v>1187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1188</v>
      </c>
      <c r="L2" s="11" t="s">
        <v>1189</v>
      </c>
      <c r="M2" s="11" t="s">
        <v>1190</v>
      </c>
      <c r="N2" s="11" t="s">
        <v>1191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1544</v>
      </c>
      <c r="W2" s="14" t="s">
        <v>1543</v>
      </c>
      <c r="X2" s="14" t="s">
        <v>495</v>
      </c>
      <c r="Y2" s="14" t="s">
        <v>496</v>
      </c>
      <c r="Z2" s="15" t="s">
        <v>488</v>
      </c>
      <c r="AA2" s="14" t="s">
        <v>554</v>
      </c>
      <c r="AB2" s="14" t="s">
        <v>909</v>
      </c>
      <c r="AC2" s="15" t="s">
        <v>153</v>
      </c>
      <c r="AD2" s="15" t="s">
        <v>154</v>
      </c>
      <c r="AE2" s="15" t="s">
        <v>177</v>
      </c>
      <c r="AF2" s="16" t="s">
        <v>1192</v>
      </c>
      <c r="AG2" s="16" t="s">
        <v>155</v>
      </c>
      <c r="AH2" s="16" t="s">
        <v>156</v>
      </c>
      <c r="AI2" s="16" t="s">
        <v>915</v>
      </c>
      <c r="AJ2" s="16" t="s">
        <v>157</v>
      </c>
      <c r="AK2" s="17" t="s">
        <v>1193</v>
      </c>
      <c r="AL2" s="16" t="s">
        <v>1194</v>
      </c>
      <c r="AM2" s="16" t="s">
        <v>912</v>
      </c>
      <c r="AN2" s="16" t="s">
        <v>922</v>
      </c>
      <c r="AO2" s="16" t="s">
        <v>931</v>
      </c>
      <c r="AP2" s="16" t="s">
        <v>932</v>
      </c>
      <c r="AQ2" s="16" t="s">
        <v>927</v>
      </c>
      <c r="AR2" s="16" t="s">
        <v>928</v>
      </c>
      <c r="AS2" s="15" t="s">
        <v>158</v>
      </c>
      <c r="AT2" s="16" t="s">
        <v>526</v>
      </c>
      <c r="AU2" s="18" t="s">
        <v>163</v>
      </c>
      <c r="AV2" s="18" t="s">
        <v>1017</v>
      </c>
      <c r="AW2" s="16" t="s">
        <v>339</v>
      </c>
      <c r="AX2" s="16" t="s">
        <v>160</v>
      </c>
      <c r="AY2" s="16" t="s">
        <v>1327</v>
      </c>
      <c r="AZ2" s="16" t="s">
        <v>1323</v>
      </c>
      <c r="BA2" s="16" t="s">
        <v>1116</v>
      </c>
      <c r="BB2" s="16" t="s">
        <v>1117</v>
      </c>
      <c r="BC2" s="16" t="s">
        <v>1118</v>
      </c>
      <c r="BD2" s="16" t="s">
        <v>161</v>
      </c>
      <c r="BE2" s="16" t="s">
        <v>162</v>
      </c>
      <c r="BF2" s="18" t="s">
        <v>159</v>
      </c>
      <c r="BG2" s="16" t="s">
        <v>1195</v>
      </c>
      <c r="BH2" s="16" t="s">
        <v>1222</v>
      </c>
      <c r="BI2" s="16" t="s">
        <v>1221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1196</v>
      </c>
      <c r="N3" s="21" t="s">
        <v>1197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914</v>
      </c>
      <c r="AI3" s="27" t="s">
        <v>13</v>
      </c>
      <c r="AJ3" s="27" t="s">
        <v>14</v>
      </c>
      <c r="AK3" s="27" t="s">
        <v>15</v>
      </c>
      <c r="AL3" s="27" t="s">
        <v>913</v>
      </c>
      <c r="AM3" s="27" t="s">
        <v>921</v>
      </c>
      <c r="AN3" s="27" t="s">
        <v>929</v>
      </c>
      <c r="AO3" s="27" t="s">
        <v>930</v>
      </c>
      <c r="AP3" s="27" t="s">
        <v>923</v>
      </c>
      <c r="AQ3" s="27" t="s">
        <v>924</v>
      </c>
      <c r="AR3" s="27" t="s">
        <v>16</v>
      </c>
      <c r="AS3" s="27" t="s">
        <v>17</v>
      </c>
      <c r="AT3" s="28" t="s">
        <v>24</v>
      </c>
      <c r="AU3" s="28" t="s">
        <v>1016</v>
      </c>
      <c r="AV3" s="27" t="s">
        <v>20</v>
      </c>
      <c r="AW3" s="27" t="s">
        <v>18</v>
      </c>
      <c r="AX3" s="27" t="s">
        <v>1324</v>
      </c>
      <c r="AY3" s="27" t="s">
        <v>1325</v>
      </c>
      <c r="AZ3" s="27" t="s">
        <v>1108</v>
      </c>
      <c r="BA3" s="27" t="s">
        <v>1109</v>
      </c>
      <c r="BB3" s="27" t="s">
        <v>1110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1223</v>
      </c>
      <c r="BH3" s="27" t="s">
        <v>1220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1119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1235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1027</v>
      </c>
      <c r="BC6" s="30" t="s">
        <v>1025</v>
      </c>
      <c r="BD6" s="30" t="s">
        <v>128</v>
      </c>
      <c r="BE6" s="30" t="s">
        <v>426</v>
      </c>
      <c r="BF6" s="30" t="s">
        <v>130</v>
      </c>
      <c r="BJ6" s="38" t="s">
        <v>1387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1241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1027</v>
      </c>
      <c r="BC8" s="30" t="s">
        <v>1025</v>
      </c>
      <c r="BD8" s="30" t="s">
        <v>128</v>
      </c>
      <c r="BE8" s="30" t="s">
        <v>426</v>
      </c>
      <c r="BF8" s="30" t="s">
        <v>127</v>
      </c>
      <c r="BJ8" s="38" t="s">
        <v>1387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1501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1502</v>
      </c>
      <c r="O10" s="31"/>
      <c r="P10" s="30"/>
      <c r="T10" s="37"/>
      <c r="U10" s="30"/>
      <c r="V10" s="31" t="s">
        <v>1237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1026</v>
      </c>
      <c r="BC10" s="30" t="s">
        <v>1028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1502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1244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1027</v>
      </c>
      <c r="BC12" s="30" t="s">
        <v>1025</v>
      </c>
      <c r="BD12" s="30" t="s">
        <v>128</v>
      </c>
      <c r="BE12" s="30" t="s">
        <v>426</v>
      </c>
      <c r="BF12" s="30" t="s">
        <v>192</v>
      </c>
      <c r="BJ12" s="38" t="s">
        <v>1387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1357</v>
      </c>
      <c r="O14" s="31"/>
      <c r="P14" s="30"/>
      <c r="T14" s="37"/>
      <c r="U14" s="30"/>
      <c r="V14" s="31" t="s">
        <v>1239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1027</v>
      </c>
      <c r="BC14" s="30" t="s">
        <v>1028</v>
      </c>
      <c r="BD14" s="30" t="s">
        <v>128</v>
      </c>
      <c r="BE14" s="30" t="s">
        <v>427</v>
      </c>
      <c r="BF14" s="30" t="s">
        <v>212</v>
      </c>
      <c r="BJ14" s="38" t="s">
        <v>1387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1358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1359</v>
      </c>
      <c r="O16" s="31"/>
      <c r="P16" s="30"/>
      <c r="T16" s="37"/>
      <c r="U16" s="30"/>
      <c r="V16" s="31" t="s">
        <v>1236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1027</v>
      </c>
      <c r="BC16" s="30" t="s">
        <v>1028</v>
      </c>
      <c r="BD16" s="30" t="s">
        <v>128</v>
      </c>
      <c r="BE16" s="30" t="s">
        <v>427</v>
      </c>
      <c r="BF16" s="30" t="s">
        <v>206</v>
      </c>
      <c r="BJ16" s="30" t="s">
        <v>1387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1359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1503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1504</v>
      </c>
      <c r="O18" s="31"/>
      <c r="P18" s="30"/>
      <c r="T18" s="37"/>
      <c r="U18" s="30"/>
      <c r="V18" s="31" t="s">
        <v>1238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1026</v>
      </c>
      <c r="BC18" s="30" t="s">
        <v>1028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1504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1505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1506</v>
      </c>
      <c r="O20" s="31"/>
      <c r="P20" s="30"/>
      <c r="T20" s="37"/>
      <c r="U20" s="30"/>
      <c r="V20" s="31" t="s">
        <v>1237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1026</v>
      </c>
      <c r="BC20" s="30" t="s">
        <v>1028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1506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1243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1027</v>
      </c>
      <c r="BC22" s="30" t="s">
        <v>1025</v>
      </c>
      <c r="BD22" s="30" t="s">
        <v>128</v>
      </c>
      <c r="BE22" s="30" t="s">
        <v>426</v>
      </c>
      <c r="BF22" s="30" t="s">
        <v>213</v>
      </c>
      <c r="BJ22" s="30" t="s">
        <v>1387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1229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1230</v>
      </c>
      <c r="O24" s="31"/>
      <c r="P24" s="30"/>
      <c r="T24" s="37"/>
      <c r="U24" s="30"/>
      <c r="V24" s="31" t="s">
        <v>1246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1328</v>
      </c>
      <c r="BC24" s="30" t="s">
        <v>36</v>
      </c>
      <c r="BD24" s="30" t="s">
        <v>37</v>
      </c>
      <c r="BE24" s="30" t="s">
        <v>1119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1174</v>
      </c>
      <c r="D26" s="30" t="s">
        <v>27</v>
      </c>
      <c r="E26" s="30" t="s">
        <v>1232</v>
      </c>
      <c r="F26" s="36" t="str">
        <f>IF(ISBLANK(Table2[[#This Row],[unique_id]]), "", PROPER(SUBSTITUTE(Table2[[#This Row],[unique_id]], "_", " ")))</f>
        <v>Utility Temperature</v>
      </c>
      <c r="G26" s="30" t="s">
        <v>1231</v>
      </c>
      <c r="H26" s="30" t="s">
        <v>87</v>
      </c>
      <c r="I26" s="30" t="s">
        <v>30</v>
      </c>
      <c r="K26" s="30" t="s">
        <v>1233</v>
      </c>
      <c r="O26" s="31"/>
      <c r="P26" s="30"/>
      <c r="T26" s="37"/>
      <c r="U26" s="30"/>
      <c r="V26" s="31" t="s">
        <v>1245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1178</v>
      </c>
      <c r="BD26" s="30" t="s">
        <v>1174</v>
      </c>
      <c r="BE26" s="30" t="s">
        <v>1179</v>
      </c>
      <c r="BF26" s="30" t="s">
        <v>28</v>
      </c>
      <c r="BK26" s="30" t="s">
        <v>1198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hidden="1" customHeight="1" x14ac:dyDescent="0.2">
      <c r="A27" s="35">
        <v>1023</v>
      </c>
      <c r="B27" s="30" t="s">
        <v>26</v>
      </c>
      <c r="C27" s="30" t="s">
        <v>1174</v>
      </c>
      <c r="D27" s="30" t="s">
        <v>27</v>
      </c>
      <c r="E27" s="30" t="s">
        <v>1233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hidden="1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1097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1224</v>
      </c>
      <c r="O28" s="31"/>
      <c r="P28" s="30"/>
      <c r="T28" s="37"/>
      <c r="U28" s="30" t="s">
        <v>440</v>
      </c>
      <c r="V28" s="31" t="s">
        <v>1240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935</v>
      </c>
      <c r="AO28" s="30" t="s">
        <v>936</v>
      </c>
      <c r="AP28" s="30" t="s">
        <v>925</v>
      </c>
      <c r="AQ28" s="30" t="s">
        <v>926</v>
      </c>
      <c r="AR28" s="30" t="s">
        <v>1173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1170</v>
      </c>
      <c r="BD28" s="30" t="s">
        <v>1169</v>
      </c>
      <c r="BE28" s="30" t="s">
        <v>906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hidden="1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1224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1507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1508</v>
      </c>
      <c r="O30" s="31"/>
      <c r="P30" s="30"/>
      <c r="T30" s="37"/>
      <c r="U30" s="30"/>
      <c r="V30" s="31" t="s">
        <v>1237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1026</v>
      </c>
      <c r="BC30" s="30" t="s">
        <v>1028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1508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1119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1119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1119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1119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1208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1328</v>
      </c>
      <c r="BC36" s="30" t="s">
        <v>36</v>
      </c>
      <c r="BD36" s="30" t="s">
        <v>37</v>
      </c>
      <c r="BE36" s="30" t="s">
        <v>1119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1209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1119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hidden="1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hidden="1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hidden="1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hidden="1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1349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hidden="1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1348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1119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1027</v>
      </c>
      <c r="BC44" s="30" t="s">
        <v>1025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1027</v>
      </c>
      <c r="BC45" s="30" t="s">
        <v>1025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1509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1026</v>
      </c>
      <c r="BC46" s="30" t="s">
        <v>1028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1027</v>
      </c>
      <c r="BC47" s="30" t="s">
        <v>1025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1026</v>
      </c>
      <c r="BC48" s="30" t="s">
        <v>1028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1026</v>
      </c>
      <c r="BC49" s="30" t="s">
        <v>1028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1510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1026</v>
      </c>
      <c r="BC50" s="30" t="s">
        <v>1028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1511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1026</v>
      </c>
      <c r="BC51" s="30" t="s">
        <v>1028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1027</v>
      </c>
      <c r="BC52" s="30" t="s">
        <v>1025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1328</v>
      </c>
      <c r="BC53" s="30" t="s">
        <v>36</v>
      </c>
      <c r="BD53" s="30" t="s">
        <v>37</v>
      </c>
      <c r="BE53" s="30" t="s">
        <v>1119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1512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1026</v>
      </c>
      <c r="BC54" s="30" t="s">
        <v>1028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hidden="1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hidden="1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1513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1542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1027</v>
      </c>
      <c r="BC56" s="30" t="s">
        <v>1025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hidden="1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1514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1542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1027</v>
      </c>
      <c r="BC57" s="30" t="s">
        <v>1025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hidden="1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1515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1027</v>
      </c>
      <c r="BC58" s="30" t="s">
        <v>1025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hidden="1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1516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1542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1026</v>
      </c>
      <c r="BC59" s="30" t="s">
        <v>1028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hidden="1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1517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1542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1026</v>
      </c>
      <c r="BC60" s="30" t="s">
        <v>1028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hidden="1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1518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1542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1026</v>
      </c>
      <c r="BC61" s="30" t="s">
        <v>1028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hidden="1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1519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1542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1026</v>
      </c>
      <c r="BC62" s="30" t="s">
        <v>1028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hidden="1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1520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1542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1026</v>
      </c>
      <c r="BC63" s="30" t="s">
        <v>1028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hidden="1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1521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1027</v>
      </c>
      <c r="BC64" s="30" t="s">
        <v>1025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1027</v>
      </c>
      <c r="BC65" s="30" t="s">
        <v>1025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1027</v>
      </c>
      <c r="BC66" s="30" t="s">
        <v>1025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1027</v>
      </c>
      <c r="BC67" s="30" t="s">
        <v>1025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1026</v>
      </c>
      <c r="BC68" s="30" t="s">
        <v>1028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1026</v>
      </c>
      <c r="BC69" s="30" t="s">
        <v>1028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1218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1027</v>
      </c>
      <c r="BC70" s="30" t="s">
        <v>1025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1119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1119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1119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1119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1119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1119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1119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1119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1248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1119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1119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1119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1119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1119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hidden="1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1119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1119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1119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1119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9" s="30"/>
    </row>
    <row r="90" spans="1:66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1119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0" s="30"/>
    </row>
    <row r="91" spans="1:66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1119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1" s="30"/>
    </row>
    <row r="92" spans="1:66" ht="16" hidden="1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2" s="30"/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659</v>
      </c>
      <c r="F93" s="36" t="str">
        <f>IF(ISBLANK(Table2[[#This Row],[unique_id]]), "", PROPER(SUBSTITUTE(Table2[[#This Row],[unique_id]], "_", " ")))</f>
        <v>Home Security</v>
      </c>
      <c r="G93" s="30" t="s">
        <v>657</v>
      </c>
      <c r="H93" s="30" t="s">
        <v>311</v>
      </c>
      <c r="I93" s="30" t="s">
        <v>132</v>
      </c>
      <c r="J93" s="30" t="s">
        <v>658</v>
      </c>
      <c r="M93" s="30" t="s">
        <v>257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E93" s="30" t="s">
        <v>672</v>
      </c>
      <c r="AG93" s="31"/>
      <c r="AH93" s="31"/>
      <c r="AT93" s="40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702</v>
      </c>
      <c r="BK93" s="41"/>
      <c r="BL93" s="39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3" s="30"/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445</v>
      </c>
      <c r="F94" s="36" t="str">
        <f>IF(ISBLANK(Table2[[#This Row],[unique_id]]), "", PROPER(SUBSTITUTE(Table2[[#This Row],[unique_id]], "_", " ")))</f>
        <v>Home Movie</v>
      </c>
      <c r="G94" s="30" t="s">
        <v>450</v>
      </c>
      <c r="H94" s="30" t="s">
        <v>311</v>
      </c>
      <c r="I94" s="30" t="s">
        <v>132</v>
      </c>
      <c r="J94" s="30" t="s">
        <v>479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438</v>
      </c>
      <c r="AG94" s="31"/>
      <c r="AH94" s="31"/>
      <c r="AT94" s="32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4" s="30"/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481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312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5" s="30"/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437</v>
      </c>
      <c r="F96" s="36" t="str">
        <f>IF(ISBLANK(Table2[[#This Row],[unique_id]]), "", PROPER(SUBSTITUTE(Table2[[#This Row],[unique_id]], "_", " ")))</f>
        <v>Home Reset</v>
      </c>
      <c r="G96" s="30" t="s">
        <v>451</v>
      </c>
      <c r="H96" s="30" t="s">
        <v>311</v>
      </c>
      <c r="I96" s="30" t="s">
        <v>132</v>
      </c>
      <c r="J96" s="30" t="s">
        <v>480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439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6" s="30"/>
    </row>
    <row r="97" spans="1:66" ht="16" customHeight="1" x14ac:dyDescent="0.2">
      <c r="A97" s="30">
        <v>1404</v>
      </c>
      <c r="B97" s="30" t="s">
        <v>26</v>
      </c>
      <c r="C97" s="30" t="s">
        <v>676</v>
      </c>
      <c r="D97" s="30" t="s">
        <v>677</v>
      </c>
      <c r="E97" s="30" t="s">
        <v>678</v>
      </c>
      <c r="F97" s="36" t="str">
        <f>IF(ISBLANK(Table2[[#This Row],[unique_id]]), "", PROPER(SUBSTITUTE(Table2[[#This Row],[unique_id]], "_", " ")))</f>
        <v>Home Secure Back Door Off</v>
      </c>
      <c r="G97" s="30" t="s">
        <v>679</v>
      </c>
      <c r="H97" s="30" t="s">
        <v>311</v>
      </c>
      <c r="I97" s="30" t="s">
        <v>132</v>
      </c>
      <c r="K97" s="30" t="s">
        <v>680</v>
      </c>
      <c r="L97" s="30" t="s">
        <v>683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684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7" s="30"/>
    </row>
    <row r="98" spans="1:66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685</v>
      </c>
      <c r="F98" s="36" t="str">
        <f>IF(ISBLANK(Table2[[#This Row],[unique_id]]), "", PROPER(SUBSTITUTE(Table2[[#This Row],[unique_id]], "_", " ")))</f>
        <v>Home Secure Front Door Off</v>
      </c>
      <c r="G98" s="30" t="s">
        <v>686</v>
      </c>
      <c r="H98" s="30" t="s">
        <v>311</v>
      </c>
      <c r="I98" s="30" t="s">
        <v>132</v>
      </c>
      <c r="K98" s="30" t="s">
        <v>687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8" s="30"/>
    </row>
    <row r="99" spans="1:66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688</v>
      </c>
      <c r="F99" s="36" t="str">
        <f>IF(ISBLANK(Table2[[#This Row],[unique_id]]), "", PROPER(SUBSTITUTE(Table2[[#This Row],[unique_id]], "_", " ")))</f>
        <v>Home Sleep On</v>
      </c>
      <c r="G99" s="30" t="s">
        <v>1526</v>
      </c>
      <c r="H99" s="30" t="s">
        <v>311</v>
      </c>
      <c r="I99" s="30" t="s">
        <v>132</v>
      </c>
      <c r="K99" s="30" t="s">
        <v>690</v>
      </c>
      <c r="L99" s="30" t="s">
        <v>691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312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99" s="30"/>
    </row>
    <row r="100" spans="1:66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689</v>
      </c>
      <c r="F100" s="36" t="str">
        <f>IF(ISBLANK(Table2[[#This Row],[unique_id]]), "", PROPER(SUBSTITUTE(Table2[[#This Row],[unique_id]], "_", " ")))</f>
        <v>Home Sleep Off</v>
      </c>
      <c r="G100" s="30" t="s">
        <v>1527</v>
      </c>
      <c r="H100" s="30" t="s">
        <v>311</v>
      </c>
      <c r="I100" s="30" t="s">
        <v>132</v>
      </c>
      <c r="K100" s="30" t="s">
        <v>690</v>
      </c>
      <c r="L100" s="30" t="s">
        <v>683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692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0" s="30"/>
    </row>
    <row r="101" spans="1:66" s="56" customFormat="1" ht="16" customHeight="1" x14ac:dyDescent="0.2">
      <c r="A101" s="56">
        <v>1408</v>
      </c>
      <c r="B101" s="56" t="s">
        <v>26</v>
      </c>
      <c r="C101" s="56" t="s">
        <v>150</v>
      </c>
      <c r="D101" s="56" t="s">
        <v>310</v>
      </c>
      <c r="E101" s="56" t="s">
        <v>1550</v>
      </c>
      <c r="F101" s="57" t="s">
        <v>1547</v>
      </c>
      <c r="G101" s="56" t="s">
        <v>1553</v>
      </c>
      <c r="H101" s="56" t="s">
        <v>311</v>
      </c>
      <c r="I101" s="56" t="s">
        <v>132</v>
      </c>
      <c r="J101" s="56" t="s">
        <v>1556</v>
      </c>
      <c r="O101" s="58"/>
      <c r="T101" s="59"/>
      <c r="V101" s="58"/>
      <c r="W101" s="58"/>
      <c r="X101" s="58"/>
      <c r="Y101" s="58"/>
      <c r="Z101" s="58"/>
      <c r="AA101" s="58"/>
      <c r="AG101" s="58"/>
      <c r="AH101" s="58"/>
      <c r="AJ101" s="56" t="str">
        <f>IF(ISBLANK(AI101),  "", _xlfn.CONCAT("haas/entity/sensor/", LOWER(C101), "/", E101, "/config"))</f>
        <v/>
      </c>
      <c r="AK101" s="56" t="str">
        <f>IF(ISBLANK(AI101),  "", _xlfn.CONCAT(LOWER(C101), "/", E101))</f>
        <v/>
      </c>
      <c r="AT101" s="60"/>
      <c r="AU101" s="61"/>
      <c r="AX101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57" t="str">
        <f>IF(ISBLANK(Table2[[#This Row],[device_model]]), "", Table2[[#This Row],[device_suggested_area]])</f>
        <v/>
      </c>
      <c r="BE101" s="58"/>
      <c r="BF101" s="56" t="s">
        <v>127</v>
      </c>
      <c r="BM101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s="56" customFormat="1" ht="16" customHeight="1" x14ac:dyDescent="0.2">
      <c r="A102" s="56">
        <v>1409</v>
      </c>
      <c r="B102" s="56" t="s">
        <v>26</v>
      </c>
      <c r="C102" s="56" t="s">
        <v>150</v>
      </c>
      <c r="D102" s="56" t="s">
        <v>310</v>
      </c>
      <c r="E102" s="56" t="s">
        <v>1551</v>
      </c>
      <c r="F102" s="57" t="s">
        <v>1549</v>
      </c>
      <c r="G102" s="56" t="s">
        <v>1554</v>
      </c>
      <c r="H102" s="56" t="s">
        <v>311</v>
      </c>
      <c r="I102" s="56" t="s">
        <v>132</v>
      </c>
      <c r="J102" s="56" t="s">
        <v>1557</v>
      </c>
      <c r="O102" s="58"/>
      <c r="T102" s="59"/>
      <c r="V102" s="58"/>
      <c r="W102" s="58"/>
      <c r="X102" s="58"/>
      <c r="Y102" s="58"/>
      <c r="Z102" s="58"/>
      <c r="AA102" s="58"/>
      <c r="AG102" s="58"/>
      <c r="AH102" s="58"/>
      <c r="AJ102" s="56" t="str">
        <f>IF(ISBLANK(AI102),  "", _xlfn.CONCAT("haas/entity/sensor/", LOWER(C102), "/", E102, "/config"))</f>
        <v/>
      </c>
      <c r="AK102" s="56" t="str">
        <f>IF(ISBLANK(AI102),  "", _xlfn.CONCAT(LOWER(C102), "/", E102))</f>
        <v/>
      </c>
      <c r="AT102" s="60"/>
      <c r="AU102" s="61"/>
      <c r="AX102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57" t="str">
        <f>IF(ISBLANK(Table2[[#This Row],[device_model]]), "", Table2[[#This Row],[device_suggested_area]])</f>
        <v/>
      </c>
      <c r="BE102" s="58"/>
      <c r="BF102" s="56" t="s">
        <v>127</v>
      </c>
      <c r="BM102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s="56" customFormat="1" ht="16" customHeight="1" x14ac:dyDescent="0.2">
      <c r="A103" s="56">
        <v>1410</v>
      </c>
      <c r="B103" s="56" t="s">
        <v>26</v>
      </c>
      <c r="C103" s="56" t="s">
        <v>150</v>
      </c>
      <c r="D103" s="56" t="s">
        <v>310</v>
      </c>
      <c r="E103" s="56" t="s">
        <v>1552</v>
      </c>
      <c r="F103" s="57" t="s">
        <v>1548</v>
      </c>
      <c r="G103" s="56" t="s">
        <v>1555</v>
      </c>
      <c r="H103" s="56" t="s">
        <v>311</v>
      </c>
      <c r="I103" s="56" t="s">
        <v>132</v>
      </c>
      <c r="J103" s="56" t="s">
        <v>1558</v>
      </c>
      <c r="O103" s="58"/>
      <c r="T103" s="59"/>
      <c r="V103" s="58"/>
      <c r="W103" s="58"/>
      <c r="X103" s="58"/>
      <c r="Y103" s="58"/>
      <c r="Z103" s="58"/>
      <c r="AA103" s="58"/>
      <c r="AG103" s="58"/>
      <c r="AH103" s="58"/>
      <c r="AJ103" s="56" t="str">
        <f>IF(ISBLANK(AI103),  "", _xlfn.CONCAT("haas/entity/sensor/", LOWER(C103), "/", E103, "/config"))</f>
        <v/>
      </c>
      <c r="AK103" s="56" t="str">
        <f>IF(ISBLANK(AI103),  "", _xlfn.CONCAT(LOWER(C103), "/", E103))</f>
        <v/>
      </c>
      <c r="AT103" s="60"/>
      <c r="AU103" s="61"/>
      <c r="AX103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57" t="str">
        <f>IF(ISBLANK(Table2[[#This Row],[device_model]]), "", Table2[[#This Row],[device_suggested_area]])</f>
        <v/>
      </c>
      <c r="BE103" s="58"/>
      <c r="BF103" s="56" t="s">
        <v>127</v>
      </c>
      <c r="BM103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1450</v>
      </c>
      <c r="B104" s="30" t="s">
        <v>26</v>
      </c>
      <c r="C104" s="30" t="s">
        <v>818</v>
      </c>
      <c r="D104" s="30" t="s">
        <v>148</v>
      </c>
      <c r="E104" s="37" t="s">
        <v>993</v>
      </c>
      <c r="F104" s="36" t="str">
        <f>IF(ISBLANK(Table2[[#This Row],[unique_id]]), "", PROPER(SUBSTITUTE(Table2[[#This Row],[unique_id]], "_", " ")))</f>
        <v>Template Kitchen Coffee Machine Plug Proxy</v>
      </c>
      <c r="G104" s="30" t="s">
        <v>135</v>
      </c>
      <c r="H104" s="30" t="s">
        <v>1498</v>
      </c>
      <c r="I104" s="30" t="s">
        <v>132</v>
      </c>
      <c r="O104" s="31" t="s">
        <v>798</v>
      </c>
      <c r="P104" s="30" t="s">
        <v>165</v>
      </c>
      <c r="Q104" s="30" t="s">
        <v>771</v>
      </c>
      <c r="R104" s="30" t="s">
        <v>781</v>
      </c>
      <c r="S104" s="30" t="str">
        <f>Table2[[#This Row],[friendly_name]]</f>
        <v>Coffee Machine</v>
      </c>
      <c r="T104" s="37" t="s">
        <v>1122</v>
      </c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T104" s="40"/>
      <c r="AU104" s="30" t="s">
        <v>134</v>
      </c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Kitchen</v>
      </c>
      <c r="BB104" s="30" t="s">
        <v>135</v>
      </c>
      <c r="BC104" s="39" t="s">
        <v>361</v>
      </c>
      <c r="BD104" s="30" t="s">
        <v>233</v>
      </c>
      <c r="BE104" s="30" t="s">
        <v>362</v>
      </c>
      <c r="BF104" s="30" t="s">
        <v>206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4" s="30"/>
    </row>
    <row r="105" spans="1:66" ht="16" hidden="1" customHeight="1" x14ac:dyDescent="0.2">
      <c r="A105" s="30">
        <v>1451</v>
      </c>
      <c r="B105" s="30" t="s">
        <v>26</v>
      </c>
      <c r="C105" s="30" t="s">
        <v>233</v>
      </c>
      <c r="D105" s="30" t="s">
        <v>134</v>
      </c>
      <c r="E105" s="30" t="s">
        <v>851</v>
      </c>
      <c r="F105" s="36" t="str">
        <f>IF(ISBLANK(Table2[[#This Row],[unique_id]]), "", PROPER(SUBSTITUTE(Table2[[#This Row],[unique_id]], "_", " ")))</f>
        <v>Kitchen Coffee Machine Plug</v>
      </c>
      <c r="G105" s="30" t="s">
        <v>135</v>
      </c>
      <c r="H105" s="30" t="s">
        <v>1498</v>
      </c>
      <c r="I105" s="30" t="s">
        <v>132</v>
      </c>
      <c r="J105" s="30" t="s">
        <v>135</v>
      </c>
      <c r="M105" s="30" t="s">
        <v>257</v>
      </c>
      <c r="O105" s="31" t="s">
        <v>798</v>
      </c>
      <c r="P105" s="30" t="s">
        <v>165</v>
      </c>
      <c r="Q105" s="30" t="s">
        <v>771</v>
      </c>
      <c r="R105" s="30" t="s">
        <v>781</v>
      </c>
      <c r="S105" s="30" t="str">
        <f>Table2[[#This Row],[friendly_name]]</f>
        <v>Coffee Machine</v>
      </c>
      <c r="T105" s="3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5" s="30"/>
      <c r="V105" s="31"/>
      <c r="W105" s="31"/>
      <c r="X105" s="31"/>
      <c r="Y105" s="31"/>
      <c r="Z105" s="31"/>
      <c r="AA105" s="31"/>
      <c r="AB105" s="30"/>
      <c r="AC105" s="30"/>
      <c r="AE105" s="30" t="s">
        <v>247</v>
      </c>
      <c r="AG105" s="31"/>
      <c r="AH105" s="31"/>
      <c r="AT105" s="40"/>
      <c r="AU105" s="30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Kitchen</v>
      </c>
      <c r="BB105" s="30" t="s">
        <v>135</v>
      </c>
      <c r="BC105" s="30" t="s">
        <v>361</v>
      </c>
      <c r="BD105" s="30" t="s">
        <v>233</v>
      </c>
      <c r="BE105" s="30" t="s">
        <v>362</v>
      </c>
      <c r="BF105" s="30" t="s">
        <v>206</v>
      </c>
      <c r="BI105" s="30" t="s">
        <v>1010</v>
      </c>
      <c r="BJ105" s="30" t="s">
        <v>1388</v>
      </c>
      <c r="BK105" s="30" t="s">
        <v>346</v>
      </c>
      <c r="BL105" s="30" t="s">
        <v>1437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  <c r="BN105" s="30"/>
    </row>
    <row r="106" spans="1:66" ht="16" hidden="1" customHeight="1" x14ac:dyDescent="0.2">
      <c r="A106" s="30">
        <v>1500</v>
      </c>
      <c r="B106" s="30" t="s">
        <v>26</v>
      </c>
      <c r="C106" s="30" t="s">
        <v>133</v>
      </c>
      <c r="D106" s="30" t="s">
        <v>129</v>
      </c>
      <c r="E106" s="30" t="s">
        <v>413</v>
      </c>
      <c r="F106" s="36" t="str">
        <f>IF(ISBLANK(Table2[[#This Row],[unique_id]]), "", PROPER(SUBSTITUTE(Table2[[#This Row],[unique_id]], "_", " ")))</f>
        <v>Ada Fan</v>
      </c>
      <c r="G106" s="30" t="s">
        <v>130</v>
      </c>
      <c r="H106" s="30" t="s">
        <v>131</v>
      </c>
      <c r="I106" s="30" t="s">
        <v>132</v>
      </c>
      <c r="J106" s="30" t="s">
        <v>730</v>
      </c>
      <c r="M106" s="30" t="s">
        <v>136</v>
      </c>
      <c r="O106" s="31" t="s">
        <v>798</v>
      </c>
      <c r="P106" s="30" t="s">
        <v>165</v>
      </c>
      <c r="Q106" s="30" t="s">
        <v>770</v>
      </c>
      <c r="R106" s="30" t="str">
        <f>Table2[[#This Row],[entity_domain]]</f>
        <v>Fans</v>
      </c>
      <c r="S106" s="30" t="str">
        <f>_xlfn.CONCAT( Table2[[#This Row],[device_suggested_area]], " ",Table2[[#This Row],[powercalc_group_3]])</f>
        <v>Ada Fans</v>
      </c>
      <c r="T106" s="37" t="s">
        <v>765</v>
      </c>
      <c r="U106" s="30"/>
      <c r="V106" s="31"/>
      <c r="W106" s="31"/>
      <c r="X106" s="31"/>
      <c r="Y106" s="31"/>
      <c r="Z106" s="31"/>
      <c r="AA106" s="31"/>
      <c r="AB106" s="30"/>
      <c r="AC106" s="30"/>
      <c r="AE106" s="30" t="s">
        <v>243</v>
      </c>
      <c r="AG106" s="31"/>
      <c r="AH106" s="31"/>
      <c r="AT106" s="40"/>
      <c r="AU106" s="30"/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Ada</v>
      </c>
      <c r="BB106" s="30" t="s">
        <v>477</v>
      </c>
      <c r="BC106" s="30" t="s">
        <v>371</v>
      </c>
      <c r="BD106" s="30" t="s">
        <v>133</v>
      </c>
      <c r="BE106" s="30" t="s">
        <v>370</v>
      </c>
      <c r="BF106" s="30" t="s">
        <v>130</v>
      </c>
      <c r="BJ106" s="30" t="s">
        <v>1388</v>
      </c>
      <c r="BK106" s="30" t="s">
        <v>372</v>
      </c>
      <c r="BL106" s="30" t="s">
        <v>1414</v>
      </c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  <c r="BN106" s="30"/>
    </row>
    <row r="107" spans="1:66" ht="16" hidden="1" customHeight="1" x14ac:dyDescent="0.2">
      <c r="A107" s="30">
        <v>1501</v>
      </c>
      <c r="B107" s="30" t="s">
        <v>26</v>
      </c>
      <c r="C107" s="30" t="s">
        <v>133</v>
      </c>
      <c r="D107" s="30" t="s">
        <v>129</v>
      </c>
      <c r="E107" s="30" t="s">
        <v>414</v>
      </c>
      <c r="F107" s="36" t="str">
        <f>IF(ISBLANK(Table2[[#This Row],[unique_id]]), "", PROPER(SUBSTITUTE(Table2[[#This Row],[unique_id]], "_", " ")))</f>
        <v>Edwin Fan</v>
      </c>
      <c r="G107" s="30" t="s">
        <v>127</v>
      </c>
      <c r="H107" s="30" t="s">
        <v>131</v>
      </c>
      <c r="I107" s="30" t="s">
        <v>132</v>
      </c>
      <c r="J107" s="30" t="s">
        <v>730</v>
      </c>
      <c r="M107" s="30" t="s">
        <v>136</v>
      </c>
      <c r="O107" s="31" t="s">
        <v>798</v>
      </c>
      <c r="P107" s="30" t="s">
        <v>165</v>
      </c>
      <c r="Q107" s="30" t="s">
        <v>770</v>
      </c>
      <c r="R107" s="30" t="str">
        <f>Table2[[#This Row],[entity_domain]]</f>
        <v>Fans</v>
      </c>
      <c r="S107" s="30" t="str">
        <f>_xlfn.CONCAT( Table2[[#This Row],[device_suggested_area]], " ",Table2[[#This Row],[powercalc_group_3]])</f>
        <v>Edwin Fans</v>
      </c>
      <c r="T107" s="37" t="s">
        <v>765</v>
      </c>
      <c r="U107" s="30"/>
      <c r="V107" s="31"/>
      <c r="W107" s="31"/>
      <c r="X107" s="31"/>
      <c r="Y107" s="31"/>
      <c r="Z107" s="31"/>
      <c r="AA107" s="31"/>
      <c r="AB107" s="30"/>
      <c r="AC107" s="30"/>
      <c r="AE107" s="30" t="s">
        <v>243</v>
      </c>
      <c r="AG107" s="31"/>
      <c r="AH107" s="31"/>
      <c r="AT107" s="40"/>
      <c r="AU107" s="3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Edwin</v>
      </c>
      <c r="BB107" s="30" t="s">
        <v>477</v>
      </c>
      <c r="BC107" s="30" t="s">
        <v>371</v>
      </c>
      <c r="BD107" s="30" t="s">
        <v>133</v>
      </c>
      <c r="BE107" s="30" t="s">
        <v>370</v>
      </c>
      <c r="BF107" s="30" t="s">
        <v>127</v>
      </c>
      <c r="BJ107" s="30" t="s">
        <v>1388</v>
      </c>
      <c r="BK107" s="30" t="s">
        <v>373</v>
      </c>
      <c r="BL107" s="30" t="s">
        <v>1415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  <c r="BN107" s="30"/>
    </row>
    <row r="108" spans="1:66" ht="16" hidden="1" customHeight="1" x14ac:dyDescent="0.2">
      <c r="A108" s="30">
        <v>1502</v>
      </c>
      <c r="B108" s="30" t="s">
        <v>26</v>
      </c>
      <c r="C108" s="30" t="s">
        <v>133</v>
      </c>
      <c r="D108" s="30" t="s">
        <v>129</v>
      </c>
      <c r="E108" s="30" t="s">
        <v>415</v>
      </c>
      <c r="F108" s="36" t="str">
        <f>IF(ISBLANK(Table2[[#This Row],[unique_id]]), "", PROPER(SUBSTITUTE(Table2[[#This Row],[unique_id]], "_", " ")))</f>
        <v>Parents Fan</v>
      </c>
      <c r="G108" s="30" t="s">
        <v>192</v>
      </c>
      <c r="H108" s="30" t="s">
        <v>131</v>
      </c>
      <c r="I108" s="30" t="s">
        <v>132</v>
      </c>
      <c r="J108" s="30" t="s">
        <v>477</v>
      </c>
      <c r="M108" s="30" t="s">
        <v>136</v>
      </c>
      <c r="O108" s="31" t="s">
        <v>798</v>
      </c>
      <c r="P108" s="30" t="s">
        <v>165</v>
      </c>
      <c r="Q108" s="30" t="s">
        <v>770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Parents Fans</v>
      </c>
      <c r="T108" s="37" t="s">
        <v>765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243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Parents</v>
      </c>
      <c r="BB108" s="30" t="s">
        <v>477</v>
      </c>
      <c r="BC108" s="30" t="s">
        <v>371</v>
      </c>
      <c r="BD108" s="30" t="s">
        <v>133</v>
      </c>
      <c r="BE108" s="30" t="s">
        <v>370</v>
      </c>
      <c r="BF108" s="30" t="s">
        <v>192</v>
      </c>
      <c r="BJ108" s="30" t="s">
        <v>1388</v>
      </c>
      <c r="BK108" s="30" t="s">
        <v>376</v>
      </c>
      <c r="BL108" s="30" t="s">
        <v>1416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  <c r="BN108" s="30"/>
    </row>
    <row r="109" spans="1:66" ht="16" hidden="1" customHeight="1" x14ac:dyDescent="0.2">
      <c r="A109" s="30">
        <v>1503</v>
      </c>
      <c r="B109" s="30" t="s">
        <v>26</v>
      </c>
      <c r="C109" s="30" t="s">
        <v>818</v>
      </c>
      <c r="D109" s="30" t="s">
        <v>148</v>
      </c>
      <c r="E109" s="37" t="s">
        <v>944</v>
      </c>
      <c r="F109" s="36" t="str">
        <f>IF(ISBLANK(Table2[[#This Row],[unique_id]]), "", PROPER(SUBSTITUTE(Table2[[#This Row],[unique_id]], "_", " ")))</f>
        <v>Template Old Kitchen Fan Plug Proxy</v>
      </c>
      <c r="G109" s="30" t="s">
        <v>206</v>
      </c>
      <c r="H109" s="30" t="s">
        <v>131</v>
      </c>
      <c r="I109" s="30" t="s">
        <v>132</v>
      </c>
      <c r="O109" s="31" t="s">
        <v>798</v>
      </c>
      <c r="P109" s="30"/>
      <c r="T109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9" s="30"/>
      <c r="V109" s="31"/>
      <c r="W109" s="31"/>
      <c r="X109" s="31"/>
      <c r="Y109" s="31"/>
      <c r="Z109" s="31"/>
      <c r="AA109" s="31"/>
      <c r="AB109" s="30"/>
      <c r="AC109" s="30"/>
      <c r="AG109" s="31"/>
      <c r="AH109" s="31"/>
      <c r="AT109" s="40"/>
      <c r="AU109" s="30" t="s">
        <v>134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477</v>
      </c>
      <c r="BC109" s="30" t="s">
        <v>360</v>
      </c>
      <c r="BD109" s="30" t="s">
        <v>233</v>
      </c>
      <c r="BE109" s="30" t="s">
        <v>363</v>
      </c>
      <c r="BF109" s="30" t="s">
        <v>206</v>
      </c>
      <c r="BK109" s="36"/>
      <c r="BL109" s="36"/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9" s="30"/>
    </row>
    <row r="110" spans="1:66" ht="16" hidden="1" customHeight="1" x14ac:dyDescent="0.2">
      <c r="A110" s="30">
        <v>1504</v>
      </c>
      <c r="B110" s="30" t="s">
        <v>26</v>
      </c>
      <c r="C110" s="30" t="s">
        <v>233</v>
      </c>
      <c r="D110" s="30" t="s">
        <v>134</v>
      </c>
      <c r="E110" s="30" t="s">
        <v>942</v>
      </c>
      <c r="F110" s="36" t="str">
        <f>IF(ISBLANK(Table2[[#This Row],[unique_id]]), "", PROPER(SUBSTITUTE(Table2[[#This Row],[unique_id]], "_", " ")))</f>
        <v>Old Kitchen Fan Plug</v>
      </c>
      <c r="G110" s="30" t="s">
        <v>206</v>
      </c>
      <c r="H110" s="30" t="s">
        <v>131</v>
      </c>
      <c r="I110" s="30" t="s">
        <v>132</v>
      </c>
      <c r="O110" s="31" t="s">
        <v>798</v>
      </c>
      <c r="P110" s="30"/>
      <c r="T110" s="37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477</v>
      </c>
      <c r="BC110" s="30" t="s">
        <v>360</v>
      </c>
      <c r="BD110" s="30" t="s">
        <v>233</v>
      </c>
      <c r="BE110" s="30" t="s">
        <v>363</v>
      </c>
      <c r="BF110" s="30" t="s">
        <v>206</v>
      </c>
      <c r="BI110" s="30" t="s">
        <v>1009</v>
      </c>
      <c r="BJ110" s="30" t="s">
        <v>1388</v>
      </c>
      <c r="BK110" s="36" t="s">
        <v>364</v>
      </c>
      <c r="BL110" s="36" t="s">
        <v>1417</v>
      </c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  <c r="BN110" s="30"/>
    </row>
    <row r="111" spans="1:66" ht="16" hidden="1" customHeight="1" x14ac:dyDescent="0.2">
      <c r="A111" s="30">
        <v>1505</v>
      </c>
      <c r="B111" s="30" t="s">
        <v>26</v>
      </c>
      <c r="C111" s="30" t="s">
        <v>818</v>
      </c>
      <c r="D111" s="30" t="s">
        <v>148</v>
      </c>
      <c r="E111" s="37" t="s">
        <v>939</v>
      </c>
      <c r="F111" s="36" t="str">
        <f>IF(ISBLANK(Table2[[#This Row],[unique_id]]), "", PROPER(SUBSTITUTE(Table2[[#This Row],[unique_id]], "_", " ")))</f>
        <v>Template Kitchen Fan Plug Proxy</v>
      </c>
      <c r="G111" s="30" t="s">
        <v>206</v>
      </c>
      <c r="H111" s="30" t="s">
        <v>131</v>
      </c>
      <c r="I111" s="30" t="s">
        <v>132</v>
      </c>
      <c r="O111" s="31" t="s">
        <v>798</v>
      </c>
      <c r="P111" s="30" t="s">
        <v>165</v>
      </c>
      <c r="Q111" s="30" t="s">
        <v>770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Kitchen Fans</v>
      </c>
      <c r="T111" s="37" t="s">
        <v>1124</v>
      </c>
      <c r="U111" s="30"/>
      <c r="V111" s="31"/>
      <c r="W111" s="31"/>
      <c r="X111" s="31"/>
      <c r="Y111" s="31"/>
      <c r="Z111" s="31"/>
      <c r="AA111" s="31"/>
      <c r="AB111" s="30"/>
      <c r="AC111" s="30"/>
      <c r="AG111" s="31"/>
      <c r="AH111" s="31"/>
      <c r="AT111" s="40"/>
      <c r="AU111" s="30" t="s">
        <v>129</v>
      </c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477</v>
      </c>
      <c r="BC111" s="30" t="s">
        <v>934</v>
      </c>
      <c r="BD111" s="30" t="s">
        <v>1169</v>
      </c>
      <c r="BE111" s="30" t="s">
        <v>906</v>
      </c>
      <c r="BF111" s="30" t="s">
        <v>206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1" s="30"/>
    </row>
    <row r="112" spans="1:66" ht="16" hidden="1" customHeight="1" x14ac:dyDescent="0.2">
      <c r="A112" s="30">
        <v>1506</v>
      </c>
      <c r="B112" s="30" t="s">
        <v>26</v>
      </c>
      <c r="C112" s="30" t="s">
        <v>703</v>
      </c>
      <c r="D112" s="30" t="s">
        <v>129</v>
      </c>
      <c r="E112" s="30" t="s">
        <v>841</v>
      </c>
      <c r="F112" s="36" t="str">
        <f>IF(ISBLANK(Table2[[#This Row],[unique_id]]), "", PROPER(SUBSTITUTE(Table2[[#This Row],[unique_id]], "_", " ")))</f>
        <v>Kitchen Fan Plug</v>
      </c>
      <c r="G112" s="30" t="s">
        <v>206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2" s="30"/>
      <c r="V112" s="31"/>
      <c r="W112" s="31"/>
      <c r="X112" s="31"/>
      <c r="Y112" s="31"/>
      <c r="Z112" s="31"/>
      <c r="AA112" s="42" t="s">
        <v>1166</v>
      </c>
      <c r="AB112" s="30"/>
      <c r="AC112" s="30"/>
      <c r="AE112" s="30" t="s">
        <v>243</v>
      </c>
      <c r="AF112" s="30">
        <v>10</v>
      </c>
      <c r="AG112" s="31" t="s">
        <v>34</v>
      </c>
      <c r="AH112" s="31" t="s">
        <v>916</v>
      </c>
      <c r="AJ112" s="30" t="str">
        <f>_xlfn.CONCAT("homeassistant/", Table2[[#This Row],[entity_namespace]], "/tasmota/",Table2[[#This Row],[unique_id]], "/config")</f>
        <v>homeassistant/fan/tasmota/kitchen_fan_plug/config</v>
      </c>
      <c r="AK112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2" s="30" t="str">
        <f>_xlfn.CONCAT("tasmota/device/",Table2[[#This Row],[unique_id]], "/cmnd/POWER")</f>
        <v>tasmota/device/kitchen_fan_plug/cmnd/POWER</v>
      </c>
      <c r="AM112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0" t="s">
        <v>935</v>
      </c>
      <c r="AO112" s="30" t="s">
        <v>936</v>
      </c>
      <c r="AP112" s="30" t="s">
        <v>925</v>
      </c>
      <c r="AQ112" s="30" t="s">
        <v>926</v>
      </c>
      <c r="AR112" s="30" t="s">
        <v>1002</v>
      </c>
      <c r="AS112" s="30">
        <v>1</v>
      </c>
      <c r="AT112" s="34" t="str">
        <f>HYPERLINK(_xlfn.CONCAT("http://", Table2[[#This Row],[connection_ip]], "/?"))</f>
        <v>http://10.0.4.104/?</v>
      </c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934</v>
      </c>
      <c r="BD112" s="30" t="s">
        <v>1169</v>
      </c>
      <c r="BE112" s="30" t="s">
        <v>906</v>
      </c>
      <c r="BF112" s="30" t="s">
        <v>206</v>
      </c>
      <c r="BJ112" s="30" t="s">
        <v>1388</v>
      </c>
      <c r="BK112" s="30" t="s">
        <v>943</v>
      </c>
      <c r="BL112" s="30" t="s">
        <v>1418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12" s="30"/>
    </row>
    <row r="113" spans="1:66" ht="16" hidden="1" customHeight="1" x14ac:dyDescent="0.2">
      <c r="A113" s="30">
        <v>1507</v>
      </c>
      <c r="B113" s="30" t="s">
        <v>26</v>
      </c>
      <c r="C113" s="30" t="s">
        <v>703</v>
      </c>
      <c r="D113" s="30" t="s">
        <v>27</v>
      </c>
      <c r="E113" s="30" t="s">
        <v>945</v>
      </c>
      <c r="F113" s="36" t="str">
        <f>IF(ISBLANK(Table2[[#This Row],[unique_id]]), "", PROPER(SUBSTITUTE(Table2[[#This Row],[unique_id]], "_", " ")))</f>
        <v>Kitchen Fan Plug Energy Power</v>
      </c>
      <c r="G113" s="30" t="s">
        <v>206</v>
      </c>
      <c r="H113" s="30" t="s">
        <v>131</v>
      </c>
      <c r="I113" s="30" t="s">
        <v>132</v>
      </c>
      <c r="O113" s="31"/>
      <c r="P113" s="30"/>
      <c r="T113" s="37"/>
      <c r="U113" s="30"/>
      <c r="V113" s="31"/>
      <c r="W113" s="31"/>
      <c r="X113" s="31"/>
      <c r="Y113" s="31"/>
      <c r="Z113" s="31"/>
      <c r="AA113" s="31"/>
      <c r="AB113" s="30" t="s">
        <v>31</v>
      </c>
      <c r="AC113" s="30" t="s">
        <v>327</v>
      </c>
      <c r="AD113" s="30" t="s">
        <v>917</v>
      </c>
      <c r="AF113" s="30">
        <v>10</v>
      </c>
      <c r="AG113" s="31" t="s">
        <v>34</v>
      </c>
      <c r="AH113" s="31" t="s">
        <v>916</v>
      </c>
      <c r="AJ113" s="30" t="str">
        <f>_xlfn.CONCAT("homeassistant/", Table2[[#This Row],[entity_namespace]], "/tasmota/",Table2[[#This Row],[unique_id]], "/config")</f>
        <v>homeassistant/sensor/tasmota/kitchen_fan_plug_energy_power/config</v>
      </c>
      <c r="AK113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935</v>
      </c>
      <c r="AO113" s="30" t="s">
        <v>936</v>
      </c>
      <c r="AP113" s="30" t="s">
        <v>925</v>
      </c>
      <c r="AQ113" s="30" t="s">
        <v>926</v>
      </c>
      <c r="AR113" s="30" t="s">
        <v>1163</v>
      </c>
      <c r="AS113" s="30">
        <v>1</v>
      </c>
      <c r="AT113" s="34"/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934</v>
      </c>
      <c r="BD113" s="30" t="s">
        <v>1169</v>
      </c>
      <c r="BE113" s="30" t="s">
        <v>906</v>
      </c>
      <c r="BF113" s="30" t="s">
        <v>206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3" s="30"/>
    </row>
    <row r="114" spans="1:66" ht="16" hidden="1" customHeight="1" x14ac:dyDescent="0.2">
      <c r="A114" s="30">
        <v>1508</v>
      </c>
      <c r="B114" s="30" t="s">
        <v>26</v>
      </c>
      <c r="C114" s="30" t="s">
        <v>703</v>
      </c>
      <c r="D114" s="30" t="s">
        <v>27</v>
      </c>
      <c r="E114" s="30" t="s">
        <v>946</v>
      </c>
      <c r="F114" s="36" t="str">
        <f>IF(ISBLANK(Table2[[#This Row],[unique_id]]), "", PROPER(SUBSTITUTE(Table2[[#This Row],[unique_id]], "_", " ")))</f>
        <v>Kitchen Fan Plug Energy Total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76</v>
      </c>
      <c r="AC114" s="30" t="s">
        <v>328</v>
      </c>
      <c r="AD114" s="30" t="s">
        <v>918</v>
      </c>
      <c r="AF114" s="30">
        <v>10</v>
      </c>
      <c r="AG114" s="31" t="s">
        <v>34</v>
      </c>
      <c r="AH114" s="31" t="s">
        <v>916</v>
      </c>
      <c r="AJ114" s="30" t="str">
        <f>_xlfn.CONCAT("homeassistant/", Table2[[#This Row],[entity_namespace]], "/tasmota/",Table2[[#This Row],[unique_id]], "/config")</f>
        <v>homeassistant/sensor/tasmota/kitchen_fan_plug_energy_total/config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935</v>
      </c>
      <c r="AO114" s="30" t="s">
        <v>936</v>
      </c>
      <c r="AP114" s="30" t="s">
        <v>925</v>
      </c>
      <c r="AQ114" s="30" t="s">
        <v>926</v>
      </c>
      <c r="AR114" s="30" t="s">
        <v>1164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934</v>
      </c>
      <c r="BD114" s="30" t="s">
        <v>1169</v>
      </c>
      <c r="BE114" s="30" t="s">
        <v>906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4" s="30"/>
    </row>
    <row r="115" spans="1:66" ht="16" hidden="1" customHeight="1" x14ac:dyDescent="0.2">
      <c r="A115" s="43">
        <v>1509</v>
      </c>
      <c r="B115" s="30" t="s">
        <v>26</v>
      </c>
      <c r="C115" s="30" t="s">
        <v>133</v>
      </c>
      <c r="D115" s="30" t="s">
        <v>129</v>
      </c>
      <c r="E115" s="30" t="s">
        <v>416</v>
      </c>
      <c r="F115" s="36" t="str">
        <f>IF(ISBLANK(Table2[[#This Row],[unique_id]]), "", PROPER(SUBSTITUTE(Table2[[#This Row],[unique_id]], "_", " ")))</f>
        <v>Lounge Fan</v>
      </c>
      <c r="G115" s="30" t="s">
        <v>194</v>
      </c>
      <c r="H115" s="30" t="s">
        <v>131</v>
      </c>
      <c r="I115" s="30" t="s">
        <v>132</v>
      </c>
      <c r="J115" s="30" t="s">
        <v>477</v>
      </c>
      <c r="M115" s="30" t="s">
        <v>136</v>
      </c>
      <c r="O115" s="31" t="s">
        <v>798</v>
      </c>
      <c r="P115" s="30" t="s">
        <v>165</v>
      </c>
      <c r="Q115" s="30" t="s">
        <v>770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Lounge Fans</v>
      </c>
      <c r="T115" s="37" t="s">
        <v>765</v>
      </c>
      <c r="U115" s="30"/>
      <c r="V115" s="31"/>
      <c r="W115" s="31"/>
      <c r="X115" s="31"/>
      <c r="Y115" s="31"/>
      <c r="Z115" s="31"/>
      <c r="AA115" s="31"/>
      <c r="AB115" s="30"/>
      <c r="AC115" s="30"/>
      <c r="AE115" s="30" t="s">
        <v>243</v>
      </c>
      <c r="AG115" s="31"/>
      <c r="AH115" s="31"/>
      <c r="AT115" s="40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Lounge</v>
      </c>
      <c r="BB115" s="30" t="s">
        <v>477</v>
      </c>
      <c r="BC115" s="30" t="s">
        <v>371</v>
      </c>
      <c r="BD115" s="30" t="s">
        <v>133</v>
      </c>
      <c r="BE115" s="30" t="s">
        <v>370</v>
      </c>
      <c r="BF115" s="30" t="s">
        <v>194</v>
      </c>
      <c r="BJ115" s="30" t="s">
        <v>1388</v>
      </c>
      <c r="BK115" s="30" t="s">
        <v>377</v>
      </c>
      <c r="BL115" s="30" t="s">
        <v>1419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5" s="30"/>
    </row>
    <row r="116" spans="1:66" ht="16" hidden="1" customHeight="1" x14ac:dyDescent="0.2">
      <c r="A116" s="30">
        <v>1510</v>
      </c>
      <c r="B116" s="30" t="s">
        <v>26</v>
      </c>
      <c r="C116" s="30" t="s">
        <v>133</v>
      </c>
      <c r="D116" s="30" t="s">
        <v>129</v>
      </c>
      <c r="E116" s="30" t="s">
        <v>417</v>
      </c>
      <c r="F116" s="36" t="str">
        <f>IF(ISBLANK(Table2[[#This Row],[unique_id]]), "", PROPER(SUBSTITUTE(Table2[[#This Row],[unique_id]], "_", " ")))</f>
        <v>Deck Fan</v>
      </c>
      <c r="G116" s="30" t="s">
        <v>358</v>
      </c>
      <c r="H116" s="30" t="s">
        <v>131</v>
      </c>
      <c r="I116" s="30" t="s">
        <v>132</v>
      </c>
      <c r="J116" s="30" t="s">
        <v>731</v>
      </c>
      <c r="M116" s="30" t="s">
        <v>136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/>
      </c>
      <c r="BE116" s="31"/>
      <c r="BF116" s="30" t="s">
        <v>358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6" s="30"/>
    </row>
    <row r="117" spans="1:66" ht="16" hidden="1" customHeight="1" x14ac:dyDescent="0.2">
      <c r="A117" s="30">
        <v>1511</v>
      </c>
      <c r="B117" s="30" t="s">
        <v>26</v>
      </c>
      <c r="C117" s="30" t="s">
        <v>133</v>
      </c>
      <c r="D117" s="30" t="s">
        <v>129</v>
      </c>
      <c r="E117" s="30" t="s">
        <v>418</v>
      </c>
      <c r="F117" s="36" t="str">
        <f>IF(ISBLANK(Table2[[#This Row],[unique_id]]), "", PROPER(SUBSTITUTE(Table2[[#This Row],[unique_id]], "_", " ")))</f>
        <v>Deck East Fan</v>
      </c>
      <c r="G117" s="30" t="s">
        <v>215</v>
      </c>
      <c r="H117" s="30" t="s">
        <v>131</v>
      </c>
      <c r="I117" s="30" t="s">
        <v>132</v>
      </c>
      <c r="O117" s="31" t="s">
        <v>798</v>
      </c>
      <c r="P117" s="30" t="s">
        <v>165</v>
      </c>
      <c r="Q117" s="30" t="s">
        <v>770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Deck Fans</v>
      </c>
      <c r="T117" s="37" t="s">
        <v>765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Deck</v>
      </c>
      <c r="BB117" s="30" t="s">
        <v>1052</v>
      </c>
      <c r="BC117" s="30" t="s">
        <v>371</v>
      </c>
      <c r="BD117" s="30" t="s">
        <v>133</v>
      </c>
      <c r="BE117" s="30" t="s">
        <v>370</v>
      </c>
      <c r="BF117" s="30" t="s">
        <v>358</v>
      </c>
      <c r="BJ117" s="30" t="s">
        <v>1388</v>
      </c>
      <c r="BK117" s="30" t="s">
        <v>374</v>
      </c>
      <c r="BL117" s="30" t="s">
        <v>1420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7" s="30"/>
    </row>
    <row r="118" spans="1:66" ht="16" hidden="1" customHeight="1" x14ac:dyDescent="0.2">
      <c r="A118" s="30">
        <v>1512</v>
      </c>
      <c r="B118" s="30" t="s">
        <v>26</v>
      </c>
      <c r="C118" s="30" t="s">
        <v>133</v>
      </c>
      <c r="D118" s="30" t="s">
        <v>129</v>
      </c>
      <c r="E118" s="30" t="s">
        <v>419</v>
      </c>
      <c r="F118" s="36" t="str">
        <f>IF(ISBLANK(Table2[[#This Row],[unique_id]]), "", PROPER(SUBSTITUTE(Table2[[#This Row],[unique_id]], "_", " ")))</f>
        <v>Deck West Fan</v>
      </c>
      <c r="G118" s="30" t="s">
        <v>214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1053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1388</v>
      </c>
      <c r="BK118" s="30" t="s">
        <v>375</v>
      </c>
      <c r="BL118" s="39" t="s">
        <v>1421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8" s="30"/>
    </row>
    <row r="119" spans="1:66" ht="16" hidden="1" customHeight="1" x14ac:dyDescent="0.2">
      <c r="A119" s="30">
        <v>1550</v>
      </c>
      <c r="B119" s="30" t="s">
        <v>26</v>
      </c>
      <c r="C119" s="30" t="s">
        <v>818</v>
      </c>
      <c r="D119" s="30" t="s">
        <v>148</v>
      </c>
      <c r="E119" s="44" t="s">
        <v>817</v>
      </c>
      <c r="F119" s="36" t="str">
        <f>IF(ISBLANK(Table2[[#This Row],[unique_id]]), "", PROPER(SUBSTITUTE(Table2[[#This Row],[unique_id]], "_", " ")))</f>
        <v>Template Dining Air Purifier Proxy</v>
      </c>
      <c r="G119" s="30" t="s">
        <v>193</v>
      </c>
      <c r="H119" s="30" t="s">
        <v>455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">
        <v>131</v>
      </c>
      <c r="S119" s="30" t="str">
        <f>_xlfn.CONCAT( Table2[[#This Row],[device_suggested_area]], " ",Table2[[#This Row],[powercalc_group_3]])</f>
        <v>Dining Fans</v>
      </c>
      <c r="T119" s="37" t="s">
        <v>819</v>
      </c>
      <c r="U119" s="30"/>
      <c r="V119" s="31"/>
      <c r="W119" s="31"/>
      <c r="X119" s="31"/>
      <c r="Y119" s="42"/>
      <c r="Z119" s="42"/>
      <c r="AA119" s="42"/>
      <c r="AB119" s="30"/>
      <c r="AC119" s="30"/>
      <c r="AG119" s="31"/>
      <c r="AH119" s="31"/>
      <c r="AT119" s="45"/>
      <c r="AU119" s="30" t="s">
        <v>129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Dining</v>
      </c>
      <c r="BA119" s="30" t="str">
        <f>IF(ISBLANK(Table2[[#This Row],[device_model]]), "", Table2[[#This Row],[device_suggested_area]])</f>
        <v>Dining</v>
      </c>
      <c r="BB119" s="30" t="s">
        <v>476</v>
      </c>
      <c r="BC119" s="30" t="s">
        <v>471</v>
      </c>
      <c r="BD119" s="30" t="s">
        <v>454</v>
      </c>
      <c r="BE119" s="30" t="s">
        <v>470</v>
      </c>
      <c r="BF119" s="30" t="s">
        <v>193</v>
      </c>
      <c r="BH119" s="30" t="s">
        <v>695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9" s="30"/>
    </row>
    <row r="120" spans="1:66" ht="16" hidden="1" customHeight="1" x14ac:dyDescent="0.2">
      <c r="A120" s="30">
        <v>1551</v>
      </c>
      <c r="B120" s="30" t="s">
        <v>26</v>
      </c>
      <c r="C120" s="30" t="s">
        <v>454</v>
      </c>
      <c r="D120" s="30" t="s">
        <v>129</v>
      </c>
      <c r="E120" s="36" t="s">
        <v>531</v>
      </c>
      <c r="F120" s="36" t="str">
        <f>IF(ISBLANK(Table2[[#This Row],[unique_id]]), "", PROPER(SUBSTITUTE(Table2[[#This Row],[unique_id]], "_", " ")))</f>
        <v>Dining Air Purifier</v>
      </c>
      <c r="G120" s="30" t="s">
        <v>193</v>
      </c>
      <c r="H120" s="30" t="s">
        <v>455</v>
      </c>
      <c r="I120" s="30" t="s">
        <v>132</v>
      </c>
      <c r="J120" s="30" t="s">
        <v>476</v>
      </c>
      <c r="M120" s="30" t="s">
        <v>136</v>
      </c>
      <c r="O120" s="31"/>
      <c r="P120" s="30"/>
      <c r="T120" s="37"/>
      <c r="U120" s="30"/>
      <c r="V120" s="31"/>
      <c r="W120" s="31" t="s">
        <v>493</v>
      </c>
      <c r="X120" s="31"/>
      <c r="Y120" s="42" t="s">
        <v>766</v>
      </c>
      <c r="Z120" s="42"/>
      <c r="AA120" s="42"/>
      <c r="AB120" s="30"/>
      <c r="AC120" s="30"/>
      <c r="AE120" s="30" t="s">
        <v>456</v>
      </c>
      <c r="AG120" s="31"/>
      <c r="AH120" s="31"/>
      <c r="AT12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K120" s="30" t="s">
        <v>532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20" s="30"/>
    </row>
    <row r="121" spans="1:66" ht="16" hidden="1" customHeight="1" x14ac:dyDescent="0.2">
      <c r="A121" s="30">
        <v>1552</v>
      </c>
      <c r="B121" s="30" t="s">
        <v>26</v>
      </c>
      <c r="C121" s="30" t="s">
        <v>818</v>
      </c>
      <c r="D121" s="30" t="s">
        <v>148</v>
      </c>
      <c r="E121" s="44" t="s">
        <v>816</v>
      </c>
      <c r="F121" s="36" t="str">
        <f>IF(ISBLANK(Table2[[#This Row],[unique_id]]), "", PROPER(SUBSTITUTE(Table2[[#This Row],[unique_id]], "_", " ")))</f>
        <v>Template Lounge Air Purifier Proxy</v>
      </c>
      <c r="G121" s="30" t="s">
        <v>194</v>
      </c>
      <c r="H121" s="30" t="s">
        <v>455</v>
      </c>
      <c r="I121" s="30" t="s">
        <v>132</v>
      </c>
      <c r="O121" s="31" t="s">
        <v>798</v>
      </c>
      <c r="P121" s="30" t="s">
        <v>165</v>
      </c>
      <c r="Q121" s="30" t="s">
        <v>770</v>
      </c>
      <c r="R121" s="30" t="s">
        <v>131</v>
      </c>
      <c r="S121" s="30" t="str">
        <f>_xlfn.CONCAT( Table2[[#This Row],[device_suggested_area]], " ",Table2[[#This Row],[powercalc_group_3]])</f>
        <v>Lounge Fans</v>
      </c>
      <c r="T121" s="37" t="s">
        <v>819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5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Lounge</v>
      </c>
      <c r="BA121" s="30" t="str">
        <f>IF(ISBLANK(Table2[[#This Row],[device_model]]), "", Table2[[#This Row],[device_suggested_area]])</f>
        <v>Lounge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194</v>
      </c>
      <c r="BH121" s="30" t="s">
        <v>695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1" s="30"/>
    </row>
    <row r="122" spans="1:66" ht="16" hidden="1" customHeight="1" x14ac:dyDescent="0.2">
      <c r="A122" s="30">
        <v>1553</v>
      </c>
      <c r="B122" s="30" t="s">
        <v>26</v>
      </c>
      <c r="C122" s="30" t="s">
        <v>454</v>
      </c>
      <c r="D122" s="30" t="s">
        <v>129</v>
      </c>
      <c r="E122" s="36" t="s">
        <v>459</v>
      </c>
      <c r="F122" s="36" t="str">
        <f>IF(ISBLANK(Table2[[#This Row],[unique_id]]), "", PROPER(SUBSTITUTE(Table2[[#This Row],[unique_id]], "_", " ")))</f>
        <v>Lounge Air Purifier</v>
      </c>
      <c r="G122" s="30" t="s">
        <v>194</v>
      </c>
      <c r="H122" s="30" t="s">
        <v>455</v>
      </c>
      <c r="I122" s="30" t="s">
        <v>132</v>
      </c>
      <c r="J122" s="30" t="s">
        <v>476</v>
      </c>
      <c r="M122" s="30" t="s">
        <v>136</v>
      </c>
      <c r="O122" s="31"/>
      <c r="P122" s="30"/>
      <c r="T122" s="37"/>
      <c r="U122" s="30"/>
      <c r="V122" s="31"/>
      <c r="W122" s="31" t="s">
        <v>493</v>
      </c>
      <c r="X122" s="31"/>
      <c r="Y122" s="42" t="s">
        <v>766</v>
      </c>
      <c r="Z122" s="42"/>
      <c r="AA122" s="42"/>
      <c r="AB122" s="30"/>
      <c r="AC122" s="30"/>
      <c r="AE122" s="30" t="s">
        <v>456</v>
      </c>
      <c r="AG122" s="31"/>
      <c r="AH122" s="31"/>
      <c r="AT12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K122" s="30" t="s">
        <v>483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22" s="30"/>
    </row>
    <row r="123" spans="1:66" ht="16" hidden="1" customHeight="1" x14ac:dyDescent="0.2">
      <c r="A123" s="30">
        <v>1554</v>
      </c>
      <c r="B123" s="30" t="s">
        <v>26</v>
      </c>
      <c r="C123" s="30" t="s">
        <v>818</v>
      </c>
      <c r="D123" s="30" t="s">
        <v>148</v>
      </c>
      <c r="E123" s="44" t="s">
        <v>1345</v>
      </c>
      <c r="F123" s="36" t="str">
        <f>IF(ISBLANK(Table2[[#This Row],[unique_id]]), "", PROPER(SUBSTITUTE(Table2[[#This Row],[unique_id]], "_", " ")))</f>
        <v>Template Parents Air Purifier Proxy</v>
      </c>
      <c r="G123" s="30" t="s">
        <v>192</v>
      </c>
      <c r="H123" s="30" t="s">
        <v>455</v>
      </c>
      <c r="I123" s="30" t="s">
        <v>132</v>
      </c>
      <c r="O123" s="31" t="s">
        <v>798</v>
      </c>
      <c r="P123" s="30" t="s">
        <v>165</v>
      </c>
      <c r="Q123" s="30" t="s">
        <v>770</v>
      </c>
      <c r="R123" s="30" t="s">
        <v>131</v>
      </c>
      <c r="S123" s="30" t="str">
        <f>_xlfn.CONCAT( Table2[[#This Row],[device_suggested_area]], " ",Table2[[#This Row],[powercalc_group_3]])</f>
        <v>Parents Fans</v>
      </c>
      <c r="T123" s="37" t="s">
        <v>819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5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Parents</v>
      </c>
      <c r="BA123" s="30" t="str">
        <f>IF(ISBLANK(Table2[[#This Row],[device_model]]), "", Table2[[#This Row],[device_suggested_area]])</f>
        <v>Parents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192</v>
      </c>
      <c r="BH123" s="30" t="s">
        <v>695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3" s="30"/>
    </row>
    <row r="124" spans="1:66" ht="16" hidden="1" customHeight="1" x14ac:dyDescent="0.2">
      <c r="A124" s="30">
        <v>1555</v>
      </c>
      <c r="B124" s="30" t="s">
        <v>26</v>
      </c>
      <c r="C124" s="30" t="s">
        <v>454</v>
      </c>
      <c r="D124" s="30" t="s">
        <v>129</v>
      </c>
      <c r="E124" s="36" t="s">
        <v>1346</v>
      </c>
      <c r="F124" s="36" t="str">
        <f>IF(ISBLANK(Table2[[#This Row],[unique_id]]), "", PROPER(SUBSTITUTE(Table2[[#This Row],[unique_id]], "_", " ")))</f>
        <v>Parents Air Purifier</v>
      </c>
      <c r="G124" s="30" t="s">
        <v>192</v>
      </c>
      <c r="H124" s="30" t="s">
        <v>455</v>
      </c>
      <c r="I124" s="30" t="s">
        <v>132</v>
      </c>
      <c r="J124" s="30" t="s">
        <v>476</v>
      </c>
      <c r="M124" s="30" t="s">
        <v>136</v>
      </c>
      <c r="O124" s="31"/>
      <c r="P124" s="30"/>
      <c r="T124" s="37"/>
      <c r="U124" s="30"/>
      <c r="V124" s="31"/>
      <c r="W124" s="31" t="s">
        <v>493</v>
      </c>
      <c r="X124" s="31"/>
      <c r="Y124" s="42" t="s">
        <v>766</v>
      </c>
      <c r="Z124" s="42"/>
      <c r="AA124" s="42"/>
      <c r="AB124" s="30"/>
      <c r="AC124" s="30"/>
      <c r="AE124" s="30" t="s">
        <v>456</v>
      </c>
      <c r="AG124" s="31"/>
      <c r="AH124" s="31"/>
      <c r="AT12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K124" s="30" t="s">
        <v>1488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4" s="30"/>
    </row>
    <row r="125" spans="1:66" ht="16" hidden="1" customHeight="1" x14ac:dyDescent="0.2">
      <c r="A125" s="30">
        <v>1556</v>
      </c>
      <c r="B125" s="30" t="s">
        <v>26</v>
      </c>
      <c r="C125" s="30" t="s">
        <v>818</v>
      </c>
      <c r="D125" s="30" t="s">
        <v>148</v>
      </c>
      <c r="E125" s="44" t="s">
        <v>1344</v>
      </c>
      <c r="F125" s="36" t="str">
        <f>IF(ISBLANK(Table2[[#This Row],[unique_id]]), "", PROPER(SUBSTITUTE(Table2[[#This Row],[unique_id]], "_", " ")))</f>
        <v>Template Kitchen Air Purifier Proxy</v>
      </c>
      <c r="G125" s="30" t="s">
        <v>206</v>
      </c>
      <c r="H125" s="30" t="s">
        <v>455</v>
      </c>
      <c r="I125" s="30" t="s">
        <v>132</v>
      </c>
      <c r="O125" s="31" t="s">
        <v>798</v>
      </c>
      <c r="P125" s="30" t="s">
        <v>165</v>
      </c>
      <c r="Q125" s="30" t="s">
        <v>770</v>
      </c>
      <c r="R125" s="30" t="s">
        <v>131</v>
      </c>
      <c r="S125" s="30" t="str">
        <f>_xlfn.CONCAT( Table2[[#This Row],[device_suggested_area]], " ",Table2[[#This Row],[powercalc_group_3]])</f>
        <v>Kitchen Fans</v>
      </c>
      <c r="T125" s="37" t="s">
        <v>819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5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Kitchen</v>
      </c>
      <c r="BA125" s="30" t="str">
        <f>IF(ISBLANK(Table2[[#This Row],[device_model]]), "", Table2[[#This Row],[device_suggested_area]])</f>
        <v>Kitchen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206</v>
      </c>
      <c r="BH125" s="30" t="s">
        <v>695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5" s="30"/>
    </row>
    <row r="126" spans="1:66" ht="16" hidden="1" customHeight="1" x14ac:dyDescent="0.2">
      <c r="A126" s="30">
        <v>1557</v>
      </c>
      <c r="B126" s="30" t="s">
        <v>26</v>
      </c>
      <c r="C126" s="30" t="s">
        <v>454</v>
      </c>
      <c r="D126" s="30" t="s">
        <v>129</v>
      </c>
      <c r="E126" s="36" t="s">
        <v>1343</v>
      </c>
      <c r="F126" s="36" t="str">
        <f>IF(ISBLANK(Table2[[#This Row],[unique_id]]), "", PROPER(SUBSTITUTE(Table2[[#This Row],[unique_id]], "_", " ")))</f>
        <v>Kitchen Air Purifier</v>
      </c>
      <c r="G126" s="30" t="s">
        <v>206</v>
      </c>
      <c r="H126" s="30" t="s">
        <v>455</v>
      </c>
      <c r="I126" s="30" t="s">
        <v>132</v>
      </c>
      <c r="J126" s="30" t="s">
        <v>476</v>
      </c>
      <c r="M126" s="30" t="s">
        <v>136</v>
      </c>
      <c r="O126" s="31"/>
      <c r="P126" s="30"/>
      <c r="T126" s="37"/>
      <c r="U126" s="30"/>
      <c r="V126" s="31"/>
      <c r="W126" s="31" t="s">
        <v>493</v>
      </c>
      <c r="X126" s="31"/>
      <c r="Y126" s="42" t="s">
        <v>766</v>
      </c>
      <c r="Z126" s="42"/>
      <c r="AA126" s="42"/>
      <c r="AB126" s="30"/>
      <c r="AC126" s="30"/>
      <c r="AE126" s="30" t="s">
        <v>456</v>
      </c>
      <c r="AG126" s="31"/>
      <c r="AH126" s="31"/>
      <c r="AT12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K126" s="30" t="s">
        <v>1347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6" s="30"/>
    </row>
    <row r="127" spans="1:66" ht="16" hidden="1" customHeight="1" x14ac:dyDescent="0.2">
      <c r="A127" s="30">
        <v>1558</v>
      </c>
      <c r="B127" s="30" t="s">
        <v>26</v>
      </c>
      <c r="C127" s="30" t="s">
        <v>1475</v>
      </c>
      <c r="E127" s="46"/>
      <c r="F127" s="30" t="str">
        <f>IF(ISBLANK(Table2[[#This Row],[unique_id]]), "", PROPER(SUBSTITUTE(Table2[[#This Row],[unique_id]], "_", " ")))</f>
        <v/>
      </c>
      <c r="O127" s="31"/>
      <c r="P127" s="30"/>
      <c r="T127" s="37"/>
      <c r="U127" s="30"/>
      <c r="V127" s="31"/>
      <c r="W127" s="31"/>
      <c r="X127" s="31"/>
      <c r="Y127" s="31"/>
      <c r="Z127" s="31"/>
      <c r="AA127" s="31"/>
      <c r="AB127" s="30"/>
      <c r="AC127" s="30"/>
      <c r="AG127" s="31"/>
      <c r="AH127" s="31"/>
      <c r="AJ127" s="30" t="str">
        <f>IF(ISBLANK(AI127),  "", _xlfn.CONCAT("haas/entity/sensor/", LOWER(C127), "/", E127, "/config"))</f>
        <v/>
      </c>
      <c r="AK127" s="30" t="str">
        <f>IF(ISBLANK(AI127),  "", _xlfn.CONCAT(LOWER(C127), "/", E127))</f>
        <v/>
      </c>
      <c r="AT127" s="40"/>
      <c r="AU127" s="4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7" s="30" t="s">
        <v>1475</v>
      </c>
      <c r="BA127" s="30" t="str">
        <f>IF(ISBLANK(Table2[[#This Row],[device_model]]), "", Table2[[#This Row],[device_suggested_area]])</f>
        <v>Home</v>
      </c>
      <c r="BB127" s="30" t="s">
        <v>1479</v>
      </c>
      <c r="BC127" s="30" t="s">
        <v>1476</v>
      </c>
      <c r="BD127" s="30" t="s">
        <v>1475</v>
      </c>
      <c r="BE127" s="30" t="s">
        <v>1477</v>
      </c>
      <c r="BF127" s="30" t="s">
        <v>165</v>
      </c>
      <c r="BJ127" s="30" t="s">
        <v>1387</v>
      </c>
      <c r="BK127" s="47" t="s">
        <v>1478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7" s="30"/>
    </row>
    <row r="128" spans="1:66" ht="16" hidden="1" customHeight="1" x14ac:dyDescent="0.2">
      <c r="A128" s="30">
        <v>1559</v>
      </c>
      <c r="B128" s="30" t="s">
        <v>26</v>
      </c>
      <c r="C128" s="30" t="s">
        <v>444</v>
      </c>
      <c r="D128" s="30" t="s">
        <v>333</v>
      </c>
      <c r="E128" s="30" t="s">
        <v>332</v>
      </c>
      <c r="F128" s="36" t="str">
        <f>IF(ISBLANK(Table2[[#This Row],[unique_id]]), "", PROPER(SUBSTITUTE(Table2[[#This Row],[unique_id]], "_", " ")))</f>
        <v>Column Break</v>
      </c>
      <c r="G128" s="30" t="s">
        <v>329</v>
      </c>
      <c r="H128" s="30" t="s">
        <v>455</v>
      </c>
      <c r="I128" s="30" t="s">
        <v>132</v>
      </c>
      <c r="M128" s="30" t="s">
        <v>330</v>
      </c>
      <c r="N128" s="30" t="s">
        <v>331</v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T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8" s="30" t="str">
        <f>IF(ISBLANK(Table2[[#This Row],[device_model]]), "", Table2[[#This Row],[device_suggested_area]])</f>
        <v/>
      </c>
      <c r="BE128" s="31"/>
      <c r="BL128" s="39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8" s="30"/>
    </row>
    <row r="129" spans="1:66" ht="16" hidden="1" customHeight="1" x14ac:dyDescent="0.2">
      <c r="A129" s="30">
        <v>1600</v>
      </c>
      <c r="B129" s="30" t="s">
        <v>26</v>
      </c>
      <c r="C129" s="30" t="s">
        <v>133</v>
      </c>
      <c r="D129" s="30" t="s">
        <v>137</v>
      </c>
      <c r="E129" s="30" t="s">
        <v>413</v>
      </c>
      <c r="F129" s="36" t="str">
        <f>IF(ISBLANK(Table2[[#This Row],[unique_id]]), "", PROPER(SUBSTITUTE(Table2[[#This Row],[unique_id]], "_", " ")))</f>
        <v>Ada Fan</v>
      </c>
      <c r="G129" s="30" t="s">
        <v>140</v>
      </c>
      <c r="H129" s="30" t="s">
        <v>139</v>
      </c>
      <c r="I129" s="30" t="s">
        <v>132</v>
      </c>
      <c r="J129" s="30" t="s">
        <v>732</v>
      </c>
      <c r="M129" s="30" t="s">
        <v>136</v>
      </c>
      <c r="O129" s="31" t="s">
        <v>798</v>
      </c>
      <c r="P129" s="30" t="s">
        <v>165</v>
      </c>
      <c r="Q129" s="30" t="s">
        <v>770</v>
      </c>
      <c r="R129" s="30" t="str">
        <f>Table2[[#This Row],[entity_domain]]</f>
        <v>Lights</v>
      </c>
      <c r="S129" s="30" t="str">
        <f>_xlfn.CONCAT( Table2[[#This Row],[device_suggested_area]], " ",Table2[[#This Row],[powercalc_group_3]])</f>
        <v>Ada Lights</v>
      </c>
      <c r="T129" s="37" t="s">
        <v>783</v>
      </c>
      <c r="U129" s="30"/>
      <c r="V129" s="31"/>
      <c r="W129" s="31"/>
      <c r="X129" s="31"/>
      <c r="Y129" s="31"/>
      <c r="Z129" s="31"/>
      <c r="AA129" s="31"/>
      <c r="AB129" s="30"/>
      <c r="AC129" s="30"/>
      <c r="AE129" s="30" t="s">
        <v>292</v>
      </c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F129" s="30" t="s">
        <v>130</v>
      </c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hidden="1" customHeight="1" x14ac:dyDescent="0.2">
      <c r="A130" s="30">
        <v>1601</v>
      </c>
      <c r="B130" s="30" t="s">
        <v>26</v>
      </c>
      <c r="C130" s="30" t="s">
        <v>378</v>
      </c>
      <c r="D130" s="30" t="s">
        <v>137</v>
      </c>
      <c r="E130" s="30" t="s">
        <v>307</v>
      </c>
      <c r="F130" s="36" t="str">
        <f>IF(ISBLANK(Table2[[#This Row],[unique_id]]), "", PROPER(SUBSTITUTE(Table2[[#This Row],[unique_id]], "_", " ")))</f>
        <v>Ada Lamp</v>
      </c>
      <c r="G130" s="30" t="s">
        <v>195</v>
      </c>
      <c r="H130" s="30" t="s">
        <v>139</v>
      </c>
      <c r="I130" s="30" t="s">
        <v>132</v>
      </c>
      <c r="J130" s="30" t="s">
        <v>527</v>
      </c>
      <c r="K130" s="30" t="s">
        <v>904</v>
      </c>
      <c r="M130" s="30" t="s">
        <v>136</v>
      </c>
      <c r="O130" s="31"/>
      <c r="P130" s="30"/>
      <c r="T130" s="37"/>
      <c r="U130" s="30"/>
      <c r="V130" s="31"/>
      <c r="W130" s="31" t="s">
        <v>494</v>
      </c>
      <c r="X130" s="48">
        <v>100</v>
      </c>
      <c r="Y130" s="42" t="s">
        <v>768</v>
      </c>
      <c r="Z130" s="42" t="s">
        <v>1004</v>
      </c>
      <c r="AA130" s="42"/>
      <c r="AB130" s="30"/>
      <c r="AC130" s="30"/>
      <c r="AE130" s="30" t="s">
        <v>292</v>
      </c>
      <c r="AG130" s="31"/>
      <c r="AH130" s="31"/>
      <c r="AT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Ada</v>
      </c>
      <c r="BA130" s="30" t="str">
        <f>IF(ISBLANK(Table2[[#This Row],[device_model]]), "", Table2[[#This Row],[device_suggested_area]])</f>
        <v>Ada</v>
      </c>
      <c r="BB130" s="30" t="s">
        <v>527</v>
      </c>
      <c r="BC130" s="30" t="s">
        <v>569</v>
      </c>
      <c r="BD130" s="30" t="s">
        <v>378</v>
      </c>
      <c r="BE130" s="30" t="s">
        <v>566</v>
      </c>
      <c r="BF130" s="30" t="s">
        <v>130</v>
      </c>
      <c r="BH130" s="30" t="s">
        <v>695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0" s="30"/>
    </row>
    <row r="131" spans="1:66" ht="16" hidden="1" customHeight="1" x14ac:dyDescent="0.2">
      <c r="A131" s="30">
        <v>1602</v>
      </c>
      <c r="B131" s="30" t="s">
        <v>26</v>
      </c>
      <c r="C131" s="30" t="s">
        <v>378</v>
      </c>
      <c r="D131" s="30" t="s">
        <v>137</v>
      </c>
      <c r="E131" s="30" t="s">
        <v>947</v>
      </c>
      <c r="F131" s="36" t="str">
        <f>IF(ISBLANK(Table2[[#This Row],[unique_id]]), "", PROPER(SUBSTITUTE(Table2[[#This Row],[unique_id]], "_", " ")))</f>
        <v>Ada Lamp Bulb 1</v>
      </c>
      <c r="H131" s="30" t="s">
        <v>139</v>
      </c>
      <c r="O131" s="31" t="s">
        <v>798</v>
      </c>
      <c r="P131" s="30" t="s">
        <v>165</v>
      </c>
      <c r="Q131" s="30" t="s">
        <v>770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Ada Lights</v>
      </c>
      <c r="T131" s="37"/>
      <c r="U131" s="30"/>
      <c r="V131" s="31"/>
      <c r="W131" s="31" t="s">
        <v>493</v>
      </c>
      <c r="X131" s="48">
        <v>100</v>
      </c>
      <c r="Y131" s="42" t="s">
        <v>766</v>
      </c>
      <c r="Z131" s="42" t="s">
        <v>1004</v>
      </c>
      <c r="AA131" s="42"/>
      <c r="AB131" s="30"/>
      <c r="AC131" s="30"/>
      <c r="AG131" s="31"/>
      <c r="AH131" s="31"/>
      <c r="AT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1029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K131" s="30" t="s">
        <v>500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31" s="30"/>
    </row>
    <row r="132" spans="1:66" ht="16" hidden="1" customHeight="1" x14ac:dyDescent="0.2">
      <c r="A132" s="30">
        <v>1603</v>
      </c>
      <c r="B132" s="30" t="s">
        <v>26</v>
      </c>
      <c r="C132" s="30" t="s">
        <v>378</v>
      </c>
      <c r="D132" s="30" t="s">
        <v>137</v>
      </c>
      <c r="E132" s="30" t="s">
        <v>308</v>
      </c>
      <c r="F132" s="36" t="str">
        <f>IF(ISBLANK(Table2[[#This Row],[unique_id]]), "", PROPER(SUBSTITUTE(Table2[[#This Row],[unique_id]], "_", " ")))</f>
        <v>Edwin Lamp</v>
      </c>
      <c r="G132" s="30" t="s">
        <v>205</v>
      </c>
      <c r="H132" s="30" t="s">
        <v>139</v>
      </c>
      <c r="I132" s="30" t="s">
        <v>132</v>
      </c>
      <c r="J132" s="30" t="s">
        <v>527</v>
      </c>
      <c r="K132" s="30" t="s">
        <v>904</v>
      </c>
      <c r="M132" s="30" t="s">
        <v>136</v>
      </c>
      <c r="O132" s="31"/>
      <c r="P132" s="30"/>
      <c r="T132" s="37"/>
      <c r="U132" s="30"/>
      <c r="V132" s="31"/>
      <c r="W132" s="31" t="s">
        <v>494</v>
      </c>
      <c r="X132" s="48">
        <v>101</v>
      </c>
      <c r="Y132" s="42" t="s">
        <v>768</v>
      </c>
      <c r="Z132" s="42" t="s">
        <v>1004</v>
      </c>
      <c r="AA132" s="42"/>
      <c r="AB132" s="30"/>
      <c r="AC132" s="30"/>
      <c r="AE132" s="30" t="s">
        <v>292</v>
      </c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527</v>
      </c>
      <c r="BC132" s="30" t="s">
        <v>569</v>
      </c>
      <c r="BD132" s="30" t="s">
        <v>378</v>
      </c>
      <c r="BE132" s="30" t="s">
        <v>566</v>
      </c>
      <c r="BF132" s="30" t="s">
        <v>127</v>
      </c>
      <c r="BH132" s="30" t="s">
        <v>695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2" s="30"/>
    </row>
    <row r="133" spans="1:66" ht="16" hidden="1" customHeight="1" x14ac:dyDescent="0.2">
      <c r="A133" s="30">
        <v>1604</v>
      </c>
      <c r="B133" s="30" t="s">
        <v>26</v>
      </c>
      <c r="C133" s="30" t="s">
        <v>378</v>
      </c>
      <c r="D133" s="30" t="s">
        <v>137</v>
      </c>
      <c r="E133" s="30" t="s">
        <v>948</v>
      </c>
      <c r="F133" s="36" t="str">
        <f>IF(ISBLANK(Table2[[#This Row],[unique_id]]), "", PROPER(SUBSTITUTE(Table2[[#This Row],[unique_id]], "_", " ")))</f>
        <v>Edwin Lamp Bulb 1</v>
      </c>
      <c r="H133" s="30" t="s">
        <v>139</v>
      </c>
      <c r="O133" s="31" t="s">
        <v>798</v>
      </c>
      <c r="P133" s="30" t="s">
        <v>165</v>
      </c>
      <c r="Q133" s="30" t="s">
        <v>770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7"/>
      <c r="U133" s="30"/>
      <c r="V133" s="31"/>
      <c r="W133" s="31" t="s">
        <v>493</v>
      </c>
      <c r="X133" s="48">
        <v>101</v>
      </c>
      <c r="Y133" s="42" t="s">
        <v>766</v>
      </c>
      <c r="Z133" s="42" t="s">
        <v>1004</v>
      </c>
      <c r="AA133" s="42"/>
      <c r="AB133" s="30"/>
      <c r="AC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1029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K133" s="30" t="s">
        <v>525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3" s="30"/>
    </row>
    <row r="134" spans="1:66" ht="16" hidden="1" customHeight="1" x14ac:dyDescent="0.2">
      <c r="A134" s="30">
        <v>1605</v>
      </c>
      <c r="B134" s="30" t="s">
        <v>26</v>
      </c>
      <c r="C134" s="30" t="s">
        <v>133</v>
      </c>
      <c r="D134" s="30" t="s">
        <v>137</v>
      </c>
      <c r="E134" s="30" t="s">
        <v>414</v>
      </c>
      <c r="F134" s="36" t="str">
        <f>IF(ISBLANK(Table2[[#This Row],[unique_id]]), "", PROPER(SUBSTITUTE(Table2[[#This Row],[unique_id]], "_", " ")))</f>
        <v>Edwin Fan</v>
      </c>
      <c r="G134" s="30" t="s">
        <v>190</v>
      </c>
      <c r="H134" s="30" t="s">
        <v>139</v>
      </c>
      <c r="I134" s="30" t="s">
        <v>132</v>
      </c>
      <c r="J134" s="30" t="s">
        <v>732</v>
      </c>
      <c r="M134" s="30" t="s">
        <v>136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 t="s">
        <v>784</v>
      </c>
      <c r="U134" s="30"/>
      <c r="V134" s="31"/>
      <c r="W134" s="31"/>
      <c r="X134" s="31"/>
      <c r="Y134" s="31"/>
      <c r="Z134" s="31"/>
      <c r="AA134" s="31"/>
      <c r="AB134" s="30"/>
      <c r="AC134" s="30"/>
      <c r="AE134" s="30" t="s">
        <v>292</v>
      </c>
      <c r="AG134" s="31"/>
      <c r="AH134" s="31"/>
      <c r="AT134" s="4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4" s="30" t="str">
        <f>IF(ISBLANK(Table2[[#This Row],[device_model]]), "", Table2[[#This Row],[device_suggested_area]])</f>
        <v/>
      </c>
      <c r="BE134" s="31"/>
      <c r="BF134" s="30" t="s">
        <v>127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4" s="30"/>
    </row>
    <row r="135" spans="1:66" ht="16" hidden="1" customHeight="1" x14ac:dyDescent="0.2">
      <c r="A135" s="30">
        <v>1606</v>
      </c>
      <c r="B135" s="30" t="s">
        <v>26</v>
      </c>
      <c r="C135" s="30" t="s">
        <v>378</v>
      </c>
      <c r="D135" s="30" t="s">
        <v>137</v>
      </c>
      <c r="E135" s="30" t="s">
        <v>412</v>
      </c>
      <c r="F135" s="36" t="str">
        <f>IF(ISBLANK(Table2[[#This Row],[unique_id]]), "", PROPER(SUBSTITUTE(Table2[[#This Row],[unique_id]], "_", " ")))</f>
        <v>Edwin Night Light</v>
      </c>
      <c r="G135" s="30" t="s">
        <v>411</v>
      </c>
      <c r="H135" s="30" t="s">
        <v>139</v>
      </c>
      <c r="I135" s="30" t="s">
        <v>132</v>
      </c>
      <c r="J135" s="30" t="s">
        <v>528</v>
      </c>
      <c r="K135" s="30" t="s">
        <v>901</v>
      </c>
      <c r="M135" s="30" t="s">
        <v>136</v>
      </c>
      <c r="O135" s="31"/>
      <c r="P135" s="30"/>
      <c r="T135" s="37"/>
      <c r="U135" s="30"/>
      <c r="V135" s="31"/>
      <c r="W135" s="31" t="s">
        <v>494</v>
      </c>
      <c r="X135" s="48">
        <v>102</v>
      </c>
      <c r="Y135" s="42" t="s">
        <v>768</v>
      </c>
      <c r="Z135" s="42" t="s">
        <v>1528</v>
      </c>
      <c r="AA135" s="42"/>
      <c r="AB135" s="30"/>
      <c r="AC135" s="30"/>
      <c r="AE135" s="30" t="s">
        <v>292</v>
      </c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Edwin</v>
      </c>
      <c r="BA135" s="30" t="str">
        <f>IF(ISBLANK(Table2[[#This Row],[device_model]]), "", Table2[[#This Row],[device_suggested_area]])</f>
        <v>Edwin</v>
      </c>
      <c r="BB135" s="30" t="s">
        <v>528</v>
      </c>
      <c r="BC135" s="30" t="s">
        <v>491</v>
      </c>
      <c r="BD135" s="30" t="s">
        <v>378</v>
      </c>
      <c r="BE135" s="30" t="s">
        <v>492</v>
      </c>
      <c r="BF135" s="30" t="s">
        <v>127</v>
      </c>
      <c r="BH135" s="30" t="s">
        <v>695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5" s="30"/>
    </row>
    <row r="136" spans="1:66" ht="16" hidden="1" customHeight="1" x14ac:dyDescent="0.2">
      <c r="A136" s="30">
        <v>1607</v>
      </c>
      <c r="B136" s="30" t="s">
        <v>26</v>
      </c>
      <c r="C136" s="30" t="s">
        <v>378</v>
      </c>
      <c r="D136" s="30" t="s">
        <v>137</v>
      </c>
      <c r="E136" s="30" t="s">
        <v>949</v>
      </c>
      <c r="F136" s="36" t="str">
        <f>IF(ISBLANK(Table2[[#This Row],[unique_id]]), "", PROPER(SUBSTITUTE(Table2[[#This Row],[unique_id]], "_", " ")))</f>
        <v>Edwin Night Light Bulb 1</v>
      </c>
      <c r="H136" s="30" t="s">
        <v>139</v>
      </c>
      <c r="O136" s="31" t="s">
        <v>798</v>
      </c>
      <c r="P136" s="30" t="s">
        <v>165</v>
      </c>
      <c r="Q136" s="30" t="s">
        <v>770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Edwin Lights</v>
      </c>
      <c r="T136" s="37"/>
      <c r="U136" s="30"/>
      <c r="V136" s="31"/>
      <c r="W136" s="31" t="s">
        <v>493</v>
      </c>
      <c r="X136" s="48">
        <v>102</v>
      </c>
      <c r="Y136" s="42" t="s">
        <v>766</v>
      </c>
      <c r="Z136" s="42" t="s">
        <v>1528</v>
      </c>
      <c r="AA136" s="42"/>
      <c r="AB136" s="30"/>
      <c r="AC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1030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K136" s="30" t="s">
        <v>501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6" s="30"/>
    </row>
    <row r="137" spans="1:66" ht="16" hidden="1" customHeight="1" x14ac:dyDescent="0.2">
      <c r="A137" s="30">
        <v>1608</v>
      </c>
      <c r="B137" s="30" t="s">
        <v>26</v>
      </c>
      <c r="C137" s="30" t="s">
        <v>378</v>
      </c>
      <c r="D137" s="30" t="s">
        <v>137</v>
      </c>
      <c r="E137" s="30" t="s">
        <v>296</v>
      </c>
      <c r="F137" s="36" t="str">
        <f>IF(ISBLANK(Table2[[#This Row],[unique_id]]), "", PROPER(SUBSTITUTE(Table2[[#This Row],[unique_id]], "_", " ")))</f>
        <v>Hallway Main</v>
      </c>
      <c r="G137" s="30" t="s">
        <v>200</v>
      </c>
      <c r="H137" s="30" t="s">
        <v>139</v>
      </c>
      <c r="I137" s="30" t="s">
        <v>132</v>
      </c>
      <c r="J137" s="30" t="s">
        <v>734</v>
      </c>
      <c r="K137" s="30" t="s">
        <v>937</v>
      </c>
      <c r="M137" s="30" t="s">
        <v>136</v>
      </c>
      <c r="O137" s="31"/>
      <c r="P137" s="30"/>
      <c r="T137" s="37"/>
      <c r="U137" s="30"/>
      <c r="V137" s="31"/>
      <c r="W137" s="31" t="s">
        <v>494</v>
      </c>
      <c r="X137" s="48">
        <v>103</v>
      </c>
      <c r="Y137" s="42" t="s">
        <v>768</v>
      </c>
      <c r="Z137" s="42" t="s">
        <v>1005</v>
      </c>
      <c r="AA137" s="42"/>
      <c r="AB137" s="30"/>
      <c r="AC137" s="30"/>
      <c r="AE137" s="30" t="s">
        <v>292</v>
      </c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1031</v>
      </c>
      <c r="BC137" s="30" t="s">
        <v>491</v>
      </c>
      <c r="BD137" s="30" t="s">
        <v>378</v>
      </c>
      <c r="BE137" s="30" t="s">
        <v>492</v>
      </c>
      <c r="BF137" s="30" t="s">
        <v>407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7" s="30"/>
    </row>
    <row r="138" spans="1:66" ht="16" hidden="1" customHeight="1" x14ac:dyDescent="0.2">
      <c r="A138" s="30">
        <v>1609</v>
      </c>
      <c r="B138" s="30" t="s">
        <v>26</v>
      </c>
      <c r="C138" s="30" t="s">
        <v>378</v>
      </c>
      <c r="D138" s="30" t="s">
        <v>137</v>
      </c>
      <c r="E138" s="30" t="s">
        <v>950</v>
      </c>
      <c r="F138" s="36" t="str">
        <f>IF(ISBLANK(Table2[[#This Row],[unique_id]]), "", PROPER(SUBSTITUTE(Table2[[#This Row],[unique_id]], "_", " ")))</f>
        <v>Hallway Main Bulb 1</v>
      </c>
      <c r="H138" s="30" t="s">
        <v>139</v>
      </c>
      <c r="O138" s="31" t="s">
        <v>798</v>
      </c>
      <c r="P138" s="30" t="s">
        <v>165</v>
      </c>
      <c r="Q138" s="30" t="s">
        <v>770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7"/>
      <c r="U138" s="30"/>
      <c r="V138" s="31"/>
      <c r="W138" s="31" t="s">
        <v>493</v>
      </c>
      <c r="X138" s="48">
        <v>103</v>
      </c>
      <c r="Y138" s="42" t="s">
        <v>766</v>
      </c>
      <c r="Z138" s="42" t="s">
        <v>1005</v>
      </c>
      <c r="AA138" s="42"/>
      <c r="AB138" s="30"/>
      <c r="AC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1032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K138" s="30" t="s">
        <v>502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8" s="30"/>
    </row>
    <row r="139" spans="1:66" ht="16" hidden="1" customHeight="1" x14ac:dyDescent="0.2">
      <c r="A139" s="30">
        <v>1610</v>
      </c>
      <c r="B139" s="30" t="s">
        <v>26</v>
      </c>
      <c r="C139" s="30" t="s">
        <v>378</v>
      </c>
      <c r="D139" s="30" t="s">
        <v>137</v>
      </c>
      <c r="E139" s="30" t="s">
        <v>951</v>
      </c>
      <c r="F139" s="36" t="str">
        <f>IF(ISBLANK(Table2[[#This Row],[unique_id]]), "", PROPER(SUBSTITUTE(Table2[[#This Row],[unique_id]], "_", " ")))</f>
        <v>Hallway Main Bulb 2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8">
        <v>103</v>
      </c>
      <c r="Y139" s="42" t="s">
        <v>766</v>
      </c>
      <c r="Z139" s="42" t="s">
        <v>1005</v>
      </c>
      <c r="AA139" s="42"/>
      <c r="AB139" s="30"/>
      <c r="AC139" s="30"/>
      <c r="AG139" s="31"/>
      <c r="AH139" s="31"/>
      <c r="AT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1033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503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39" s="30"/>
    </row>
    <row r="140" spans="1:66" ht="16" hidden="1" customHeight="1" x14ac:dyDescent="0.2">
      <c r="A140" s="30">
        <v>1611</v>
      </c>
      <c r="B140" s="30" t="s">
        <v>26</v>
      </c>
      <c r="C140" s="30" t="s">
        <v>378</v>
      </c>
      <c r="D140" s="30" t="s">
        <v>137</v>
      </c>
      <c r="E140" s="30" t="s">
        <v>952</v>
      </c>
      <c r="F140" s="36" t="str">
        <f>IF(ISBLANK(Table2[[#This Row],[unique_id]]), "", PROPER(SUBSTITUTE(Table2[[#This Row],[unique_id]], "_", " ")))</f>
        <v>Hallway Main Bulb 3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8">
        <v>103</v>
      </c>
      <c r="Y140" s="42" t="s">
        <v>766</v>
      </c>
      <c r="Z140" s="42" t="s">
        <v>1005</v>
      </c>
      <c r="AA140" s="42"/>
      <c r="AB140" s="30"/>
      <c r="AC140" s="30"/>
      <c r="AG140" s="31"/>
      <c r="AH140" s="31"/>
      <c r="AT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1034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504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40" s="30"/>
    </row>
    <row r="141" spans="1:66" ht="16" hidden="1" customHeight="1" x14ac:dyDescent="0.2">
      <c r="A141" s="30">
        <v>1612</v>
      </c>
      <c r="B141" s="30" t="s">
        <v>26</v>
      </c>
      <c r="C141" s="30" t="s">
        <v>378</v>
      </c>
      <c r="D141" s="30" t="s">
        <v>137</v>
      </c>
      <c r="E141" s="30" t="s">
        <v>953</v>
      </c>
      <c r="F141" s="36" t="str">
        <f>IF(ISBLANK(Table2[[#This Row],[unique_id]]), "", PROPER(SUBSTITUTE(Table2[[#This Row],[unique_id]], "_", " ")))</f>
        <v>Hallway Main Bulb 4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8">
        <v>103</v>
      </c>
      <c r="Y141" s="42" t="s">
        <v>766</v>
      </c>
      <c r="Z141" s="42" t="s">
        <v>1005</v>
      </c>
      <c r="AA141" s="42"/>
      <c r="AB141" s="30"/>
      <c r="AC141" s="30"/>
      <c r="AG141" s="31"/>
      <c r="AH141" s="31"/>
      <c r="AT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1035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505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41" s="30"/>
    </row>
    <row r="142" spans="1:66" ht="16" hidden="1" customHeight="1" x14ac:dyDescent="0.2">
      <c r="A142" s="30">
        <v>1613</v>
      </c>
      <c r="B142" s="30" t="s">
        <v>26</v>
      </c>
      <c r="C142" s="30" t="s">
        <v>454</v>
      </c>
      <c r="D142" s="30" t="s">
        <v>137</v>
      </c>
      <c r="E142" s="30" t="s">
        <v>872</v>
      </c>
      <c r="F142" s="36" t="str">
        <f>IF(ISBLANK(Table2[[#This Row],[unique_id]]), "", PROPER(SUBSTITUTE(Table2[[#This Row],[unique_id]], "_", " ")))</f>
        <v>Hallway Sconces</v>
      </c>
      <c r="G142" s="30" t="s">
        <v>874</v>
      </c>
      <c r="H142" s="30" t="s">
        <v>139</v>
      </c>
      <c r="I142" s="30" t="s">
        <v>132</v>
      </c>
      <c r="J142" s="30" t="s">
        <v>864</v>
      </c>
      <c r="K142" s="30" t="s">
        <v>937</v>
      </c>
      <c r="M142" s="30" t="s">
        <v>136</v>
      </c>
      <c r="O142" s="31"/>
      <c r="P142" s="30"/>
      <c r="T142" s="37"/>
      <c r="U142" s="30"/>
      <c r="V142" s="31"/>
      <c r="W142" s="31" t="s">
        <v>494</v>
      </c>
      <c r="X142" s="48">
        <v>120</v>
      </c>
      <c r="Y142" s="42" t="s">
        <v>768</v>
      </c>
      <c r="Z142" s="31" t="s">
        <v>1006</v>
      </c>
      <c r="AA142" s="31"/>
      <c r="AB142" s="30"/>
      <c r="AC142" s="30"/>
      <c r="AE142" s="30" t="s">
        <v>292</v>
      </c>
      <c r="AG142" s="31"/>
      <c r="AH142" s="31"/>
      <c r="AT142" s="40"/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864</v>
      </c>
      <c r="BC142" s="30" t="s">
        <v>867</v>
      </c>
      <c r="BD142" s="30" t="s">
        <v>454</v>
      </c>
      <c r="BE142" s="30" t="s">
        <v>865</v>
      </c>
      <c r="BF142" s="30" t="s">
        <v>407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2" s="30"/>
    </row>
    <row r="143" spans="1:66" ht="16" hidden="1" customHeight="1" x14ac:dyDescent="0.2">
      <c r="A143" s="30">
        <v>1614</v>
      </c>
      <c r="B143" s="30" t="s">
        <v>26</v>
      </c>
      <c r="C143" s="30" t="s">
        <v>454</v>
      </c>
      <c r="D143" s="30" t="s">
        <v>137</v>
      </c>
      <c r="E143" s="30" t="s">
        <v>873</v>
      </c>
      <c r="F143" s="36" t="str">
        <f>IF(ISBLANK(Table2[[#This Row],[unique_id]]), "", PROPER(SUBSTITUTE(Table2[[#This Row],[unique_id]], "_", " ")))</f>
        <v>Hallway Sconces Bulb 1</v>
      </c>
      <c r="H143" s="30" t="s">
        <v>139</v>
      </c>
      <c r="O143" s="31" t="s">
        <v>798</v>
      </c>
      <c r="P143" s="30" t="s">
        <v>165</v>
      </c>
      <c r="Q143" s="30" t="s">
        <v>770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493</v>
      </c>
      <c r="X143" s="48">
        <v>120</v>
      </c>
      <c r="Y143" s="42" t="s">
        <v>766</v>
      </c>
      <c r="Z143" s="31" t="s">
        <v>1006</v>
      </c>
      <c r="AA143" s="31"/>
      <c r="AB143" s="30"/>
      <c r="AC143" s="30"/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1018</v>
      </c>
      <c r="BC143" s="30" t="s">
        <v>867</v>
      </c>
      <c r="BD143" s="30" t="s">
        <v>454</v>
      </c>
      <c r="BE143" s="30" t="s">
        <v>865</v>
      </c>
      <c r="BF143" s="30" t="s">
        <v>407</v>
      </c>
      <c r="BK143" s="30" t="s">
        <v>875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3" s="30"/>
    </row>
    <row r="144" spans="1:66" ht="16" hidden="1" customHeight="1" x14ac:dyDescent="0.2">
      <c r="A144" s="30">
        <v>1615</v>
      </c>
      <c r="B144" s="30" t="s">
        <v>26</v>
      </c>
      <c r="C144" s="30" t="s">
        <v>454</v>
      </c>
      <c r="D144" s="30" t="s">
        <v>137</v>
      </c>
      <c r="E144" s="30" t="s">
        <v>1322</v>
      </c>
      <c r="F144" s="36" t="str">
        <f>IF(ISBLANK(Table2[[#This Row],[unique_id]]), "", PROPER(SUBSTITUTE(Table2[[#This Row],[unique_id]], "_", " ")))</f>
        <v>Hallway Sconces Bulb 2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8">
        <v>120</v>
      </c>
      <c r="Y144" s="42" t="s">
        <v>766</v>
      </c>
      <c r="Z144" s="31" t="s">
        <v>1006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1019</v>
      </c>
      <c r="BC144" s="30" t="s">
        <v>867</v>
      </c>
      <c r="BD144" s="30" t="s">
        <v>454</v>
      </c>
      <c r="BE144" s="30" t="s">
        <v>865</v>
      </c>
      <c r="BF144" s="30" t="s">
        <v>407</v>
      </c>
      <c r="BK144" s="30" t="s">
        <v>876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4" s="30"/>
    </row>
    <row r="145" spans="1:66" ht="16" hidden="1" customHeight="1" x14ac:dyDescent="0.2">
      <c r="A145" s="30">
        <v>1616</v>
      </c>
      <c r="B145" s="30" t="s">
        <v>26</v>
      </c>
      <c r="C145" s="30" t="s">
        <v>378</v>
      </c>
      <c r="D145" s="30" t="s">
        <v>137</v>
      </c>
      <c r="E145" s="30" t="s">
        <v>297</v>
      </c>
      <c r="F145" s="36" t="str">
        <f>IF(ISBLANK(Table2[[#This Row],[unique_id]]), "", PROPER(SUBSTITUTE(Table2[[#This Row],[unique_id]], "_", " ")))</f>
        <v>Dining Main</v>
      </c>
      <c r="G145" s="30" t="s">
        <v>138</v>
      </c>
      <c r="H145" s="30" t="s">
        <v>139</v>
      </c>
      <c r="I145" s="30" t="s">
        <v>132</v>
      </c>
      <c r="J145" s="30" t="s">
        <v>734</v>
      </c>
      <c r="K145" s="30" t="s">
        <v>900</v>
      </c>
      <c r="M145" s="30" t="s">
        <v>136</v>
      </c>
      <c r="O145" s="31"/>
      <c r="P145" s="30"/>
      <c r="T145" s="37"/>
      <c r="U145" s="30"/>
      <c r="V145" s="31"/>
      <c r="W145" s="31" t="s">
        <v>494</v>
      </c>
      <c r="X145" s="48">
        <v>104</v>
      </c>
      <c r="Y145" s="42" t="s">
        <v>768</v>
      </c>
      <c r="Z145" s="42" t="s">
        <v>1004</v>
      </c>
      <c r="AA145" s="42"/>
      <c r="AB145" s="30"/>
      <c r="AC145" s="30"/>
      <c r="AE145" s="30" t="s">
        <v>292</v>
      </c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1031</v>
      </c>
      <c r="BC145" s="30" t="s">
        <v>491</v>
      </c>
      <c r="BD145" s="30" t="s">
        <v>378</v>
      </c>
      <c r="BE145" s="30" t="s">
        <v>492</v>
      </c>
      <c r="BF145" s="30" t="s">
        <v>193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5" s="30"/>
    </row>
    <row r="146" spans="1:66" ht="16" hidden="1" customHeight="1" x14ac:dyDescent="0.2">
      <c r="A146" s="30">
        <v>1617</v>
      </c>
      <c r="B146" s="30" t="s">
        <v>26</v>
      </c>
      <c r="C146" s="30" t="s">
        <v>378</v>
      </c>
      <c r="D146" s="30" t="s">
        <v>137</v>
      </c>
      <c r="E146" s="30" t="s">
        <v>954</v>
      </c>
      <c r="F146" s="36" t="str">
        <f>IF(ISBLANK(Table2[[#This Row],[unique_id]]), "", PROPER(SUBSTITUTE(Table2[[#This Row],[unique_id]], "_", " ")))</f>
        <v>Dining Main Bulb 1</v>
      </c>
      <c r="H146" s="30" t="s">
        <v>139</v>
      </c>
      <c r="O146" s="31" t="s">
        <v>798</v>
      </c>
      <c r="P146" s="30" t="s">
        <v>165</v>
      </c>
      <c r="Q146" s="30" t="s">
        <v>770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7"/>
      <c r="U146" s="30"/>
      <c r="V146" s="31"/>
      <c r="W146" s="31" t="s">
        <v>493</v>
      </c>
      <c r="X146" s="48">
        <v>104</v>
      </c>
      <c r="Y146" s="42" t="s">
        <v>766</v>
      </c>
      <c r="Z146" s="42" t="s">
        <v>1004</v>
      </c>
      <c r="AA146" s="42"/>
      <c r="AB146" s="30"/>
      <c r="AC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1032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K146" s="30" t="s">
        <v>506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6" s="30"/>
    </row>
    <row r="147" spans="1:66" ht="16" hidden="1" customHeight="1" x14ac:dyDescent="0.2">
      <c r="A147" s="30">
        <v>1618</v>
      </c>
      <c r="B147" s="30" t="s">
        <v>26</v>
      </c>
      <c r="C147" s="30" t="s">
        <v>378</v>
      </c>
      <c r="D147" s="30" t="s">
        <v>137</v>
      </c>
      <c r="E147" s="30" t="s">
        <v>955</v>
      </c>
      <c r="F147" s="36" t="str">
        <f>IF(ISBLANK(Table2[[#This Row],[unique_id]]), "", PROPER(SUBSTITUTE(Table2[[#This Row],[unique_id]], "_", " ")))</f>
        <v>Dining Main Bulb 2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8">
        <v>104</v>
      </c>
      <c r="Y147" s="42" t="s">
        <v>766</v>
      </c>
      <c r="Z147" s="42" t="s">
        <v>1004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1033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507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7" s="30"/>
    </row>
    <row r="148" spans="1:66" ht="16" hidden="1" customHeight="1" x14ac:dyDescent="0.2">
      <c r="A148" s="30">
        <v>1619</v>
      </c>
      <c r="B148" s="30" t="s">
        <v>26</v>
      </c>
      <c r="C148" s="30" t="s">
        <v>378</v>
      </c>
      <c r="D148" s="30" t="s">
        <v>137</v>
      </c>
      <c r="E148" s="30" t="s">
        <v>956</v>
      </c>
      <c r="F148" s="36" t="str">
        <f>IF(ISBLANK(Table2[[#This Row],[unique_id]]), "", PROPER(SUBSTITUTE(Table2[[#This Row],[unique_id]], "_", " ")))</f>
        <v>Dining Main Bulb 3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8">
        <v>104</v>
      </c>
      <c r="Y148" s="42" t="s">
        <v>766</v>
      </c>
      <c r="Z148" s="42" t="s">
        <v>1004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1034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508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8" s="30"/>
    </row>
    <row r="149" spans="1:66" ht="16" hidden="1" customHeight="1" x14ac:dyDescent="0.2">
      <c r="A149" s="30">
        <v>1620</v>
      </c>
      <c r="B149" s="30" t="s">
        <v>26</v>
      </c>
      <c r="C149" s="30" t="s">
        <v>378</v>
      </c>
      <c r="D149" s="30" t="s">
        <v>137</v>
      </c>
      <c r="E149" s="30" t="s">
        <v>957</v>
      </c>
      <c r="F149" s="36" t="str">
        <f>IF(ISBLANK(Table2[[#This Row],[unique_id]]), "", PROPER(SUBSTITUTE(Table2[[#This Row],[unique_id]], "_", " ")))</f>
        <v>Dining Main Bulb 4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8">
        <v>104</v>
      </c>
      <c r="Y149" s="42" t="s">
        <v>766</v>
      </c>
      <c r="Z149" s="42" t="s">
        <v>1004</v>
      </c>
      <c r="AA149" s="42"/>
      <c r="AB149" s="30"/>
      <c r="AC149" s="30"/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1035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509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49" s="30"/>
    </row>
    <row r="150" spans="1:66" ht="16" hidden="1" customHeight="1" x14ac:dyDescent="0.2">
      <c r="A150" s="30">
        <v>1621</v>
      </c>
      <c r="B150" s="30" t="s">
        <v>26</v>
      </c>
      <c r="C150" s="30" t="s">
        <v>378</v>
      </c>
      <c r="D150" s="30" t="s">
        <v>137</v>
      </c>
      <c r="E150" s="30" t="s">
        <v>958</v>
      </c>
      <c r="F150" s="36" t="str">
        <f>IF(ISBLANK(Table2[[#This Row],[unique_id]]), "", PROPER(SUBSTITUTE(Table2[[#This Row],[unique_id]], "_", " ")))</f>
        <v>Dining Main Bulb 5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8">
        <v>104</v>
      </c>
      <c r="Y150" s="42" t="s">
        <v>766</v>
      </c>
      <c r="Z150" s="42" t="s">
        <v>1004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1036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510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50" s="30"/>
    </row>
    <row r="151" spans="1:66" ht="16" hidden="1" customHeight="1" x14ac:dyDescent="0.2">
      <c r="A151" s="30">
        <v>1622</v>
      </c>
      <c r="B151" s="30" t="s">
        <v>26</v>
      </c>
      <c r="C151" s="30" t="s">
        <v>378</v>
      </c>
      <c r="D151" s="30" t="s">
        <v>137</v>
      </c>
      <c r="E151" s="30" t="s">
        <v>959</v>
      </c>
      <c r="F151" s="36" t="str">
        <f>IF(ISBLANK(Table2[[#This Row],[unique_id]]), "", PROPER(SUBSTITUTE(Table2[[#This Row],[unique_id]], "_", " ")))</f>
        <v>Dining Main Bulb 6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8">
        <v>104</v>
      </c>
      <c r="Y151" s="42" t="s">
        <v>766</v>
      </c>
      <c r="Z151" s="42" t="s">
        <v>1004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1037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511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51" s="30"/>
    </row>
    <row r="152" spans="1:66" ht="16" hidden="1" customHeight="1" x14ac:dyDescent="0.2">
      <c r="A152" s="30">
        <v>1623</v>
      </c>
      <c r="B152" s="30" t="s">
        <v>26</v>
      </c>
      <c r="C152" s="30" t="s">
        <v>378</v>
      </c>
      <c r="D152" s="30" t="s">
        <v>137</v>
      </c>
      <c r="E152" s="30" t="s">
        <v>298</v>
      </c>
      <c r="F152" s="36" t="str">
        <f>IF(ISBLANK(Table2[[#This Row],[unique_id]]), "", PROPER(SUBSTITUTE(Table2[[#This Row],[unique_id]], "_", " ")))</f>
        <v>Lounge Main</v>
      </c>
      <c r="G152" s="30" t="s">
        <v>207</v>
      </c>
      <c r="H152" s="30" t="s">
        <v>139</v>
      </c>
      <c r="I152" s="30" t="s">
        <v>132</v>
      </c>
      <c r="J152" s="30" t="s">
        <v>734</v>
      </c>
      <c r="K152" s="30" t="s">
        <v>900</v>
      </c>
      <c r="M152" s="30" t="s">
        <v>136</v>
      </c>
      <c r="O152" s="31"/>
      <c r="P152" s="30"/>
      <c r="T152" s="37"/>
      <c r="U152" s="30"/>
      <c r="V152" s="31"/>
      <c r="W152" s="31" t="s">
        <v>494</v>
      </c>
      <c r="X152" s="48">
        <v>105</v>
      </c>
      <c r="Y152" s="42" t="s">
        <v>768</v>
      </c>
      <c r="Z152" s="42" t="s">
        <v>1004</v>
      </c>
      <c r="AA152" s="42"/>
      <c r="AB152" s="30"/>
      <c r="AC152" s="30"/>
      <c r="AE152" s="30" t="s">
        <v>292</v>
      </c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1031</v>
      </c>
      <c r="BC152" s="30" t="s">
        <v>491</v>
      </c>
      <c r="BD152" s="30" t="s">
        <v>378</v>
      </c>
      <c r="BE152" s="30" t="s">
        <v>492</v>
      </c>
      <c r="BF152" s="30" t="s">
        <v>194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2" s="30"/>
    </row>
    <row r="153" spans="1:66" ht="16" hidden="1" customHeight="1" x14ac:dyDescent="0.2">
      <c r="A153" s="30">
        <v>1624</v>
      </c>
      <c r="B153" s="30" t="s">
        <v>26</v>
      </c>
      <c r="C153" s="30" t="s">
        <v>378</v>
      </c>
      <c r="D153" s="30" t="s">
        <v>137</v>
      </c>
      <c r="E153" s="30" t="s">
        <v>960</v>
      </c>
      <c r="F153" s="36" t="str">
        <f>IF(ISBLANK(Table2[[#This Row],[unique_id]]), "", PROPER(SUBSTITUTE(Table2[[#This Row],[unique_id]], "_", " ")))</f>
        <v>Lounge Main Bulb 1</v>
      </c>
      <c r="H153" s="30" t="s">
        <v>139</v>
      </c>
      <c r="O153" s="31" t="s">
        <v>798</v>
      </c>
      <c r="P153" s="30" t="s">
        <v>165</v>
      </c>
      <c r="Q153" s="30" t="s">
        <v>770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7"/>
      <c r="U153" s="30"/>
      <c r="V153" s="31"/>
      <c r="W153" s="31" t="s">
        <v>493</v>
      </c>
      <c r="X153" s="48">
        <v>105</v>
      </c>
      <c r="Y153" s="42" t="s">
        <v>766</v>
      </c>
      <c r="Z153" s="42" t="s">
        <v>1004</v>
      </c>
      <c r="AA153" s="42"/>
      <c r="AB153" s="30"/>
      <c r="AC153" s="30"/>
      <c r="AG153" s="31"/>
      <c r="AH153" s="31"/>
      <c r="AT15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1032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K153" s="30" t="s">
        <v>512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3" s="30"/>
    </row>
    <row r="154" spans="1:66" ht="16" hidden="1" customHeight="1" x14ac:dyDescent="0.2">
      <c r="A154" s="30">
        <v>1625</v>
      </c>
      <c r="B154" s="30" t="s">
        <v>26</v>
      </c>
      <c r="C154" s="30" t="s">
        <v>378</v>
      </c>
      <c r="D154" s="30" t="s">
        <v>137</v>
      </c>
      <c r="E154" s="30" t="s">
        <v>961</v>
      </c>
      <c r="F154" s="36" t="str">
        <f>IF(ISBLANK(Table2[[#This Row],[unique_id]]), "", PROPER(SUBSTITUTE(Table2[[#This Row],[unique_id]], "_", " ")))</f>
        <v>Lounge Main Bulb 2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8">
        <v>105</v>
      </c>
      <c r="Y154" s="42" t="s">
        <v>766</v>
      </c>
      <c r="Z154" s="42" t="s">
        <v>1004</v>
      </c>
      <c r="AA154" s="42"/>
      <c r="AB154" s="30"/>
      <c r="AC154" s="30"/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1033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513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4" s="30"/>
    </row>
    <row r="155" spans="1:66" ht="16" hidden="1" customHeight="1" x14ac:dyDescent="0.2">
      <c r="A155" s="30">
        <v>1626</v>
      </c>
      <c r="B155" s="30" t="s">
        <v>26</v>
      </c>
      <c r="C155" s="30" t="s">
        <v>378</v>
      </c>
      <c r="D155" s="30" t="s">
        <v>137</v>
      </c>
      <c r="E155" s="30" t="s">
        <v>962</v>
      </c>
      <c r="F155" s="36" t="str">
        <f>IF(ISBLANK(Table2[[#This Row],[unique_id]]), "", PROPER(SUBSTITUTE(Table2[[#This Row],[unique_id]], "_", " ")))</f>
        <v>Lounge Main Bulb 3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8">
        <v>105</v>
      </c>
      <c r="Y155" s="42" t="s">
        <v>766</v>
      </c>
      <c r="Z155" s="42" t="s">
        <v>1004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1034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514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5" s="30"/>
    </row>
    <row r="156" spans="1:66" ht="16" hidden="1" customHeight="1" x14ac:dyDescent="0.2">
      <c r="A156" s="30">
        <v>1627</v>
      </c>
      <c r="B156" s="30" t="s">
        <v>26</v>
      </c>
      <c r="C156" s="30" t="s">
        <v>133</v>
      </c>
      <c r="D156" s="30" t="s">
        <v>137</v>
      </c>
      <c r="E156" s="30" t="s">
        <v>416</v>
      </c>
      <c r="F156" s="36" t="str">
        <f>IF(ISBLANK(Table2[[#This Row],[unique_id]]), "", PROPER(SUBSTITUTE(Table2[[#This Row],[unique_id]], "_", " ")))</f>
        <v>Lounge Fan</v>
      </c>
      <c r="G156" s="30" t="s">
        <v>191</v>
      </c>
      <c r="H156" s="30" t="s">
        <v>139</v>
      </c>
      <c r="I156" s="30" t="s">
        <v>132</v>
      </c>
      <c r="J156" s="30" t="s">
        <v>735</v>
      </c>
      <c r="M156" s="30" t="s">
        <v>136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 t="s">
        <v>785</v>
      </c>
      <c r="U156" s="30"/>
      <c r="V156" s="31"/>
      <c r="W156" s="31"/>
      <c r="X156" s="31"/>
      <c r="Y156" s="31"/>
      <c r="Z156" s="31"/>
      <c r="AA156" s="31"/>
      <c r="AB156" s="30"/>
      <c r="AC156" s="30"/>
      <c r="AE156" s="30" t="s">
        <v>292</v>
      </c>
      <c r="AG156" s="31"/>
      <c r="AH156" s="31"/>
      <c r="AT156" s="4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30" t="str">
        <f>IF(ISBLANK(Table2[[#This Row],[device_model]]), "", Table2[[#This Row],[device_suggested_area]])</f>
        <v/>
      </c>
      <c r="BE156" s="31"/>
      <c r="BF156" s="30" t="s">
        <v>194</v>
      </c>
      <c r="BH156" s="30" t="s">
        <v>695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6" s="30"/>
    </row>
    <row r="157" spans="1:66" ht="16" hidden="1" customHeight="1" x14ac:dyDescent="0.2">
      <c r="A157" s="30">
        <v>1628</v>
      </c>
      <c r="B157" s="30" t="s">
        <v>26</v>
      </c>
      <c r="C157" s="30" t="s">
        <v>378</v>
      </c>
      <c r="D157" s="30" t="s">
        <v>137</v>
      </c>
      <c r="E157" s="30" t="s">
        <v>559</v>
      </c>
      <c r="F157" s="36" t="str">
        <f>IF(ISBLANK(Table2[[#This Row],[unique_id]]), "", PROPER(SUBSTITUTE(Table2[[#This Row],[unique_id]], "_", " ")))</f>
        <v>Lounge Lamp</v>
      </c>
      <c r="G157" s="30" t="s">
        <v>560</v>
      </c>
      <c r="H157" s="30" t="s">
        <v>139</v>
      </c>
      <c r="I157" s="30" t="s">
        <v>132</v>
      </c>
      <c r="J157" s="30" t="s">
        <v>527</v>
      </c>
      <c r="K157" s="30" t="s">
        <v>904</v>
      </c>
      <c r="M157" s="30" t="s">
        <v>136</v>
      </c>
      <c r="O157" s="31"/>
      <c r="P157" s="30"/>
      <c r="T157" s="37"/>
      <c r="U157" s="30"/>
      <c r="V157" s="31"/>
      <c r="W157" s="31" t="s">
        <v>494</v>
      </c>
      <c r="X157" s="48">
        <v>114</v>
      </c>
      <c r="Y157" s="42" t="s">
        <v>768</v>
      </c>
      <c r="Z157" s="42" t="s">
        <v>1004</v>
      </c>
      <c r="AA157" s="42"/>
      <c r="AB157" s="30"/>
      <c r="AC157" s="30"/>
      <c r="AE157" s="30" t="s">
        <v>292</v>
      </c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527</v>
      </c>
      <c r="BC157" s="30" t="s">
        <v>491</v>
      </c>
      <c r="BD157" s="30" t="s">
        <v>378</v>
      </c>
      <c r="BE157" s="30" t="s">
        <v>492</v>
      </c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7" s="30"/>
    </row>
    <row r="158" spans="1:66" ht="16" hidden="1" customHeight="1" x14ac:dyDescent="0.2">
      <c r="A158" s="30">
        <v>1629</v>
      </c>
      <c r="B158" s="30" t="s">
        <v>26</v>
      </c>
      <c r="C158" s="30" t="s">
        <v>378</v>
      </c>
      <c r="D158" s="30" t="s">
        <v>137</v>
      </c>
      <c r="E158" s="30" t="s">
        <v>963</v>
      </c>
      <c r="F158" s="36" t="str">
        <f>IF(ISBLANK(Table2[[#This Row],[unique_id]]), "", PROPER(SUBSTITUTE(Table2[[#This Row],[unique_id]], "_", " ")))</f>
        <v>Lounge Lamp Bulb 1</v>
      </c>
      <c r="H158" s="30" t="s">
        <v>139</v>
      </c>
      <c r="O158" s="31" t="s">
        <v>798</v>
      </c>
      <c r="P158" s="30" t="s">
        <v>165</v>
      </c>
      <c r="Q158" s="30" t="s">
        <v>770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493</v>
      </c>
      <c r="X158" s="48">
        <v>114</v>
      </c>
      <c r="Y158" s="42" t="s">
        <v>766</v>
      </c>
      <c r="Z158" s="42" t="s">
        <v>1528</v>
      </c>
      <c r="AA158" s="42"/>
      <c r="AB158" s="30"/>
      <c r="AC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1029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K158" s="30" t="s">
        <v>561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8" s="30"/>
    </row>
    <row r="159" spans="1:66" ht="16" hidden="1" customHeight="1" x14ac:dyDescent="0.2">
      <c r="A159" s="30">
        <v>1630</v>
      </c>
      <c r="B159" s="30" t="s">
        <v>26</v>
      </c>
      <c r="C159" s="30" t="s">
        <v>378</v>
      </c>
      <c r="D159" s="30" t="s">
        <v>137</v>
      </c>
      <c r="E159" s="30" t="s">
        <v>299</v>
      </c>
      <c r="F159" s="36" t="str">
        <f>IF(ISBLANK(Table2[[#This Row],[unique_id]]), "", PROPER(SUBSTITUTE(Table2[[#This Row],[unique_id]], "_", " ")))</f>
        <v>Parents Main</v>
      </c>
      <c r="G159" s="30" t="s">
        <v>196</v>
      </c>
      <c r="H159" s="30" t="s">
        <v>139</v>
      </c>
      <c r="I159" s="30" t="s">
        <v>132</v>
      </c>
      <c r="J159" s="39" t="s">
        <v>734</v>
      </c>
      <c r="K159" s="30" t="s">
        <v>903</v>
      </c>
      <c r="M159" s="30" t="s">
        <v>136</v>
      </c>
      <c r="O159" s="31"/>
      <c r="P159" s="30"/>
      <c r="T159" s="37"/>
      <c r="U159" s="30"/>
      <c r="V159" s="31"/>
      <c r="W159" s="31" t="s">
        <v>494</v>
      </c>
      <c r="X159" s="48">
        <v>106</v>
      </c>
      <c r="Y159" s="42" t="s">
        <v>768</v>
      </c>
      <c r="Z159" s="42" t="s">
        <v>1005</v>
      </c>
      <c r="AA159" s="42"/>
      <c r="AB159" s="30"/>
      <c r="AC159" s="30"/>
      <c r="AE159" s="30" t="s">
        <v>292</v>
      </c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1031</v>
      </c>
      <c r="BC159" s="30" t="s">
        <v>491</v>
      </c>
      <c r="BD159" s="30" t="s">
        <v>378</v>
      </c>
      <c r="BE159" s="30" t="s">
        <v>492</v>
      </c>
      <c r="BF159" s="30" t="s">
        <v>192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9" s="30"/>
    </row>
    <row r="160" spans="1:66" ht="16" hidden="1" customHeight="1" x14ac:dyDescent="0.2">
      <c r="A160" s="30">
        <v>1631</v>
      </c>
      <c r="B160" s="30" t="s">
        <v>26</v>
      </c>
      <c r="C160" s="30" t="s">
        <v>378</v>
      </c>
      <c r="D160" s="30" t="s">
        <v>137</v>
      </c>
      <c r="E160" s="30" t="s">
        <v>964</v>
      </c>
      <c r="F160" s="36" t="str">
        <f>IF(ISBLANK(Table2[[#This Row],[unique_id]]), "", PROPER(SUBSTITUTE(Table2[[#This Row],[unique_id]], "_", " ")))</f>
        <v>Parents Main Bulb 1</v>
      </c>
      <c r="H160" s="30" t="s">
        <v>139</v>
      </c>
      <c r="O160" s="31" t="s">
        <v>798</v>
      </c>
      <c r="P160" s="30" t="s">
        <v>165</v>
      </c>
      <c r="Q160" s="30" t="s">
        <v>770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Parents Lights</v>
      </c>
      <c r="T160" s="37"/>
      <c r="U160" s="30"/>
      <c r="V160" s="31"/>
      <c r="W160" s="31" t="s">
        <v>493</v>
      </c>
      <c r="X160" s="48">
        <v>106</v>
      </c>
      <c r="Y160" s="42" t="s">
        <v>766</v>
      </c>
      <c r="Z160" s="42" t="s">
        <v>1005</v>
      </c>
      <c r="AA160" s="42"/>
      <c r="AB160" s="30"/>
      <c r="AC160" s="30"/>
      <c r="AG160" s="31"/>
      <c r="AH160" s="31"/>
      <c r="AT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1032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K160" s="30" t="s">
        <v>490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60" s="30"/>
    </row>
    <row r="161" spans="1:66" ht="16" hidden="1" customHeight="1" x14ac:dyDescent="0.2">
      <c r="A161" s="30">
        <v>1632</v>
      </c>
      <c r="B161" s="30" t="s">
        <v>26</v>
      </c>
      <c r="C161" s="30" t="s">
        <v>378</v>
      </c>
      <c r="D161" s="30" t="s">
        <v>137</v>
      </c>
      <c r="E161" s="30" t="s">
        <v>965</v>
      </c>
      <c r="F161" s="36" t="str">
        <f>IF(ISBLANK(Table2[[#This Row],[unique_id]]), "", PROPER(SUBSTITUTE(Table2[[#This Row],[unique_id]], "_", " ")))</f>
        <v>Parents Main Bulb 2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8">
        <v>106</v>
      </c>
      <c r="Y161" s="42" t="s">
        <v>766</v>
      </c>
      <c r="Z161" s="42" t="s">
        <v>1005</v>
      </c>
      <c r="AA161" s="42"/>
      <c r="AB161" s="30"/>
      <c r="AC161" s="30"/>
      <c r="AG161" s="31"/>
      <c r="AH161" s="31"/>
      <c r="AT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1033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497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61" s="30"/>
    </row>
    <row r="162" spans="1:66" ht="16" hidden="1" customHeight="1" x14ac:dyDescent="0.2">
      <c r="A162" s="30">
        <v>1633</v>
      </c>
      <c r="B162" s="30" t="s">
        <v>26</v>
      </c>
      <c r="C162" s="30" t="s">
        <v>378</v>
      </c>
      <c r="D162" s="30" t="s">
        <v>137</v>
      </c>
      <c r="E162" s="30" t="s">
        <v>966</v>
      </c>
      <c r="F162" s="36" t="str">
        <f>IF(ISBLANK(Table2[[#This Row],[unique_id]]), "", PROPER(SUBSTITUTE(Table2[[#This Row],[unique_id]], "_", " ")))</f>
        <v>Parents Main Bulb 3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8">
        <v>106</v>
      </c>
      <c r="Y162" s="42" t="s">
        <v>766</v>
      </c>
      <c r="Z162" s="42" t="s">
        <v>1005</v>
      </c>
      <c r="AA162" s="42"/>
      <c r="AB162" s="30"/>
      <c r="AC162" s="30"/>
      <c r="AG162" s="31"/>
      <c r="AH162" s="31"/>
      <c r="AT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1034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498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62" s="30"/>
    </row>
    <row r="163" spans="1:66" ht="16" hidden="1" customHeight="1" x14ac:dyDescent="0.2">
      <c r="A163" s="30">
        <v>1634</v>
      </c>
      <c r="B163" s="30" t="s">
        <v>26</v>
      </c>
      <c r="C163" s="30" t="s">
        <v>454</v>
      </c>
      <c r="D163" s="30" t="s">
        <v>137</v>
      </c>
      <c r="E163" s="30" t="s">
        <v>885</v>
      </c>
      <c r="F163" s="36" t="str">
        <f>IF(ISBLANK(Table2[[#This Row],[unique_id]]), "", PROPER(SUBSTITUTE(Table2[[#This Row],[unique_id]], "_", " ")))</f>
        <v>Parents Jane Bedside</v>
      </c>
      <c r="G163" s="30" t="s">
        <v>883</v>
      </c>
      <c r="H163" s="30" t="s">
        <v>139</v>
      </c>
      <c r="I163" s="30" t="s">
        <v>132</v>
      </c>
      <c r="J163" s="30" t="s">
        <v>898</v>
      </c>
      <c r="K163" s="30" t="s">
        <v>902</v>
      </c>
      <c r="M163" s="30" t="s">
        <v>136</v>
      </c>
      <c r="O163" s="31"/>
      <c r="P163" s="30"/>
      <c r="T163" s="37"/>
      <c r="U163" s="30"/>
      <c r="V163" s="31"/>
      <c r="W163" s="31" t="s">
        <v>494</v>
      </c>
      <c r="X163" s="48">
        <v>119</v>
      </c>
      <c r="Y163" s="42" t="s">
        <v>768</v>
      </c>
      <c r="Z163" s="31" t="s">
        <v>1006</v>
      </c>
      <c r="AA163" s="31"/>
      <c r="AB163" s="30"/>
      <c r="AC163" s="30"/>
      <c r="AE163" s="30" t="s">
        <v>292</v>
      </c>
      <c r="AG163" s="31"/>
      <c r="AH163" s="31"/>
      <c r="AT163" s="40"/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883</v>
      </c>
      <c r="BC163" s="30" t="s">
        <v>867</v>
      </c>
      <c r="BD163" s="30" t="s">
        <v>454</v>
      </c>
      <c r="BE163" s="30" t="s">
        <v>865</v>
      </c>
      <c r="BF163" s="30" t="s">
        <v>192</v>
      </c>
      <c r="BH163" s="30" t="s">
        <v>695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3" s="30"/>
    </row>
    <row r="164" spans="1:66" ht="16" hidden="1" customHeight="1" x14ac:dyDescent="0.2">
      <c r="A164" s="30">
        <v>1635</v>
      </c>
      <c r="B164" s="30" t="s">
        <v>26</v>
      </c>
      <c r="C164" s="30" t="s">
        <v>454</v>
      </c>
      <c r="D164" s="30" t="s">
        <v>137</v>
      </c>
      <c r="E164" s="30" t="s">
        <v>886</v>
      </c>
      <c r="F164" s="36" t="str">
        <f>IF(ISBLANK(Table2[[#This Row],[unique_id]]), "", PROPER(SUBSTITUTE(Table2[[#This Row],[unique_id]], "_", " ")))</f>
        <v>Parents Jane Bedside Bulb 1</v>
      </c>
      <c r="H164" s="30" t="s">
        <v>139</v>
      </c>
      <c r="O164" s="31" t="s">
        <v>798</v>
      </c>
      <c r="P164" s="30" t="s">
        <v>165</v>
      </c>
      <c r="Q164" s="30" t="s">
        <v>770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493</v>
      </c>
      <c r="X164" s="48">
        <v>119</v>
      </c>
      <c r="Y164" s="42" t="s">
        <v>766</v>
      </c>
      <c r="Z164" s="31" t="s">
        <v>1006</v>
      </c>
      <c r="AA164" s="31"/>
      <c r="AB164" s="30"/>
      <c r="AC164" s="30"/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1020</v>
      </c>
      <c r="BC164" s="30" t="s">
        <v>867</v>
      </c>
      <c r="BD164" s="30" t="s">
        <v>454</v>
      </c>
      <c r="BE164" s="30" t="s">
        <v>865</v>
      </c>
      <c r="BF164" s="30" t="s">
        <v>192</v>
      </c>
      <c r="BH164" s="30" t="s">
        <v>695</v>
      </c>
      <c r="BK164" s="30" t="s">
        <v>871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4" s="30"/>
    </row>
    <row r="165" spans="1:66" ht="16" hidden="1" customHeight="1" x14ac:dyDescent="0.2">
      <c r="A165" s="30">
        <v>1636</v>
      </c>
      <c r="B165" s="30" t="s">
        <v>26</v>
      </c>
      <c r="C165" s="30" t="s">
        <v>454</v>
      </c>
      <c r="D165" s="30" t="s">
        <v>137</v>
      </c>
      <c r="E165" s="30" t="s">
        <v>887</v>
      </c>
      <c r="F165" s="36" t="str">
        <f>IF(ISBLANK(Table2[[#This Row],[unique_id]]), "", PROPER(SUBSTITUTE(Table2[[#This Row],[unique_id]], "_", " ")))</f>
        <v>Parents Graham Bedside</v>
      </c>
      <c r="G165" s="30" t="s">
        <v>884</v>
      </c>
      <c r="H165" s="30" t="s">
        <v>139</v>
      </c>
      <c r="I165" s="30" t="s">
        <v>132</v>
      </c>
      <c r="J165" s="30" t="s">
        <v>899</v>
      </c>
      <c r="K165" s="30" t="s">
        <v>902</v>
      </c>
      <c r="M165" s="30" t="s">
        <v>136</v>
      </c>
      <c r="O165" s="31"/>
      <c r="P165" s="30"/>
      <c r="T165" s="37"/>
      <c r="U165" s="30"/>
      <c r="V165" s="31"/>
      <c r="W165" s="31" t="s">
        <v>494</v>
      </c>
      <c r="X165" s="48">
        <v>122</v>
      </c>
      <c r="Y165" s="42" t="s">
        <v>768</v>
      </c>
      <c r="Z165" s="31" t="s">
        <v>1006</v>
      </c>
      <c r="AA165" s="31"/>
      <c r="AB165" s="30"/>
      <c r="AC165" s="30"/>
      <c r="AE165" s="30" t="s">
        <v>292</v>
      </c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884</v>
      </c>
      <c r="BC165" s="30" t="s">
        <v>867</v>
      </c>
      <c r="BD165" s="30" t="s">
        <v>454</v>
      </c>
      <c r="BE165" s="30" t="s">
        <v>865</v>
      </c>
      <c r="BF165" s="30" t="s">
        <v>192</v>
      </c>
      <c r="BH165" s="30" t="s">
        <v>695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5" s="30"/>
    </row>
    <row r="166" spans="1:66" ht="16" hidden="1" customHeight="1" x14ac:dyDescent="0.2">
      <c r="A166" s="30">
        <v>1637</v>
      </c>
      <c r="B166" s="30" t="s">
        <v>26</v>
      </c>
      <c r="C166" s="30" t="s">
        <v>454</v>
      </c>
      <c r="D166" s="30" t="s">
        <v>137</v>
      </c>
      <c r="E166" s="30" t="s">
        <v>888</v>
      </c>
      <c r="F166" s="36" t="str">
        <f>IF(ISBLANK(Table2[[#This Row],[unique_id]]), "", PROPER(SUBSTITUTE(Table2[[#This Row],[unique_id]], "_", " ")))</f>
        <v>Parents Graham Bedside Bulb 1</v>
      </c>
      <c r="H166" s="30" t="s">
        <v>139</v>
      </c>
      <c r="O166" s="31" t="s">
        <v>798</v>
      </c>
      <c r="P166" s="30" t="s">
        <v>165</v>
      </c>
      <c r="Q166" s="30" t="s">
        <v>770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493</v>
      </c>
      <c r="X166" s="48">
        <v>122</v>
      </c>
      <c r="Y166" s="42" t="s">
        <v>766</v>
      </c>
      <c r="Z166" s="31" t="s">
        <v>1006</v>
      </c>
      <c r="AA166" s="31"/>
      <c r="AB166" s="30"/>
      <c r="AC166" s="30"/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1021</v>
      </c>
      <c r="BC166" s="30" t="s">
        <v>867</v>
      </c>
      <c r="BD166" s="30" t="s">
        <v>454</v>
      </c>
      <c r="BE166" s="30" t="s">
        <v>865</v>
      </c>
      <c r="BF166" s="30" t="s">
        <v>192</v>
      </c>
      <c r="BH166" s="30" t="s">
        <v>695</v>
      </c>
      <c r="BK166" s="30" t="s">
        <v>870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6" s="30"/>
    </row>
    <row r="167" spans="1:66" ht="16" hidden="1" customHeight="1" x14ac:dyDescent="0.2">
      <c r="A167" s="30">
        <v>1638</v>
      </c>
      <c r="B167" s="30" t="s">
        <v>26</v>
      </c>
      <c r="C167" s="30" t="s">
        <v>378</v>
      </c>
      <c r="D167" s="30" t="s">
        <v>137</v>
      </c>
      <c r="E167" s="30" t="s">
        <v>751</v>
      </c>
      <c r="F167" s="36" t="str">
        <f>IF(ISBLANK(Table2[[#This Row],[unique_id]]), "", PROPER(SUBSTITUTE(Table2[[#This Row],[unique_id]], "_", " ")))</f>
        <v>Study Lamp</v>
      </c>
      <c r="G167" s="30" t="s">
        <v>752</v>
      </c>
      <c r="H167" s="30" t="s">
        <v>139</v>
      </c>
      <c r="I167" s="30" t="s">
        <v>132</v>
      </c>
      <c r="J167" s="30" t="s">
        <v>527</v>
      </c>
      <c r="K167" s="30" t="s">
        <v>904</v>
      </c>
      <c r="M167" s="30" t="s">
        <v>136</v>
      </c>
      <c r="O167" s="31"/>
      <c r="P167" s="30"/>
      <c r="T167" s="37"/>
      <c r="U167" s="30"/>
      <c r="V167" s="31"/>
      <c r="W167" s="31" t="s">
        <v>494</v>
      </c>
      <c r="X167" s="48">
        <v>117</v>
      </c>
      <c r="Y167" s="42" t="s">
        <v>768</v>
      </c>
      <c r="Z167" s="42" t="s">
        <v>1004</v>
      </c>
      <c r="AA167" s="42"/>
      <c r="AB167" s="30"/>
      <c r="AC167" s="30"/>
      <c r="AE167" s="30" t="s">
        <v>292</v>
      </c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Study</v>
      </c>
      <c r="BA167" s="30" t="str">
        <f>IF(ISBLANK(Table2[[#This Row],[device_model]]), "", Table2[[#This Row],[device_suggested_area]])</f>
        <v>Study</v>
      </c>
      <c r="BB167" s="30" t="s">
        <v>527</v>
      </c>
      <c r="BC167" s="30" t="s">
        <v>491</v>
      </c>
      <c r="BD167" s="30" t="s">
        <v>378</v>
      </c>
      <c r="BE167" s="30" t="s">
        <v>492</v>
      </c>
      <c r="BF167" s="30" t="s">
        <v>357</v>
      </c>
      <c r="BH167" s="30" t="s">
        <v>695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7" s="30"/>
    </row>
    <row r="168" spans="1:66" ht="16" hidden="1" customHeight="1" x14ac:dyDescent="0.2">
      <c r="A168" s="30">
        <v>1639</v>
      </c>
      <c r="B168" s="30" t="s">
        <v>26</v>
      </c>
      <c r="C168" s="30" t="s">
        <v>378</v>
      </c>
      <c r="D168" s="30" t="s">
        <v>137</v>
      </c>
      <c r="E168" s="30" t="s">
        <v>967</v>
      </c>
      <c r="F168" s="36" t="str">
        <f>IF(ISBLANK(Table2[[#This Row],[unique_id]]), "", PROPER(SUBSTITUTE(Table2[[#This Row],[unique_id]], "_", " ")))</f>
        <v>Study Lamp Bulb 1</v>
      </c>
      <c r="H168" s="30" t="s">
        <v>139</v>
      </c>
      <c r="O168" s="31" t="s">
        <v>798</v>
      </c>
      <c r="P168" s="30" t="s">
        <v>165</v>
      </c>
      <c r="Q168" s="30" t="s">
        <v>770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Study Lights</v>
      </c>
      <c r="T168" s="37"/>
      <c r="U168" s="30"/>
      <c r="V168" s="31"/>
      <c r="W168" s="31" t="s">
        <v>493</v>
      </c>
      <c r="X168" s="48">
        <v>117</v>
      </c>
      <c r="Y168" s="42" t="s">
        <v>766</v>
      </c>
      <c r="Z168" s="42" t="s">
        <v>1004</v>
      </c>
      <c r="AA168" s="42"/>
      <c r="AB168" s="30"/>
      <c r="AC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1029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K168" s="30" t="s">
        <v>753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8" s="30"/>
    </row>
    <row r="169" spans="1:66" ht="16" hidden="1" customHeight="1" x14ac:dyDescent="0.2">
      <c r="A169" s="30">
        <v>1640</v>
      </c>
      <c r="B169" s="30" t="s">
        <v>26</v>
      </c>
      <c r="C169" s="30" t="s">
        <v>378</v>
      </c>
      <c r="D169" s="30" t="s">
        <v>137</v>
      </c>
      <c r="E169" s="30" t="s">
        <v>300</v>
      </c>
      <c r="F169" s="36" t="str">
        <f>IF(ISBLANK(Table2[[#This Row],[unique_id]]), "", PROPER(SUBSTITUTE(Table2[[#This Row],[unique_id]], "_", " ")))</f>
        <v>Kitchen Main</v>
      </c>
      <c r="G169" s="30" t="s">
        <v>202</v>
      </c>
      <c r="H169" s="30" t="s">
        <v>139</v>
      </c>
      <c r="I169" s="30" t="s">
        <v>132</v>
      </c>
      <c r="J169" s="39" t="s">
        <v>734</v>
      </c>
      <c r="K169" s="30" t="s">
        <v>900</v>
      </c>
      <c r="M169" s="30" t="s">
        <v>136</v>
      </c>
      <c r="O169" s="31"/>
      <c r="P169" s="30"/>
      <c r="T169" s="37"/>
      <c r="U169" s="30"/>
      <c r="V169" s="31"/>
      <c r="W169" s="31" t="s">
        <v>494</v>
      </c>
      <c r="X169" s="48">
        <v>107</v>
      </c>
      <c r="Y169" s="42" t="s">
        <v>768</v>
      </c>
      <c r="Z169" s="42" t="s">
        <v>1004</v>
      </c>
      <c r="AA169" s="42"/>
      <c r="AB169" s="30"/>
      <c r="AC169" s="30"/>
      <c r="AE169" s="30" t="s">
        <v>292</v>
      </c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1031</v>
      </c>
      <c r="BC169" s="30" t="s">
        <v>569</v>
      </c>
      <c r="BD169" s="30" t="s">
        <v>378</v>
      </c>
      <c r="BE169" s="30" t="s">
        <v>566</v>
      </c>
      <c r="BF169" s="30" t="s">
        <v>206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9" s="30"/>
    </row>
    <row r="170" spans="1:66" ht="16" hidden="1" customHeight="1" x14ac:dyDescent="0.2">
      <c r="A170" s="30">
        <v>1641</v>
      </c>
      <c r="B170" s="30" t="s">
        <v>26</v>
      </c>
      <c r="C170" s="30" t="s">
        <v>378</v>
      </c>
      <c r="D170" s="30" t="s">
        <v>137</v>
      </c>
      <c r="E170" s="30" t="s">
        <v>968</v>
      </c>
      <c r="F170" s="36" t="str">
        <f>IF(ISBLANK(Table2[[#This Row],[unique_id]]), "", PROPER(SUBSTITUTE(Table2[[#This Row],[unique_id]], "_", " ")))</f>
        <v>Kitchen Main Bulb 1</v>
      </c>
      <c r="H170" s="30" t="s">
        <v>139</v>
      </c>
      <c r="O170" s="31" t="s">
        <v>798</v>
      </c>
      <c r="P170" s="30" t="s">
        <v>165</v>
      </c>
      <c r="Q170" s="30" t="s">
        <v>770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7"/>
      <c r="U170" s="30"/>
      <c r="V170" s="31"/>
      <c r="W170" s="31" t="s">
        <v>493</v>
      </c>
      <c r="X170" s="48">
        <v>107</v>
      </c>
      <c r="Y170" s="42" t="s">
        <v>766</v>
      </c>
      <c r="Z170" s="42" t="s">
        <v>1004</v>
      </c>
      <c r="AA170" s="42"/>
      <c r="AB170" s="30"/>
      <c r="AC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1032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K170" s="30" t="s">
        <v>515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70" s="30"/>
    </row>
    <row r="171" spans="1:66" ht="16" hidden="1" customHeight="1" x14ac:dyDescent="0.2">
      <c r="A171" s="30">
        <v>1642</v>
      </c>
      <c r="B171" s="30" t="s">
        <v>26</v>
      </c>
      <c r="C171" s="30" t="s">
        <v>378</v>
      </c>
      <c r="D171" s="30" t="s">
        <v>137</v>
      </c>
      <c r="E171" s="30" t="s">
        <v>969</v>
      </c>
      <c r="F171" s="36" t="str">
        <f>IF(ISBLANK(Table2[[#This Row],[unique_id]]), "", PROPER(SUBSTITUTE(Table2[[#This Row],[unique_id]], "_", " ")))</f>
        <v>Kitchen Main Bulb 2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8">
        <v>107</v>
      </c>
      <c r="Y171" s="42" t="s">
        <v>766</v>
      </c>
      <c r="Z171" s="42" t="s">
        <v>1004</v>
      </c>
      <c r="AA171" s="42"/>
      <c r="AB171" s="30"/>
      <c r="AC171" s="30"/>
      <c r="AG171" s="31"/>
      <c r="AH171" s="31"/>
      <c r="AT17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1033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516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71" s="30"/>
    </row>
    <row r="172" spans="1:66" ht="16" hidden="1" customHeight="1" x14ac:dyDescent="0.2">
      <c r="A172" s="30">
        <v>1643</v>
      </c>
      <c r="B172" s="30" t="s">
        <v>26</v>
      </c>
      <c r="C172" s="30" t="s">
        <v>378</v>
      </c>
      <c r="D172" s="30" t="s">
        <v>137</v>
      </c>
      <c r="E172" s="30" t="s">
        <v>970</v>
      </c>
      <c r="F172" s="36" t="str">
        <f>IF(ISBLANK(Table2[[#This Row],[unique_id]]), "", PROPER(SUBSTITUTE(Table2[[#This Row],[unique_id]], "_", " ")))</f>
        <v>Kitchen Main Bulb 3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8">
        <v>107</v>
      </c>
      <c r="Y172" s="42" t="s">
        <v>766</v>
      </c>
      <c r="Z172" s="42" t="s">
        <v>1004</v>
      </c>
      <c r="AA172" s="42"/>
      <c r="AB172" s="30"/>
      <c r="AC172" s="30"/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1034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517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72" s="30"/>
    </row>
    <row r="173" spans="1:66" ht="16" hidden="1" customHeight="1" x14ac:dyDescent="0.2">
      <c r="A173" s="30">
        <v>1644</v>
      </c>
      <c r="B173" s="30" t="s">
        <v>26</v>
      </c>
      <c r="C173" s="30" t="s">
        <v>378</v>
      </c>
      <c r="D173" s="30" t="s">
        <v>137</v>
      </c>
      <c r="E173" s="30" t="s">
        <v>971</v>
      </c>
      <c r="F173" s="36" t="str">
        <f>IF(ISBLANK(Table2[[#This Row],[unique_id]]), "", PROPER(SUBSTITUTE(Table2[[#This Row],[unique_id]], "_", " ")))</f>
        <v>Kitchen Main Bulb 4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8">
        <v>107</v>
      </c>
      <c r="Y173" s="42" t="s">
        <v>766</v>
      </c>
      <c r="Z173" s="42" t="s">
        <v>1004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1035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518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3" s="30"/>
    </row>
    <row r="174" spans="1:66" ht="16" hidden="1" customHeight="1" x14ac:dyDescent="0.2">
      <c r="A174" s="30">
        <v>1645</v>
      </c>
      <c r="B174" s="30" t="s">
        <v>26</v>
      </c>
      <c r="C174" s="30" t="s">
        <v>703</v>
      </c>
      <c r="D174" s="30" t="s">
        <v>137</v>
      </c>
      <c r="E174" s="30" t="s">
        <v>1335</v>
      </c>
      <c r="F174" s="36" t="str">
        <f>IF(ISBLANK(Table2[[#This Row],[unique_id]]), "", PROPER(SUBSTITUTE(Table2[[#This Row],[unique_id]], "_", " ")))</f>
        <v>Kitchen Bench Lights Plug</v>
      </c>
      <c r="G174" s="30" t="s">
        <v>1336</v>
      </c>
      <c r="H174" s="30" t="s">
        <v>139</v>
      </c>
      <c r="I174" s="30" t="s">
        <v>132</v>
      </c>
      <c r="J174" s="30" t="s">
        <v>1338</v>
      </c>
      <c r="M174" s="30" t="s">
        <v>136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 t="s">
        <v>1011</v>
      </c>
      <c r="U174" s="30"/>
      <c r="V174" s="31"/>
      <c r="W174" s="31"/>
      <c r="X174" s="31"/>
      <c r="Y174" s="31"/>
      <c r="Z174" s="31"/>
      <c r="AA174" s="31" t="s">
        <v>1165</v>
      </c>
      <c r="AB174" s="30"/>
      <c r="AC174" s="30"/>
      <c r="AE174" s="30" t="s">
        <v>292</v>
      </c>
      <c r="AF174" s="30">
        <v>10</v>
      </c>
      <c r="AG174" s="31" t="s">
        <v>34</v>
      </c>
      <c r="AH174" s="31" t="s">
        <v>916</v>
      </c>
      <c r="AJ174" s="30" t="str">
        <f>_xlfn.CONCAT("homeassistant/", Table2[[#This Row],[entity_namespace]], "/tasmota/",Table2[[#This Row],[unique_id]], "/config")</f>
        <v>homeassistant/light/tasmota/kitchen_bench_lights_plug/config</v>
      </c>
      <c r="AK174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4" s="30" t="str">
        <f>_xlfn.CONCAT("tasmota/device/",Table2[[#This Row],[unique_id]], "/cmnd/POWER")</f>
        <v>tasmota/device/kitchen_bench_lights_plug/cmnd/POWER</v>
      </c>
      <c r="AM174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4" s="30" t="s">
        <v>935</v>
      </c>
      <c r="AO174" s="30" t="s">
        <v>936</v>
      </c>
      <c r="AP174" s="30" t="s">
        <v>925</v>
      </c>
      <c r="AQ174" s="30" t="s">
        <v>926</v>
      </c>
      <c r="AR174" s="30" t="s">
        <v>1002</v>
      </c>
      <c r="AS174" s="30">
        <v>1</v>
      </c>
      <c r="AT174" s="34" t="str">
        <f>HYPERLINK(_xlfn.CONCAT("http://", Table2[[#This Row],[connection_ip]], "/?"))</f>
        <v>http://10.0.4.103/?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4" s="30" t="str">
        <f>IF(ISBLANK(Table2[[#This Row],[device_model]]), "", Table2[[#This Row],[device_suggested_area]])</f>
        <v>Kitchen</v>
      </c>
      <c r="BB174" s="30" t="s">
        <v>1337</v>
      </c>
      <c r="BC174" s="30" t="s">
        <v>777</v>
      </c>
      <c r="BD174" s="30" t="s">
        <v>1169</v>
      </c>
      <c r="BE174" s="30" t="s">
        <v>906</v>
      </c>
      <c r="BF174" s="30" t="s">
        <v>206</v>
      </c>
      <c r="BJ174" s="30" t="s">
        <v>1388</v>
      </c>
      <c r="BK174" s="30" t="s">
        <v>938</v>
      </c>
      <c r="BL174" s="30" t="s">
        <v>1422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4" s="30"/>
    </row>
    <row r="175" spans="1:66" ht="16" hidden="1" customHeight="1" x14ac:dyDescent="0.2">
      <c r="A175" s="30">
        <v>1646</v>
      </c>
      <c r="B175" s="30" t="s">
        <v>26</v>
      </c>
      <c r="C175" s="30" t="s">
        <v>378</v>
      </c>
      <c r="D175" s="30" t="s">
        <v>137</v>
      </c>
      <c r="E175" s="30" t="s">
        <v>301</v>
      </c>
      <c r="F175" s="36" t="str">
        <f>IF(ISBLANK(Table2[[#This Row],[unique_id]]), "", PROPER(SUBSTITUTE(Table2[[#This Row],[unique_id]], "_", " ")))</f>
        <v>Laundry Main</v>
      </c>
      <c r="G175" s="30" t="s">
        <v>204</v>
      </c>
      <c r="H175" s="30" t="s">
        <v>139</v>
      </c>
      <c r="I175" s="30" t="s">
        <v>132</v>
      </c>
      <c r="J175" s="30" t="s">
        <v>733</v>
      </c>
      <c r="K175" s="30" t="s">
        <v>900</v>
      </c>
      <c r="M175" s="30" t="s">
        <v>136</v>
      </c>
      <c r="O175" s="31"/>
      <c r="P175" s="30"/>
      <c r="T175" s="37"/>
      <c r="U175" s="30"/>
      <c r="V175" s="31"/>
      <c r="W175" s="31" t="s">
        <v>494</v>
      </c>
      <c r="X175" s="48">
        <v>108</v>
      </c>
      <c r="Y175" s="42" t="s">
        <v>768</v>
      </c>
      <c r="Z175" s="42" t="s">
        <v>1004</v>
      </c>
      <c r="AA175" s="42"/>
      <c r="AB175" s="30"/>
      <c r="AC175" s="30"/>
      <c r="AE175" s="30" t="s">
        <v>292</v>
      </c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Laundry</v>
      </c>
      <c r="BA175" s="30" t="str">
        <f>IF(ISBLANK(Table2[[#This Row],[device_model]]), "", Table2[[#This Row],[device_suggested_area]])</f>
        <v>Laundry</v>
      </c>
      <c r="BB175" s="30" t="s">
        <v>1031</v>
      </c>
      <c r="BC175" s="30" t="s">
        <v>491</v>
      </c>
      <c r="BD175" s="30" t="s">
        <v>378</v>
      </c>
      <c r="BE175" s="30" t="s">
        <v>492</v>
      </c>
      <c r="BF175" s="30" t="s">
        <v>213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5" s="30"/>
    </row>
    <row r="176" spans="1:66" ht="16" hidden="1" customHeight="1" x14ac:dyDescent="0.2">
      <c r="A176" s="30">
        <v>1647</v>
      </c>
      <c r="B176" s="30" t="s">
        <v>26</v>
      </c>
      <c r="C176" s="30" t="s">
        <v>378</v>
      </c>
      <c r="D176" s="30" t="s">
        <v>137</v>
      </c>
      <c r="E176" s="30" t="s">
        <v>972</v>
      </c>
      <c r="F176" s="36" t="str">
        <f>IF(ISBLANK(Table2[[#This Row],[unique_id]]), "", PROPER(SUBSTITUTE(Table2[[#This Row],[unique_id]], "_", " ")))</f>
        <v>Laundry Main Bulb 1</v>
      </c>
      <c r="H176" s="30" t="s">
        <v>139</v>
      </c>
      <c r="O176" s="31" t="s">
        <v>798</v>
      </c>
      <c r="P176" s="30" t="s">
        <v>165</v>
      </c>
      <c r="Q176" s="30" t="s">
        <v>770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Laundry Lights</v>
      </c>
      <c r="T176" s="37"/>
      <c r="U176" s="30"/>
      <c r="V176" s="31"/>
      <c r="W176" s="31" t="s">
        <v>493</v>
      </c>
      <c r="X176" s="48">
        <v>108</v>
      </c>
      <c r="Y176" s="42" t="s">
        <v>766</v>
      </c>
      <c r="Z176" s="42" t="s">
        <v>1004</v>
      </c>
      <c r="AA176" s="42"/>
      <c r="AB176" s="30"/>
      <c r="AC176" s="30"/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1032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K176" s="30" t="s">
        <v>519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6" s="30"/>
    </row>
    <row r="177" spans="1:66" ht="16" hidden="1" customHeight="1" x14ac:dyDescent="0.2">
      <c r="A177" s="30">
        <v>1648</v>
      </c>
      <c r="B177" s="30" t="s">
        <v>26</v>
      </c>
      <c r="C177" s="30" t="s">
        <v>378</v>
      </c>
      <c r="D177" s="30" t="s">
        <v>137</v>
      </c>
      <c r="E177" s="30" t="s">
        <v>302</v>
      </c>
      <c r="F177" s="36" t="str">
        <f>IF(ISBLANK(Table2[[#This Row],[unique_id]]), "", PROPER(SUBSTITUTE(Table2[[#This Row],[unique_id]], "_", " ")))</f>
        <v>Pantry Main</v>
      </c>
      <c r="G177" s="30" t="s">
        <v>203</v>
      </c>
      <c r="H177" s="30" t="s">
        <v>139</v>
      </c>
      <c r="I177" s="30" t="s">
        <v>132</v>
      </c>
      <c r="J177" s="30" t="s">
        <v>733</v>
      </c>
      <c r="K177" s="30" t="s">
        <v>900</v>
      </c>
      <c r="M177" s="30" t="s">
        <v>136</v>
      </c>
      <c r="O177" s="31"/>
      <c r="P177" s="30"/>
      <c r="T177" s="37"/>
      <c r="U177" s="30"/>
      <c r="V177" s="31"/>
      <c r="W177" s="31" t="s">
        <v>494</v>
      </c>
      <c r="X177" s="48">
        <v>109</v>
      </c>
      <c r="Y177" s="42" t="s">
        <v>768</v>
      </c>
      <c r="Z177" s="42" t="s">
        <v>1004</v>
      </c>
      <c r="AA177" s="42"/>
      <c r="AB177" s="30"/>
      <c r="AC177" s="30"/>
      <c r="AE177" s="30" t="s">
        <v>292</v>
      </c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Pantry</v>
      </c>
      <c r="BA177" s="30" t="str">
        <f>IF(ISBLANK(Table2[[#This Row],[device_model]]), "", Table2[[#This Row],[device_suggested_area]])</f>
        <v>Pantry</v>
      </c>
      <c r="BB177" s="30" t="s">
        <v>1031</v>
      </c>
      <c r="BC177" s="30" t="s">
        <v>491</v>
      </c>
      <c r="BD177" s="30" t="s">
        <v>378</v>
      </c>
      <c r="BE177" s="30" t="s">
        <v>492</v>
      </c>
      <c r="BF177" s="30" t="s">
        <v>211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7" s="30"/>
    </row>
    <row r="178" spans="1:66" ht="16" hidden="1" customHeight="1" x14ac:dyDescent="0.2">
      <c r="A178" s="30">
        <v>1649</v>
      </c>
      <c r="B178" s="30" t="s">
        <v>26</v>
      </c>
      <c r="C178" s="30" t="s">
        <v>378</v>
      </c>
      <c r="D178" s="30" t="s">
        <v>137</v>
      </c>
      <c r="E178" s="30" t="s">
        <v>973</v>
      </c>
      <c r="F178" s="36" t="str">
        <f>IF(ISBLANK(Table2[[#This Row],[unique_id]]), "", PROPER(SUBSTITUTE(Table2[[#This Row],[unique_id]], "_", " ")))</f>
        <v>Pantry Main Bulb 1</v>
      </c>
      <c r="H178" s="30" t="s">
        <v>139</v>
      </c>
      <c r="O178" s="31" t="s">
        <v>798</v>
      </c>
      <c r="P178" s="30" t="s">
        <v>165</v>
      </c>
      <c r="Q178" s="30" t="s">
        <v>770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Pantry Lights</v>
      </c>
      <c r="T178" s="37"/>
      <c r="U178" s="30"/>
      <c r="V178" s="31"/>
      <c r="W178" s="31" t="s">
        <v>493</v>
      </c>
      <c r="X178" s="48">
        <v>109</v>
      </c>
      <c r="Y178" s="42" t="s">
        <v>766</v>
      </c>
      <c r="Z178" s="42" t="s">
        <v>1004</v>
      </c>
      <c r="AA178" s="42"/>
      <c r="AB178" s="30"/>
      <c r="AC178" s="30"/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1032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K178" s="30" t="s">
        <v>520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8" s="30"/>
    </row>
    <row r="179" spans="1:66" ht="16" hidden="1" customHeight="1" x14ac:dyDescent="0.2">
      <c r="A179" s="30">
        <v>1650</v>
      </c>
      <c r="B179" s="30" t="s">
        <v>26</v>
      </c>
      <c r="C179" s="30" t="s">
        <v>378</v>
      </c>
      <c r="D179" s="30" t="s">
        <v>137</v>
      </c>
      <c r="E179" s="30" t="s">
        <v>303</v>
      </c>
      <c r="F179" s="36" t="str">
        <f>IF(ISBLANK(Table2[[#This Row],[unique_id]]), "", PROPER(SUBSTITUTE(Table2[[#This Row],[unique_id]], "_", " ")))</f>
        <v>Office Main</v>
      </c>
      <c r="G179" s="30" t="s">
        <v>199</v>
      </c>
      <c r="H179" s="30" t="s">
        <v>139</v>
      </c>
      <c r="I179" s="30" t="s">
        <v>132</v>
      </c>
      <c r="J179" s="30" t="s">
        <v>733</v>
      </c>
      <c r="M179" s="30" t="s">
        <v>136</v>
      </c>
      <c r="O179" s="31"/>
      <c r="P179" s="30"/>
      <c r="T179" s="37"/>
      <c r="U179" s="30"/>
      <c r="V179" s="31"/>
      <c r="W179" s="31" t="s">
        <v>494</v>
      </c>
      <c r="X179" s="48">
        <v>110</v>
      </c>
      <c r="Y179" s="42" t="s">
        <v>768</v>
      </c>
      <c r="Z179" s="42" t="s">
        <v>1007</v>
      </c>
      <c r="AA179" s="42"/>
      <c r="AB179" s="30"/>
      <c r="AC179" s="30"/>
      <c r="AE179" s="30" t="s">
        <v>292</v>
      </c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Office</v>
      </c>
      <c r="BA179" s="30" t="str">
        <f>IF(ISBLANK(Table2[[#This Row],[device_model]]), "", Table2[[#This Row],[device_suggested_area]])</f>
        <v>Office</v>
      </c>
      <c r="BB179" s="30" t="s">
        <v>1031</v>
      </c>
      <c r="BC179" s="30" t="s">
        <v>569</v>
      </c>
      <c r="BD179" s="30" t="s">
        <v>378</v>
      </c>
      <c r="BE179" s="30" t="s">
        <v>566</v>
      </c>
      <c r="BF179" s="30" t="s">
        <v>212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9" s="30"/>
    </row>
    <row r="180" spans="1:66" ht="16" hidden="1" customHeight="1" x14ac:dyDescent="0.2">
      <c r="A180" s="30">
        <v>1651</v>
      </c>
      <c r="B180" s="30" t="s">
        <v>26</v>
      </c>
      <c r="C180" s="30" t="s">
        <v>378</v>
      </c>
      <c r="D180" s="30" t="s">
        <v>137</v>
      </c>
      <c r="E180" s="30" t="s">
        <v>974</v>
      </c>
      <c r="F180" s="36" t="str">
        <f>IF(ISBLANK(Table2[[#This Row],[unique_id]]), "", PROPER(SUBSTITUTE(Table2[[#This Row],[unique_id]], "_", " ")))</f>
        <v>Office Main Bulb 1</v>
      </c>
      <c r="H180" s="30" t="s">
        <v>139</v>
      </c>
      <c r="O180" s="31" t="s">
        <v>798</v>
      </c>
      <c r="P180" s="30" t="s">
        <v>165</v>
      </c>
      <c r="Q180" s="30" t="s">
        <v>770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Office Lights</v>
      </c>
      <c r="T180" s="37"/>
      <c r="U180" s="30"/>
      <c r="V180" s="31"/>
      <c r="W180" s="31" t="s">
        <v>493</v>
      </c>
      <c r="X180" s="48">
        <v>110</v>
      </c>
      <c r="Y180" s="42" t="s">
        <v>766</v>
      </c>
      <c r="Z180" s="42" t="s">
        <v>1007</v>
      </c>
      <c r="AA180" s="42"/>
      <c r="AB180" s="30"/>
      <c r="AC180" s="30"/>
      <c r="AG180" s="31"/>
      <c r="AH180" s="31"/>
      <c r="AT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1032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K180" s="30" t="s">
        <v>521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80" s="30"/>
    </row>
    <row r="181" spans="1:66" ht="16" hidden="1" customHeight="1" x14ac:dyDescent="0.2">
      <c r="A181" s="30">
        <v>1652</v>
      </c>
      <c r="B181" s="30" t="s">
        <v>26</v>
      </c>
      <c r="C181" s="30" t="s">
        <v>378</v>
      </c>
      <c r="D181" s="30" t="s">
        <v>137</v>
      </c>
      <c r="E181" s="30" t="s">
        <v>304</v>
      </c>
      <c r="F181" s="36" t="str">
        <f>IF(ISBLANK(Table2[[#This Row],[unique_id]]), "", PROPER(SUBSTITUTE(Table2[[#This Row],[unique_id]], "_", " ")))</f>
        <v>Bathroom Main</v>
      </c>
      <c r="G181" s="30" t="s">
        <v>198</v>
      </c>
      <c r="H181" s="30" t="s">
        <v>139</v>
      </c>
      <c r="I181" s="30" t="s">
        <v>132</v>
      </c>
      <c r="J181" s="30" t="s">
        <v>733</v>
      </c>
      <c r="K181" s="30" t="s">
        <v>903</v>
      </c>
      <c r="M181" s="30" t="s">
        <v>136</v>
      </c>
      <c r="O181" s="31"/>
      <c r="P181" s="30"/>
      <c r="T181" s="37"/>
      <c r="U181" s="30"/>
      <c r="V181" s="31"/>
      <c r="W181" s="31" t="s">
        <v>494</v>
      </c>
      <c r="X181" s="48">
        <v>111</v>
      </c>
      <c r="Y181" s="42" t="s">
        <v>768</v>
      </c>
      <c r="Z181" s="42" t="s">
        <v>1005</v>
      </c>
      <c r="AA181" s="42"/>
      <c r="AB181" s="30"/>
      <c r="AC181" s="30"/>
      <c r="AE181" s="30" t="s">
        <v>292</v>
      </c>
      <c r="AG181" s="31"/>
      <c r="AH181" s="31"/>
      <c r="AT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1031</v>
      </c>
      <c r="BC181" s="30" t="s">
        <v>491</v>
      </c>
      <c r="BD181" s="30" t="s">
        <v>378</v>
      </c>
      <c r="BE181" s="30" t="s">
        <v>492</v>
      </c>
      <c r="BF181" s="30" t="s">
        <v>359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1" s="30"/>
    </row>
    <row r="182" spans="1:66" ht="16" hidden="1" customHeight="1" x14ac:dyDescent="0.2">
      <c r="A182" s="30">
        <v>1653</v>
      </c>
      <c r="B182" s="30" t="s">
        <v>26</v>
      </c>
      <c r="C182" s="30" t="s">
        <v>378</v>
      </c>
      <c r="D182" s="30" t="s">
        <v>137</v>
      </c>
      <c r="E182" s="30" t="s">
        <v>975</v>
      </c>
      <c r="F182" s="36" t="str">
        <f>IF(ISBLANK(Table2[[#This Row],[unique_id]]), "", PROPER(SUBSTITUTE(Table2[[#This Row],[unique_id]], "_", " ")))</f>
        <v>Bathroom Main Bulb 1</v>
      </c>
      <c r="H182" s="30" t="s">
        <v>139</v>
      </c>
      <c r="O182" s="31" t="s">
        <v>798</v>
      </c>
      <c r="P182" s="30" t="s">
        <v>165</v>
      </c>
      <c r="Q182" s="30" t="s">
        <v>770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7"/>
      <c r="U182" s="30"/>
      <c r="V182" s="31"/>
      <c r="W182" s="31" t="s">
        <v>493</v>
      </c>
      <c r="X182" s="48">
        <v>111</v>
      </c>
      <c r="Y182" s="42" t="s">
        <v>766</v>
      </c>
      <c r="Z182" s="42" t="s">
        <v>1005</v>
      </c>
      <c r="AA182" s="42"/>
      <c r="AB182" s="30"/>
      <c r="AC182" s="30"/>
      <c r="AG182" s="31"/>
      <c r="AH182" s="31"/>
      <c r="AT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1032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K182" s="30" t="s">
        <v>522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82" s="30"/>
    </row>
    <row r="183" spans="1:66" ht="16" hidden="1" customHeight="1" x14ac:dyDescent="0.2">
      <c r="A183" s="30">
        <v>1654</v>
      </c>
      <c r="B183" s="30" t="s">
        <v>26</v>
      </c>
      <c r="C183" s="30" t="s">
        <v>454</v>
      </c>
      <c r="D183" s="30" t="s">
        <v>137</v>
      </c>
      <c r="E183" s="30" t="s">
        <v>877</v>
      </c>
      <c r="F183" s="36" t="str">
        <f>IF(ISBLANK(Table2[[#This Row],[unique_id]]), "", PROPER(SUBSTITUTE(Table2[[#This Row],[unique_id]], "_", " ")))</f>
        <v>Bathroom Sconces</v>
      </c>
      <c r="G183" s="30" t="s">
        <v>880</v>
      </c>
      <c r="H183" s="30" t="s">
        <v>139</v>
      </c>
      <c r="I183" s="30" t="s">
        <v>132</v>
      </c>
      <c r="J183" s="30" t="s">
        <v>864</v>
      </c>
      <c r="K183" s="30" t="s">
        <v>902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8">
        <v>121</v>
      </c>
      <c r="Y183" s="42" t="s">
        <v>768</v>
      </c>
      <c r="Z183" s="31" t="s">
        <v>1006</v>
      </c>
      <c r="AA183" s="31"/>
      <c r="AB183" s="30"/>
      <c r="AC183" s="30"/>
      <c r="AE183" s="30" t="s">
        <v>292</v>
      </c>
      <c r="AG183" s="31"/>
      <c r="AH183" s="31"/>
      <c r="AT183" s="40"/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864</v>
      </c>
      <c r="BC183" s="30" t="s">
        <v>867</v>
      </c>
      <c r="BD183" s="30" t="s">
        <v>454</v>
      </c>
      <c r="BE183" s="30" t="s">
        <v>865</v>
      </c>
      <c r="BF183" s="30" t="s">
        <v>359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3" s="30"/>
    </row>
    <row r="184" spans="1:66" ht="16" hidden="1" customHeight="1" x14ac:dyDescent="0.2">
      <c r="A184" s="30">
        <v>1655</v>
      </c>
      <c r="B184" s="30" t="s">
        <v>26</v>
      </c>
      <c r="C184" s="30" t="s">
        <v>454</v>
      </c>
      <c r="D184" s="30" t="s">
        <v>137</v>
      </c>
      <c r="E184" s="30" t="s">
        <v>878</v>
      </c>
      <c r="F184" s="36" t="str">
        <f>IF(ISBLANK(Table2[[#This Row],[unique_id]]), "", PROPER(SUBSTITUTE(Table2[[#This Row],[unique_id]], "_", " ")))</f>
        <v>Bathroom Sconces Bulb 1</v>
      </c>
      <c r="H184" s="30" t="s">
        <v>139</v>
      </c>
      <c r="O184" s="31" t="s">
        <v>798</v>
      </c>
      <c r="P184" s="30" t="s">
        <v>165</v>
      </c>
      <c r="Q184" s="30" t="s">
        <v>770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Bathroom Lights</v>
      </c>
      <c r="T184" s="37"/>
      <c r="U184" s="30"/>
      <c r="V184" s="31"/>
      <c r="W184" s="31" t="s">
        <v>493</v>
      </c>
      <c r="X184" s="48">
        <v>121</v>
      </c>
      <c r="Y184" s="42" t="s">
        <v>766</v>
      </c>
      <c r="Z184" s="31" t="s">
        <v>1006</v>
      </c>
      <c r="AA184" s="31"/>
      <c r="AB184" s="30"/>
      <c r="AC184" s="30"/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1018</v>
      </c>
      <c r="BC184" s="30" t="s">
        <v>867</v>
      </c>
      <c r="BD184" s="30" t="s">
        <v>454</v>
      </c>
      <c r="BE184" s="30" t="s">
        <v>865</v>
      </c>
      <c r="BF184" s="30" t="s">
        <v>359</v>
      </c>
      <c r="BK184" s="30" t="s">
        <v>881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4" s="30"/>
    </row>
    <row r="185" spans="1:66" ht="16" hidden="1" customHeight="1" x14ac:dyDescent="0.2">
      <c r="A185" s="30">
        <v>1656</v>
      </c>
      <c r="B185" s="30" t="s">
        <v>26</v>
      </c>
      <c r="C185" s="30" t="s">
        <v>454</v>
      </c>
      <c r="D185" s="30" t="s">
        <v>137</v>
      </c>
      <c r="E185" s="30" t="s">
        <v>879</v>
      </c>
      <c r="F185" s="36" t="str">
        <f>IF(ISBLANK(Table2[[#This Row],[unique_id]]), "", PROPER(SUBSTITUTE(Table2[[#This Row],[unique_id]], "_", " ")))</f>
        <v>Bathroom Sconces Bulb 2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8">
        <v>121</v>
      </c>
      <c r="Y185" s="42" t="s">
        <v>766</v>
      </c>
      <c r="Z185" s="31" t="s">
        <v>1006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1019</v>
      </c>
      <c r="BC185" s="30" t="s">
        <v>867</v>
      </c>
      <c r="BD185" s="30" t="s">
        <v>454</v>
      </c>
      <c r="BE185" s="30" t="s">
        <v>865</v>
      </c>
      <c r="BF185" s="30" t="s">
        <v>359</v>
      </c>
      <c r="BK185" s="30" t="s">
        <v>882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5" s="30"/>
    </row>
    <row r="186" spans="1:66" ht="16" hidden="1" customHeight="1" x14ac:dyDescent="0.2">
      <c r="A186" s="30">
        <v>1657</v>
      </c>
      <c r="B186" s="30" t="s">
        <v>26</v>
      </c>
      <c r="C186" s="30" t="s">
        <v>378</v>
      </c>
      <c r="D186" s="30" t="s">
        <v>137</v>
      </c>
      <c r="E186" s="30" t="s">
        <v>305</v>
      </c>
      <c r="F186" s="36" t="str">
        <f>IF(ISBLANK(Table2[[#This Row],[unique_id]]), "", PROPER(SUBSTITUTE(Table2[[#This Row],[unique_id]], "_", " ")))</f>
        <v>Ensuite Main</v>
      </c>
      <c r="G186" s="30" t="s">
        <v>197</v>
      </c>
      <c r="H186" s="30" t="s">
        <v>139</v>
      </c>
      <c r="I186" s="30" t="s">
        <v>132</v>
      </c>
      <c r="J186" s="30" t="s">
        <v>733</v>
      </c>
      <c r="K186" s="30" t="s">
        <v>903</v>
      </c>
      <c r="M186" s="30" t="s">
        <v>136</v>
      </c>
      <c r="O186" s="31"/>
      <c r="P186" s="30"/>
      <c r="T186" s="37"/>
      <c r="U186" s="30"/>
      <c r="V186" s="31"/>
      <c r="W186" s="31" t="s">
        <v>494</v>
      </c>
      <c r="X186" s="48">
        <v>112</v>
      </c>
      <c r="Y186" s="42" t="s">
        <v>768</v>
      </c>
      <c r="Z186" s="42" t="s">
        <v>1005</v>
      </c>
      <c r="AA186" s="42"/>
      <c r="AB186" s="30"/>
      <c r="AC186" s="30"/>
      <c r="AE186" s="30" t="s">
        <v>292</v>
      </c>
      <c r="AG186" s="31"/>
      <c r="AH186" s="31"/>
      <c r="AT1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1031</v>
      </c>
      <c r="BC186" s="30" t="s">
        <v>569</v>
      </c>
      <c r="BD186" s="30" t="s">
        <v>378</v>
      </c>
      <c r="BE186" s="30" t="s">
        <v>566</v>
      </c>
      <c r="BF186" s="30" t="s">
        <v>397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6" s="30"/>
    </row>
    <row r="187" spans="1:66" ht="16" hidden="1" customHeight="1" x14ac:dyDescent="0.2">
      <c r="A187" s="30">
        <v>1658</v>
      </c>
      <c r="B187" s="30" t="s">
        <v>26</v>
      </c>
      <c r="C187" s="30" t="s">
        <v>378</v>
      </c>
      <c r="D187" s="30" t="s">
        <v>137</v>
      </c>
      <c r="E187" s="30" t="s">
        <v>976</v>
      </c>
      <c r="F187" s="36" t="str">
        <f>IF(ISBLANK(Table2[[#This Row],[unique_id]]), "", PROPER(SUBSTITUTE(Table2[[#This Row],[unique_id]], "_", " ")))</f>
        <v>Ensuite Main Bulb 1</v>
      </c>
      <c r="H187" s="30" t="s">
        <v>139</v>
      </c>
      <c r="O187" s="31" t="s">
        <v>798</v>
      </c>
      <c r="P187" s="30" t="s">
        <v>165</v>
      </c>
      <c r="Q187" s="30" t="s">
        <v>770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7"/>
      <c r="U187" s="30"/>
      <c r="V187" s="31"/>
      <c r="W187" s="31" t="s">
        <v>493</v>
      </c>
      <c r="X187" s="48">
        <v>112</v>
      </c>
      <c r="Y187" s="42" t="s">
        <v>766</v>
      </c>
      <c r="Z187" s="42" t="s">
        <v>1005</v>
      </c>
      <c r="AA187" s="42"/>
      <c r="AB187" s="30"/>
      <c r="AC187" s="30"/>
      <c r="AG187" s="31"/>
      <c r="AH187" s="31"/>
      <c r="AT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1032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K187" s="30" t="s">
        <v>523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7" s="30"/>
    </row>
    <row r="188" spans="1:66" ht="16" hidden="1" customHeight="1" x14ac:dyDescent="0.2">
      <c r="A188" s="30">
        <v>1659</v>
      </c>
      <c r="B188" s="30" t="s">
        <v>26</v>
      </c>
      <c r="C188" s="30" t="s">
        <v>454</v>
      </c>
      <c r="D188" s="30" t="s">
        <v>137</v>
      </c>
      <c r="E188" s="30" t="s">
        <v>859</v>
      </c>
      <c r="F188" s="36" t="str">
        <f>IF(ISBLANK(Table2[[#This Row],[unique_id]]), "", PROPER(SUBSTITUTE(Table2[[#This Row],[unique_id]], "_", " ")))</f>
        <v>Ensuite Sconces</v>
      </c>
      <c r="G188" s="30" t="s">
        <v>863</v>
      </c>
      <c r="H188" s="30" t="s">
        <v>139</v>
      </c>
      <c r="I188" s="30" t="s">
        <v>132</v>
      </c>
      <c r="J188" s="30" t="s">
        <v>864</v>
      </c>
      <c r="K188" s="30" t="s">
        <v>902</v>
      </c>
      <c r="M188" s="30" t="s">
        <v>136</v>
      </c>
      <c r="O188" s="31"/>
      <c r="P188" s="30"/>
      <c r="T188" s="37"/>
      <c r="U188" s="30"/>
      <c r="V188" s="31"/>
      <c r="W188" s="31" t="s">
        <v>494</v>
      </c>
      <c r="X188" s="48">
        <v>118</v>
      </c>
      <c r="Y188" s="42" t="s">
        <v>768</v>
      </c>
      <c r="Z188" s="31" t="s">
        <v>1006</v>
      </c>
      <c r="AA188" s="31"/>
      <c r="AB188" s="30"/>
      <c r="AC188" s="30"/>
      <c r="AE188" s="30" t="s">
        <v>292</v>
      </c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864</v>
      </c>
      <c r="BC188" s="30" t="s">
        <v>867</v>
      </c>
      <c r="BD188" s="30" t="s">
        <v>454</v>
      </c>
      <c r="BE188" s="30" t="s">
        <v>865</v>
      </c>
      <c r="BF188" s="30" t="s">
        <v>397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8" s="30"/>
    </row>
    <row r="189" spans="1:66" ht="16" hidden="1" customHeight="1" x14ac:dyDescent="0.2">
      <c r="A189" s="30">
        <v>1660</v>
      </c>
      <c r="B189" s="30" t="s">
        <v>26</v>
      </c>
      <c r="C189" s="30" t="s">
        <v>454</v>
      </c>
      <c r="D189" s="30" t="s">
        <v>137</v>
      </c>
      <c r="E189" s="30" t="s">
        <v>860</v>
      </c>
      <c r="F189" s="36" t="str">
        <f>IF(ISBLANK(Table2[[#This Row],[unique_id]]), "", PROPER(SUBSTITUTE(Table2[[#This Row],[unique_id]], "_", " ")))</f>
        <v>Ensuite Sconces Bulb 1</v>
      </c>
      <c r="H189" s="30" t="s">
        <v>139</v>
      </c>
      <c r="O189" s="31" t="s">
        <v>798</v>
      </c>
      <c r="P189" s="30" t="s">
        <v>165</v>
      </c>
      <c r="Q189" s="30" t="s">
        <v>770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Ensuite Lights</v>
      </c>
      <c r="T189" s="37"/>
      <c r="U189" s="30"/>
      <c r="V189" s="31"/>
      <c r="W189" s="31" t="s">
        <v>493</v>
      </c>
      <c r="X189" s="48">
        <v>118</v>
      </c>
      <c r="Y189" s="42" t="s">
        <v>766</v>
      </c>
      <c r="Z189" s="31" t="s">
        <v>1006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1018</v>
      </c>
      <c r="BC189" s="30" t="s">
        <v>867</v>
      </c>
      <c r="BD189" s="30" t="s">
        <v>454</v>
      </c>
      <c r="BE189" s="30" t="s">
        <v>865</v>
      </c>
      <c r="BF189" s="30" t="s">
        <v>397</v>
      </c>
      <c r="BK189" s="30" t="s">
        <v>866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89" s="30"/>
    </row>
    <row r="190" spans="1:66" ht="16" hidden="1" customHeight="1" x14ac:dyDescent="0.2">
      <c r="A190" s="30">
        <v>1661</v>
      </c>
      <c r="B190" s="30" t="s">
        <v>26</v>
      </c>
      <c r="C190" s="30" t="s">
        <v>454</v>
      </c>
      <c r="D190" s="30" t="s">
        <v>137</v>
      </c>
      <c r="E190" s="30" t="s">
        <v>861</v>
      </c>
      <c r="F190" s="36" t="str">
        <f>IF(ISBLANK(Table2[[#This Row],[unique_id]]), "", PROPER(SUBSTITUTE(Table2[[#This Row],[unique_id]], "_", " ")))</f>
        <v>Ensuite Sconces Bulb 2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8">
        <v>118</v>
      </c>
      <c r="Y190" s="42" t="s">
        <v>766</v>
      </c>
      <c r="Z190" s="31" t="s">
        <v>1006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1019</v>
      </c>
      <c r="BC190" s="30" t="s">
        <v>867</v>
      </c>
      <c r="BD190" s="30" t="s">
        <v>454</v>
      </c>
      <c r="BE190" s="30" t="s">
        <v>865</v>
      </c>
      <c r="BF190" s="30" t="s">
        <v>397</v>
      </c>
      <c r="BK190" s="30" t="s">
        <v>868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90" s="30"/>
    </row>
    <row r="191" spans="1:66" ht="16" hidden="1" customHeight="1" x14ac:dyDescent="0.2">
      <c r="A191" s="30">
        <v>1662</v>
      </c>
      <c r="B191" s="30" t="s">
        <v>26</v>
      </c>
      <c r="C191" s="30" t="s">
        <v>454</v>
      </c>
      <c r="D191" s="30" t="s">
        <v>137</v>
      </c>
      <c r="E191" s="30" t="s">
        <v>862</v>
      </c>
      <c r="F191" s="36" t="str">
        <f>IF(ISBLANK(Table2[[#This Row],[unique_id]]), "", PROPER(SUBSTITUTE(Table2[[#This Row],[unique_id]], "_", " ")))</f>
        <v>Ensuite Sconces Bulb 3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8">
        <v>118</v>
      </c>
      <c r="Y191" s="42" t="s">
        <v>766</v>
      </c>
      <c r="Z191" s="31" t="s">
        <v>1006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1022</v>
      </c>
      <c r="BC191" s="30" t="s">
        <v>867</v>
      </c>
      <c r="BD191" s="30" t="s">
        <v>454</v>
      </c>
      <c r="BE191" s="30" t="s">
        <v>865</v>
      </c>
      <c r="BF191" s="30" t="s">
        <v>397</v>
      </c>
      <c r="BK191" s="30" t="s">
        <v>869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91" s="30"/>
    </row>
    <row r="192" spans="1:66" ht="16" hidden="1" customHeight="1" x14ac:dyDescent="0.2">
      <c r="A192" s="30">
        <v>1663</v>
      </c>
      <c r="B192" s="30" t="s">
        <v>26</v>
      </c>
      <c r="C192" s="30" t="s">
        <v>378</v>
      </c>
      <c r="D192" s="30" t="s">
        <v>137</v>
      </c>
      <c r="E192" s="30" t="s">
        <v>306</v>
      </c>
      <c r="F192" s="36" t="str">
        <f>IF(ISBLANK(Table2[[#This Row],[unique_id]]), "", PROPER(SUBSTITUTE(Table2[[#This Row],[unique_id]], "_", " ")))</f>
        <v>Wardrobe Main</v>
      </c>
      <c r="G192" s="30" t="s">
        <v>201</v>
      </c>
      <c r="H192" s="30" t="s">
        <v>139</v>
      </c>
      <c r="I192" s="30" t="s">
        <v>132</v>
      </c>
      <c r="J192" s="30" t="s">
        <v>733</v>
      </c>
      <c r="K192" s="39" t="s">
        <v>900</v>
      </c>
      <c r="M192" s="30" t="s">
        <v>136</v>
      </c>
      <c r="O192" s="31"/>
      <c r="P192" s="30"/>
      <c r="T192" s="37"/>
      <c r="U192" s="30"/>
      <c r="V192" s="31"/>
      <c r="W192" s="31" t="s">
        <v>494</v>
      </c>
      <c r="X192" s="48">
        <v>113</v>
      </c>
      <c r="Y192" s="42" t="s">
        <v>768</v>
      </c>
      <c r="Z192" s="42" t="s">
        <v>1004</v>
      </c>
      <c r="AA192" s="42"/>
      <c r="AB192" s="30"/>
      <c r="AC192" s="30"/>
      <c r="AE192" s="30" t="s">
        <v>292</v>
      </c>
      <c r="AG192" s="31"/>
      <c r="AH192" s="31"/>
      <c r="AT1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Wardrobe</v>
      </c>
      <c r="BA192" s="30" t="str">
        <f>IF(ISBLANK(Table2[[#This Row],[device_model]]), "", Table2[[#This Row],[device_suggested_area]])</f>
        <v>Wardrobe</v>
      </c>
      <c r="BB192" s="30" t="s">
        <v>1031</v>
      </c>
      <c r="BC192" s="30" t="s">
        <v>569</v>
      </c>
      <c r="BD192" s="30" t="s">
        <v>378</v>
      </c>
      <c r="BE192" s="30" t="s">
        <v>566</v>
      </c>
      <c r="BF192" s="30" t="s">
        <v>499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2" s="30"/>
    </row>
    <row r="193" spans="1:66" ht="16" hidden="1" customHeight="1" x14ac:dyDescent="0.2">
      <c r="A193" s="30">
        <v>1664</v>
      </c>
      <c r="B193" s="30" t="s">
        <v>26</v>
      </c>
      <c r="C193" s="30" t="s">
        <v>378</v>
      </c>
      <c r="D193" s="30" t="s">
        <v>137</v>
      </c>
      <c r="E193" s="30" t="s">
        <v>977</v>
      </c>
      <c r="F193" s="36" t="str">
        <f>IF(ISBLANK(Table2[[#This Row],[unique_id]]), "", PROPER(SUBSTITUTE(Table2[[#This Row],[unique_id]], "_", " ")))</f>
        <v>Wardrobe Main Bulb 1</v>
      </c>
      <c r="H193" s="30" t="s">
        <v>139</v>
      </c>
      <c r="O193" s="31" t="s">
        <v>798</v>
      </c>
      <c r="P193" s="30" t="s">
        <v>165</v>
      </c>
      <c r="Q193" s="30" t="s">
        <v>770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Wardrobe Lights</v>
      </c>
      <c r="T193" s="37"/>
      <c r="U193" s="30"/>
      <c r="V193" s="31"/>
      <c r="W193" s="31" t="s">
        <v>493</v>
      </c>
      <c r="X193" s="48">
        <v>113</v>
      </c>
      <c r="Y193" s="42" t="s">
        <v>766</v>
      </c>
      <c r="Z193" s="42" t="s">
        <v>1004</v>
      </c>
      <c r="AA193" s="42"/>
      <c r="AB193" s="30"/>
      <c r="AC193" s="30"/>
      <c r="AG193" s="31"/>
      <c r="AH193" s="31"/>
      <c r="AT1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1032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K193" s="30" t="s">
        <v>524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3" s="30"/>
    </row>
    <row r="194" spans="1:66" ht="16" hidden="1" customHeight="1" x14ac:dyDescent="0.2">
      <c r="A194" s="30">
        <v>1665</v>
      </c>
      <c r="B194" s="30" t="s">
        <v>26</v>
      </c>
      <c r="C194" s="30" t="s">
        <v>818</v>
      </c>
      <c r="D194" s="30" t="s">
        <v>148</v>
      </c>
      <c r="E194" s="37" t="s">
        <v>1094</v>
      </c>
      <c r="F194" s="36" t="str">
        <f>IF(ISBLANK(Table2[[#This Row],[unique_id]]), "", PROPER(SUBSTITUTE(Table2[[#This Row],[unique_id]], "_", " ")))</f>
        <v>Template Old Deck Festoons Plug Proxy</v>
      </c>
      <c r="G194" s="30" t="s">
        <v>295</v>
      </c>
      <c r="H194" s="30" t="s">
        <v>139</v>
      </c>
      <c r="I194" s="30" t="s">
        <v>132</v>
      </c>
      <c r="O194" s="31" t="s">
        <v>798</v>
      </c>
      <c r="P194" s="30"/>
      <c r="T194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4" s="30"/>
      <c r="V194" s="31"/>
      <c r="W194" s="31"/>
      <c r="X194" s="31"/>
      <c r="Y194" s="31"/>
      <c r="Z194" s="31"/>
      <c r="AA194" s="31"/>
      <c r="AB194" s="30"/>
      <c r="AC194" s="30"/>
      <c r="AG194" s="31"/>
      <c r="AH194" s="31"/>
      <c r="AT194" s="40"/>
      <c r="AU194" s="30" t="s">
        <v>134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737</v>
      </c>
      <c r="BC194" s="30" t="s">
        <v>361</v>
      </c>
      <c r="BD194" s="30" t="s">
        <v>233</v>
      </c>
      <c r="BE194" s="30" t="s">
        <v>362</v>
      </c>
      <c r="BF194" s="30" t="s">
        <v>358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4" s="30"/>
    </row>
    <row r="195" spans="1:66" ht="16" hidden="1" customHeight="1" x14ac:dyDescent="0.2">
      <c r="A195" s="30">
        <v>1666</v>
      </c>
      <c r="B195" s="30" t="s">
        <v>26</v>
      </c>
      <c r="C195" s="30" t="s">
        <v>233</v>
      </c>
      <c r="D195" s="30" t="s">
        <v>134</v>
      </c>
      <c r="E195" s="30" t="s">
        <v>1093</v>
      </c>
      <c r="F195" s="36" t="str">
        <f>IF(ISBLANK(Table2[[#This Row],[unique_id]]), "", PROPER(SUBSTITUTE(Table2[[#This Row],[unique_id]], "_", " ")))</f>
        <v>Old Deck Festoons Plug</v>
      </c>
      <c r="G195" s="30" t="s">
        <v>295</v>
      </c>
      <c r="H195" s="30" t="s">
        <v>139</v>
      </c>
      <c r="I195" s="30" t="s">
        <v>132</v>
      </c>
      <c r="O195" s="31" t="s">
        <v>798</v>
      </c>
      <c r="P195" s="30"/>
      <c r="T195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5" s="30"/>
      <c r="V195" s="31"/>
      <c r="W195" s="31"/>
      <c r="X195" s="31"/>
      <c r="Y195" s="31"/>
      <c r="Z195" s="31"/>
      <c r="AA195" s="31"/>
      <c r="AB195" s="30"/>
      <c r="AC195" s="30"/>
      <c r="AE195" s="30" t="s">
        <v>292</v>
      </c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737</v>
      </c>
      <c r="BC195" s="30" t="s">
        <v>361</v>
      </c>
      <c r="BD195" s="30" t="s">
        <v>233</v>
      </c>
      <c r="BE195" s="30" t="s">
        <v>362</v>
      </c>
      <c r="BF195" s="30" t="s">
        <v>358</v>
      </c>
      <c r="BI195" s="30" t="s">
        <v>1009</v>
      </c>
      <c r="BJ195" s="30" t="s">
        <v>1388</v>
      </c>
      <c r="BK195" s="30" t="s">
        <v>565</v>
      </c>
      <c r="BL195" s="30" t="s">
        <v>1423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5" s="30"/>
    </row>
    <row r="196" spans="1:66" ht="16" hidden="1" customHeight="1" x14ac:dyDescent="0.2">
      <c r="A196" s="30">
        <v>1667</v>
      </c>
      <c r="B196" s="30" t="s">
        <v>26</v>
      </c>
      <c r="C196" s="30" t="s">
        <v>818</v>
      </c>
      <c r="D196" s="30" t="s">
        <v>148</v>
      </c>
      <c r="E196" s="37" t="s">
        <v>978</v>
      </c>
      <c r="F196" s="36" t="str">
        <f>IF(ISBLANK(Table2[[#This Row],[unique_id]]), "", PROPER(SUBSTITUTE(Table2[[#This Row],[unique_id]], "_", " ")))</f>
        <v>Template Deck Festoons Plug Proxy</v>
      </c>
      <c r="G196" s="30" t="s">
        <v>206</v>
      </c>
      <c r="H196" s="30" t="s">
        <v>139</v>
      </c>
      <c r="I196" s="30" t="s">
        <v>132</v>
      </c>
      <c r="O196" s="31" t="s">
        <v>798</v>
      </c>
      <c r="P196" s="30" t="s">
        <v>165</v>
      </c>
      <c r="Q196" s="30" t="s">
        <v>770</v>
      </c>
      <c r="R196" s="30" t="str">
        <f>Table2[[#This Row],[entity_domain]]</f>
        <v>Lights</v>
      </c>
      <c r="S196" s="30" t="str">
        <f>_xlfn.CONCAT( Table2[[#This Row],[device_suggested_area]], " ",Table2[[#This Row],[powercalc_group_3]])</f>
        <v>Deck Lights</v>
      </c>
      <c r="T196" s="37" t="s">
        <v>1124</v>
      </c>
      <c r="U196" s="30"/>
      <c r="V196" s="31"/>
      <c r="W196" s="31"/>
      <c r="X196" s="31"/>
      <c r="Y196" s="31"/>
      <c r="Z196" s="31"/>
      <c r="AA196" s="31"/>
      <c r="AB196" s="30"/>
      <c r="AC196" s="30"/>
      <c r="AG196" s="31"/>
      <c r="AH196" s="31"/>
      <c r="AT196" s="40"/>
      <c r="AU196" s="30" t="s">
        <v>137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Deck</v>
      </c>
      <c r="BB196" s="30" t="s">
        <v>737</v>
      </c>
      <c r="BC196" s="30" t="s">
        <v>1170</v>
      </c>
      <c r="BD196" s="30" t="s">
        <v>1169</v>
      </c>
      <c r="BE196" s="30" t="s">
        <v>906</v>
      </c>
      <c r="BF196" s="30" t="s">
        <v>358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6" s="30"/>
    </row>
    <row r="197" spans="1:66" ht="16" hidden="1" customHeight="1" x14ac:dyDescent="0.2">
      <c r="A197" s="30">
        <v>1668</v>
      </c>
      <c r="B197" s="30" t="s">
        <v>26</v>
      </c>
      <c r="C197" s="30" t="s">
        <v>703</v>
      </c>
      <c r="D197" s="30" t="s">
        <v>137</v>
      </c>
      <c r="E197" s="30" t="s">
        <v>842</v>
      </c>
      <c r="F197" s="36" t="str">
        <f>IF(ISBLANK(Table2[[#This Row],[unique_id]]), "", PROPER(SUBSTITUTE(Table2[[#This Row],[unique_id]], "_", " ")))</f>
        <v>Deck Festoons Plug</v>
      </c>
      <c r="G197" s="30" t="s">
        <v>295</v>
      </c>
      <c r="H197" s="30" t="s">
        <v>139</v>
      </c>
      <c r="I197" s="30" t="s">
        <v>132</v>
      </c>
      <c r="J197" s="30" t="s">
        <v>737</v>
      </c>
      <c r="M197" s="30" t="s">
        <v>136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1101</v>
      </c>
      <c r="U197" s="30"/>
      <c r="V197" s="31"/>
      <c r="W197" s="31"/>
      <c r="X197" s="31"/>
      <c r="Y197" s="31"/>
      <c r="Z197" s="31"/>
      <c r="AA197" s="42" t="s">
        <v>1162</v>
      </c>
      <c r="AB197" s="30"/>
      <c r="AC197" s="30"/>
      <c r="AE197" s="30" t="s">
        <v>292</v>
      </c>
      <c r="AF197" s="30">
        <v>10</v>
      </c>
      <c r="AG197" s="31" t="s">
        <v>34</v>
      </c>
      <c r="AH197" s="31" t="s">
        <v>916</v>
      </c>
      <c r="AJ197" s="30" t="str">
        <f>_xlfn.CONCAT("homeassistant/", Table2[[#This Row],[entity_namespace]], "/tasmota/",Table2[[#This Row],[unique_id]], "/config")</f>
        <v>homeassistant/light/tasmota/deck_festoons_plug/config</v>
      </c>
      <c r="AK197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7" s="30" t="str">
        <f>_xlfn.CONCAT("tasmota/device/",Table2[[#This Row],[unique_id]], "/cmnd/POWER")</f>
        <v>tasmota/device/deck_festoons_plug/cmnd/POWER</v>
      </c>
      <c r="AM197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7" s="30" t="s">
        <v>935</v>
      </c>
      <c r="AO197" s="30" t="s">
        <v>936</v>
      </c>
      <c r="AP197" s="30" t="s">
        <v>925</v>
      </c>
      <c r="AQ197" s="30" t="s">
        <v>926</v>
      </c>
      <c r="AR197" s="30" t="s">
        <v>1002</v>
      </c>
      <c r="AS197" s="30">
        <v>1</v>
      </c>
      <c r="AT197" s="34" t="str">
        <f>HYPERLINK(_xlfn.CONCAT("http://", Table2[[#This Row],[connection_ip]], "/?"))</f>
        <v>http://10.0.4.107/?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1170</v>
      </c>
      <c r="BD197" s="30" t="s">
        <v>1169</v>
      </c>
      <c r="BE197" s="30" t="s">
        <v>906</v>
      </c>
      <c r="BF197" s="30" t="s">
        <v>358</v>
      </c>
      <c r="BJ197" s="30" t="s">
        <v>1388</v>
      </c>
      <c r="BK197" s="30" t="s">
        <v>1103</v>
      </c>
      <c r="BL197" s="30" t="s">
        <v>1424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7" s="30"/>
    </row>
    <row r="198" spans="1:66" ht="16" hidden="1" customHeight="1" x14ac:dyDescent="0.2">
      <c r="A198" s="30">
        <v>1669</v>
      </c>
      <c r="B198" s="30" t="s">
        <v>26</v>
      </c>
      <c r="C198" s="30" t="s">
        <v>703</v>
      </c>
      <c r="D198" s="30" t="s">
        <v>27</v>
      </c>
      <c r="E198" s="30" t="s">
        <v>1098</v>
      </c>
      <c r="F198" s="36" t="str">
        <f>IF(ISBLANK(Table2[[#This Row],[unique_id]]), "", PROPER(SUBSTITUTE(Table2[[#This Row],[unique_id]], "_", " ")))</f>
        <v>Deck Festoons Plug Humidity</v>
      </c>
      <c r="G198" s="30" t="s">
        <v>295</v>
      </c>
      <c r="H198" s="30" t="s">
        <v>139</v>
      </c>
      <c r="I198" s="30" t="s">
        <v>132</v>
      </c>
      <c r="O198" s="31"/>
      <c r="P198" s="30"/>
      <c r="T198" s="37"/>
      <c r="U198" s="30"/>
      <c r="V198" s="31"/>
      <c r="W198" s="31"/>
      <c r="X198" s="31"/>
      <c r="Y198" s="31"/>
      <c r="Z198" s="31"/>
      <c r="AA198" s="31"/>
      <c r="AB198" s="30" t="s">
        <v>31</v>
      </c>
      <c r="AC198" s="30" t="s">
        <v>32</v>
      </c>
      <c r="AD198" s="30" t="s">
        <v>33</v>
      </c>
      <c r="AF198" s="30">
        <v>10</v>
      </c>
      <c r="AG198" s="31" t="s">
        <v>34</v>
      </c>
      <c r="AH198" s="31" t="s">
        <v>916</v>
      </c>
      <c r="AJ198" s="30" t="str">
        <f>_xlfn.CONCAT("homeassistant/", Table2[[#This Row],[entity_namespace]], "/tasmota/",Table2[[#This Row],[unique_id]], "/config")</f>
        <v>homeassistant/sensor/tasmota/deck_festoons_plug_humidity/config</v>
      </c>
      <c r="AK19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935</v>
      </c>
      <c r="AO198" s="30" t="s">
        <v>936</v>
      </c>
      <c r="AP198" s="30" t="s">
        <v>925</v>
      </c>
      <c r="AQ198" s="30" t="s">
        <v>926</v>
      </c>
      <c r="AR198" s="30" t="s">
        <v>1302</v>
      </c>
      <c r="AS198" s="30">
        <v>1</v>
      </c>
      <c r="AT198" s="34"/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1170</v>
      </c>
      <c r="BD198" s="30" t="s">
        <v>1169</v>
      </c>
      <c r="BE198" s="30" t="s">
        <v>906</v>
      </c>
      <c r="BF198" s="30" t="s">
        <v>358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8" s="30"/>
    </row>
    <row r="199" spans="1:66" ht="16" hidden="1" customHeight="1" x14ac:dyDescent="0.2">
      <c r="A199" s="30">
        <v>1670</v>
      </c>
      <c r="B199" s="30" t="s">
        <v>26</v>
      </c>
      <c r="C199" s="30" t="s">
        <v>818</v>
      </c>
      <c r="D199" s="30" t="s">
        <v>148</v>
      </c>
      <c r="E199" s="37" t="s">
        <v>1095</v>
      </c>
      <c r="F199" s="36" t="str">
        <f>IF(ISBLANK(Table2[[#This Row],[unique_id]]), "", PROPER(SUBSTITUTE(Table2[[#This Row],[unique_id]], "_", " ")))</f>
        <v>Template Old Landing Festoons Plug Proxy</v>
      </c>
      <c r="G199" s="30" t="s">
        <v>562</v>
      </c>
      <c r="H199" s="30" t="s">
        <v>139</v>
      </c>
      <c r="I199" s="30" t="s">
        <v>132</v>
      </c>
      <c r="O199" s="31" t="s">
        <v>798</v>
      </c>
      <c r="P199" s="30"/>
      <c r="T199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9" s="30"/>
      <c r="V199" s="31"/>
      <c r="W199" s="31"/>
      <c r="X199" s="31"/>
      <c r="Y199" s="31"/>
      <c r="Z199" s="31"/>
      <c r="AA199" s="31"/>
      <c r="AB199" s="30"/>
      <c r="AC199" s="30"/>
      <c r="AG199" s="31"/>
      <c r="AH199" s="31"/>
      <c r="AT199" s="40"/>
      <c r="AU199" s="30" t="s">
        <v>134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737</v>
      </c>
      <c r="BC199" s="30" t="s">
        <v>361</v>
      </c>
      <c r="BD199" s="30" t="s">
        <v>233</v>
      </c>
      <c r="BE199" s="30" t="s">
        <v>362</v>
      </c>
      <c r="BF199" s="30" t="s">
        <v>563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9" s="30"/>
    </row>
    <row r="200" spans="1:66" ht="16" hidden="1" customHeight="1" x14ac:dyDescent="0.2">
      <c r="A200" s="30">
        <v>1671</v>
      </c>
      <c r="B200" s="30" t="s">
        <v>26</v>
      </c>
      <c r="C200" s="30" t="s">
        <v>233</v>
      </c>
      <c r="D200" s="30" t="s">
        <v>134</v>
      </c>
      <c r="E200" s="30" t="s">
        <v>1096</v>
      </c>
      <c r="F200" s="36" t="str">
        <f>IF(ISBLANK(Table2[[#This Row],[unique_id]]), "", PROPER(SUBSTITUTE(Table2[[#This Row],[unique_id]], "_", " ")))</f>
        <v>Old Landing Festoons Plug</v>
      </c>
      <c r="G200" s="30" t="s">
        <v>562</v>
      </c>
      <c r="H200" s="30" t="s">
        <v>139</v>
      </c>
      <c r="I200" s="30" t="s">
        <v>132</v>
      </c>
      <c r="O200" s="31" t="s">
        <v>798</v>
      </c>
      <c r="P200" s="30"/>
      <c r="T200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200" s="30"/>
      <c r="V200" s="31"/>
      <c r="W200" s="31"/>
      <c r="X200" s="31"/>
      <c r="Y200" s="31"/>
      <c r="Z200" s="31"/>
      <c r="AA200" s="31"/>
      <c r="AB200" s="30"/>
      <c r="AC200" s="30"/>
      <c r="AE200" s="30" t="s">
        <v>292</v>
      </c>
      <c r="AG200" s="31"/>
      <c r="AH200" s="31"/>
      <c r="AT200" s="40"/>
      <c r="AU200" s="30"/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Landing</v>
      </c>
      <c r="BB200" s="30" t="s">
        <v>737</v>
      </c>
      <c r="BC200" s="30" t="s">
        <v>361</v>
      </c>
      <c r="BD200" s="30" t="s">
        <v>233</v>
      </c>
      <c r="BE200" s="30" t="s">
        <v>362</v>
      </c>
      <c r="BF200" s="30" t="s">
        <v>563</v>
      </c>
      <c r="BI200" s="30" t="s">
        <v>1009</v>
      </c>
      <c r="BJ200" s="30" t="s">
        <v>1388</v>
      </c>
      <c r="BK200" s="30" t="s">
        <v>564</v>
      </c>
      <c r="BL200" s="30" t="s">
        <v>1425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200" s="30"/>
    </row>
    <row r="201" spans="1:66" ht="16" hidden="1" customHeight="1" x14ac:dyDescent="0.2">
      <c r="A201" s="30">
        <v>1672</v>
      </c>
      <c r="B201" s="30" t="s">
        <v>26</v>
      </c>
      <c r="C201" s="30" t="s">
        <v>818</v>
      </c>
      <c r="D201" s="30" t="s">
        <v>148</v>
      </c>
      <c r="E201" s="37" t="s">
        <v>979</v>
      </c>
      <c r="F201" s="36" t="str">
        <f>IF(ISBLANK(Table2[[#This Row],[unique_id]]), "", PROPER(SUBSTITUTE(Table2[[#This Row],[unique_id]], "_", " ")))</f>
        <v>Template Landing Festoons Plug Proxy</v>
      </c>
      <c r="G201" s="30" t="s">
        <v>206</v>
      </c>
      <c r="H201" s="30" t="s">
        <v>139</v>
      </c>
      <c r="I201" s="30" t="s">
        <v>132</v>
      </c>
      <c r="O201" s="31" t="s">
        <v>798</v>
      </c>
      <c r="P201" s="30" t="s">
        <v>165</v>
      </c>
      <c r="Q201" s="30" t="s">
        <v>770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Landing Lights</v>
      </c>
      <c r="T201" s="37" t="s">
        <v>1124</v>
      </c>
      <c r="U201" s="30"/>
      <c r="V201" s="31"/>
      <c r="W201" s="31"/>
      <c r="X201" s="31"/>
      <c r="Y201" s="31"/>
      <c r="Z201" s="31"/>
      <c r="AA201" s="31"/>
      <c r="AB201" s="30"/>
      <c r="AC201" s="30"/>
      <c r="AG201" s="31"/>
      <c r="AH201" s="31"/>
      <c r="AT201" s="40"/>
      <c r="AU201" s="30" t="s">
        <v>137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Landing</v>
      </c>
      <c r="BB201" s="30" t="s">
        <v>737</v>
      </c>
      <c r="BC201" s="30" t="s">
        <v>1171</v>
      </c>
      <c r="BD201" s="30" t="s">
        <v>1169</v>
      </c>
      <c r="BE201" s="30" t="s">
        <v>906</v>
      </c>
      <c r="BF201" s="30" t="s">
        <v>563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1" s="30"/>
    </row>
    <row r="202" spans="1:66" ht="16" hidden="1" customHeight="1" x14ac:dyDescent="0.2">
      <c r="A202" s="30">
        <v>1673</v>
      </c>
      <c r="B202" s="30" t="s">
        <v>26</v>
      </c>
      <c r="C202" s="30" t="s">
        <v>703</v>
      </c>
      <c r="D202" s="30" t="s">
        <v>137</v>
      </c>
      <c r="E202" s="30" t="s">
        <v>843</v>
      </c>
      <c r="F202" s="36" t="str">
        <f>IF(ISBLANK(Table2[[#This Row],[unique_id]]), "", PROPER(SUBSTITUTE(Table2[[#This Row],[unique_id]], "_", " ")))</f>
        <v>Landing Festoons Plug</v>
      </c>
      <c r="G202" s="30" t="s">
        <v>562</v>
      </c>
      <c r="H202" s="30" t="s">
        <v>139</v>
      </c>
      <c r="I202" s="30" t="s">
        <v>132</v>
      </c>
      <c r="J202" s="30" t="s">
        <v>737</v>
      </c>
      <c r="M202" s="30" t="s">
        <v>136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1100</v>
      </c>
      <c r="U202" s="30"/>
      <c r="V202" s="31"/>
      <c r="W202" s="31"/>
      <c r="X202" s="31"/>
      <c r="Y202" s="31"/>
      <c r="Z202" s="31"/>
      <c r="AA202" s="42" t="s">
        <v>1162</v>
      </c>
      <c r="AB202" s="30"/>
      <c r="AC202" s="30"/>
      <c r="AE202" s="30" t="s">
        <v>292</v>
      </c>
      <c r="AF202" s="30">
        <v>10</v>
      </c>
      <c r="AG202" s="31" t="s">
        <v>34</v>
      </c>
      <c r="AH202" s="31" t="s">
        <v>916</v>
      </c>
      <c r="AJ202" s="30" t="str">
        <f>_xlfn.CONCAT("homeassistant/", Table2[[#This Row],[entity_namespace]], "/tasmota/",Table2[[#This Row],[unique_id]], "/config")</f>
        <v>homeassistant/light/tasmota/landing_festoons_plug/config</v>
      </c>
      <c r="AK202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2" s="30" t="str">
        <f>_xlfn.CONCAT("tasmota/device/",Table2[[#This Row],[unique_id]], "/cmnd/POWER")</f>
        <v>tasmota/device/landing_festoons_plug/cmnd/POWER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2" s="30" t="s">
        <v>935</v>
      </c>
      <c r="AO202" s="30" t="s">
        <v>936</v>
      </c>
      <c r="AP202" s="30" t="s">
        <v>925</v>
      </c>
      <c r="AQ202" s="30" t="s">
        <v>926</v>
      </c>
      <c r="AR202" s="30" t="s">
        <v>1002</v>
      </c>
      <c r="AS202" s="30">
        <v>1</v>
      </c>
      <c r="AT202" s="34" t="str">
        <f>HYPERLINK(_xlfn.CONCAT("http://", Table2[[#This Row],[connection_ip]], "/?"))</f>
        <v>http://10.0.4.108/?</v>
      </c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1171</v>
      </c>
      <c r="BD202" s="30" t="s">
        <v>1169</v>
      </c>
      <c r="BE202" s="30" t="s">
        <v>906</v>
      </c>
      <c r="BF202" s="30" t="s">
        <v>563</v>
      </c>
      <c r="BJ202" s="30" t="s">
        <v>1388</v>
      </c>
      <c r="BK202" s="30" t="s">
        <v>1102</v>
      </c>
      <c r="BL202" s="30" t="s">
        <v>1426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202" s="30"/>
    </row>
    <row r="203" spans="1:66" ht="16" hidden="1" customHeight="1" x14ac:dyDescent="0.2">
      <c r="A203" s="30">
        <v>1674</v>
      </c>
      <c r="B203" s="30" t="s">
        <v>583</v>
      </c>
      <c r="C203" s="30" t="s">
        <v>378</v>
      </c>
      <c r="D203" s="30" t="s">
        <v>137</v>
      </c>
      <c r="E203" s="30" t="s">
        <v>578</v>
      </c>
      <c r="F203" s="36" t="str">
        <f>IF(ISBLANK(Table2[[#This Row],[unique_id]]), "", PROPER(SUBSTITUTE(Table2[[#This Row],[unique_id]], "_", " ")))</f>
        <v>Garden Pedestals</v>
      </c>
      <c r="G203" s="30" t="s">
        <v>579</v>
      </c>
      <c r="H203" s="30" t="s">
        <v>139</v>
      </c>
      <c r="I203" s="30" t="s">
        <v>132</v>
      </c>
      <c r="J203" s="30" t="s">
        <v>736</v>
      </c>
      <c r="O203" s="31"/>
      <c r="P203" s="30"/>
      <c r="T203" s="37"/>
      <c r="U203" s="30"/>
      <c r="V203" s="31"/>
      <c r="W203" s="31" t="s">
        <v>494</v>
      </c>
      <c r="X203" s="48">
        <v>115</v>
      </c>
      <c r="Y203" s="42" t="s">
        <v>769</v>
      </c>
      <c r="Z203" s="42"/>
      <c r="AA203" s="42"/>
      <c r="AB203" s="30"/>
      <c r="AC203" s="30"/>
      <c r="AE203" s="30" t="s">
        <v>292</v>
      </c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736</v>
      </c>
      <c r="BC203" s="30" t="s">
        <v>570</v>
      </c>
      <c r="BD203" s="30" t="s">
        <v>378</v>
      </c>
      <c r="BE203" s="30" t="s">
        <v>568</v>
      </c>
      <c r="BF203" s="30" t="s">
        <v>580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3" s="30"/>
    </row>
    <row r="204" spans="1:66" ht="16" hidden="1" customHeight="1" x14ac:dyDescent="0.2">
      <c r="A204" s="30">
        <v>1675</v>
      </c>
      <c r="B204" s="30" t="s">
        <v>583</v>
      </c>
      <c r="C204" s="30" t="s">
        <v>378</v>
      </c>
      <c r="D204" s="30" t="s">
        <v>137</v>
      </c>
      <c r="E204" s="30" t="s">
        <v>980</v>
      </c>
      <c r="F204" s="36" t="str">
        <f>IF(ISBLANK(Table2[[#This Row],[unique_id]]), "", PROPER(SUBSTITUTE(Table2[[#This Row],[unique_id]], "_", " ")))</f>
        <v>Garden Pedestals Bulb 1</v>
      </c>
      <c r="H204" s="30" t="s">
        <v>139</v>
      </c>
      <c r="O204" s="31"/>
      <c r="P204" s="30" t="s">
        <v>165</v>
      </c>
      <c r="Q204" s="30" t="s">
        <v>770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7"/>
      <c r="U204" s="30"/>
      <c r="V204" s="31"/>
      <c r="W204" s="31" t="s">
        <v>493</v>
      </c>
      <c r="X204" s="48">
        <v>115</v>
      </c>
      <c r="Y204" s="42" t="s">
        <v>766</v>
      </c>
      <c r="Z204" s="42"/>
      <c r="AA204" s="42"/>
      <c r="AB204" s="30"/>
      <c r="AC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1038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K204" s="30" t="s">
        <v>567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4" s="30"/>
    </row>
    <row r="205" spans="1:66" ht="16" hidden="1" customHeight="1" x14ac:dyDescent="0.2">
      <c r="A205" s="30">
        <v>1676</v>
      </c>
      <c r="B205" s="30" t="s">
        <v>583</v>
      </c>
      <c r="C205" s="30" t="s">
        <v>378</v>
      </c>
      <c r="D205" s="30" t="s">
        <v>137</v>
      </c>
      <c r="E205" s="30" t="s">
        <v>981</v>
      </c>
      <c r="F205" s="36" t="str">
        <f>IF(ISBLANK(Table2[[#This Row],[unique_id]]), "", PROPER(SUBSTITUTE(Table2[[#This Row],[unique_id]], "_", " ")))</f>
        <v>Garden Pedestals Bulb 2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8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1039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571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5" s="30"/>
    </row>
    <row r="206" spans="1:66" ht="16" hidden="1" customHeight="1" x14ac:dyDescent="0.2">
      <c r="A206" s="30">
        <v>1677</v>
      </c>
      <c r="B206" s="30" t="s">
        <v>583</v>
      </c>
      <c r="C206" s="30" t="s">
        <v>378</v>
      </c>
      <c r="D206" s="30" t="s">
        <v>137</v>
      </c>
      <c r="E206" s="30" t="s">
        <v>982</v>
      </c>
      <c r="F206" s="36" t="str">
        <f>IF(ISBLANK(Table2[[#This Row],[unique_id]]), "", PROPER(SUBSTITUTE(Table2[[#This Row],[unique_id]], "_", " ")))</f>
        <v>Garden Pedestals Bulb 3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8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1040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572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6" s="30"/>
    </row>
    <row r="207" spans="1:66" ht="16" hidden="1" customHeight="1" x14ac:dyDescent="0.2">
      <c r="A207" s="30">
        <v>1678</v>
      </c>
      <c r="B207" s="30" t="s">
        <v>583</v>
      </c>
      <c r="C207" s="30" t="s">
        <v>378</v>
      </c>
      <c r="D207" s="30" t="s">
        <v>137</v>
      </c>
      <c r="E207" s="30" t="s">
        <v>983</v>
      </c>
      <c r="F207" s="36" t="str">
        <f>IF(ISBLANK(Table2[[#This Row],[unique_id]]), "", PROPER(SUBSTITUTE(Table2[[#This Row],[unique_id]], "_", " ")))</f>
        <v>Garden Pedestals Bulb 4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8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1041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573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7" s="30"/>
    </row>
    <row r="208" spans="1:66" ht="16" hidden="1" customHeight="1" x14ac:dyDescent="0.2">
      <c r="A208" s="30">
        <v>1679</v>
      </c>
      <c r="B208" s="30" t="s">
        <v>583</v>
      </c>
      <c r="C208" s="30" t="s">
        <v>378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7"/>
      <c r="U208" s="30"/>
      <c r="V208" s="31"/>
      <c r="W208" s="31" t="s">
        <v>493</v>
      </c>
      <c r="X208" s="48">
        <v>115</v>
      </c>
      <c r="Y208" s="42" t="s">
        <v>766</v>
      </c>
      <c r="Z208" s="42" t="s">
        <v>1008</v>
      </c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1042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1104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8" s="30"/>
    </row>
    <row r="209" spans="1:66" ht="16" hidden="1" customHeight="1" x14ac:dyDescent="0.2">
      <c r="A209" s="30">
        <v>1680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8">
        <v>115</v>
      </c>
      <c r="Y209" s="42" t="s">
        <v>766</v>
      </c>
      <c r="Z209" s="42" t="s">
        <v>1008</v>
      </c>
      <c r="AA209" s="42"/>
      <c r="AB209" s="30"/>
      <c r="AC209" s="30"/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1043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1104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9" s="30"/>
    </row>
    <row r="210" spans="1:66" ht="16" hidden="1" customHeight="1" x14ac:dyDescent="0.2">
      <c r="A210" s="30">
        <v>1681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8">
        <v>115</v>
      </c>
      <c r="Y210" s="42" t="s">
        <v>766</v>
      </c>
      <c r="Z210" s="42" t="s">
        <v>1008</v>
      </c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1044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1104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0" s="30"/>
    </row>
    <row r="211" spans="1:66" ht="16" hidden="1" customHeight="1" x14ac:dyDescent="0.2">
      <c r="A211" s="30">
        <v>1682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8">
        <v>115</v>
      </c>
      <c r="Y211" s="42" t="s">
        <v>766</v>
      </c>
      <c r="Z211" s="42" t="s">
        <v>1008</v>
      </c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1045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1104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1" s="30"/>
    </row>
    <row r="212" spans="1:66" ht="16" hidden="1" customHeight="1" x14ac:dyDescent="0.2">
      <c r="A212" s="30">
        <v>1683</v>
      </c>
      <c r="B212" s="30" t="s">
        <v>26</v>
      </c>
      <c r="C212" s="30" t="s">
        <v>378</v>
      </c>
      <c r="D212" s="30" t="s">
        <v>137</v>
      </c>
      <c r="E212" s="30" t="s">
        <v>581</v>
      </c>
      <c r="F212" s="36" t="str">
        <f>IF(ISBLANK(Table2[[#This Row],[unique_id]]), "", PROPER(SUBSTITUTE(Table2[[#This Row],[unique_id]], "_", " ")))</f>
        <v>Tree Spotlights</v>
      </c>
      <c r="G212" s="30" t="s">
        <v>577</v>
      </c>
      <c r="H212" s="30" t="s">
        <v>139</v>
      </c>
      <c r="I212" s="30" t="s">
        <v>132</v>
      </c>
      <c r="J212" s="30" t="s">
        <v>738</v>
      </c>
      <c r="O212" s="31"/>
      <c r="P212" s="30"/>
      <c r="T212" s="37"/>
      <c r="U212" s="30"/>
      <c r="V212" s="31"/>
      <c r="W212" s="31" t="s">
        <v>494</v>
      </c>
      <c r="X212" s="48">
        <v>116</v>
      </c>
      <c r="Y212" s="42" t="s">
        <v>769</v>
      </c>
      <c r="Z212" s="42"/>
      <c r="AA212" s="42"/>
      <c r="AB212" s="30"/>
      <c r="AC212" s="30"/>
      <c r="AE212" s="30" t="s">
        <v>292</v>
      </c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738</v>
      </c>
      <c r="BC212" s="30" t="s">
        <v>576</v>
      </c>
      <c r="BD212" s="30" t="s">
        <v>378</v>
      </c>
      <c r="BE212" s="30" t="s">
        <v>568</v>
      </c>
      <c r="BF212" s="30" t="s">
        <v>575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2" s="30"/>
    </row>
    <row r="213" spans="1:66" ht="16" hidden="1" customHeight="1" x14ac:dyDescent="0.2">
      <c r="A213" s="30">
        <v>1684</v>
      </c>
      <c r="B213" s="30" t="s">
        <v>583</v>
      </c>
      <c r="C213" s="30" t="s">
        <v>378</v>
      </c>
      <c r="D213" s="30" t="s">
        <v>137</v>
      </c>
      <c r="E213" s="30" t="s">
        <v>984</v>
      </c>
      <c r="F213" s="36" t="str">
        <f>IF(ISBLANK(Table2[[#This Row],[unique_id]]), "", PROPER(SUBSTITUTE(Table2[[#This Row],[unique_id]], "_", " ")))</f>
        <v>Tree Spotlights Bulb 1</v>
      </c>
      <c r="H213" s="30" t="s">
        <v>139</v>
      </c>
      <c r="O213" s="31" t="s">
        <v>798</v>
      </c>
      <c r="P213" s="30" t="s">
        <v>165</v>
      </c>
      <c r="Q213" s="30" t="s">
        <v>770</v>
      </c>
      <c r="R213" s="30" t="str">
        <f>Table2[[#This Row],[entity_domain]]</f>
        <v>Lights</v>
      </c>
      <c r="S213" s="30" t="str">
        <f>_xlfn.CONCAT( Table2[[#This Row],[device_suggested_area]], " ",Table2[[#This Row],[powercalc_group_3]])</f>
        <v>Tree Lights</v>
      </c>
      <c r="T213" s="37"/>
      <c r="U213" s="30"/>
      <c r="V213" s="31"/>
      <c r="W213" s="31" t="s">
        <v>493</v>
      </c>
      <c r="X213" s="48">
        <v>116</v>
      </c>
      <c r="Y213" s="42" t="s">
        <v>766</v>
      </c>
      <c r="Z213" s="42"/>
      <c r="AA213" s="42"/>
      <c r="AB213" s="30"/>
      <c r="AC213" s="30"/>
      <c r="AG213" s="31"/>
      <c r="AH213" s="31"/>
      <c r="AT21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1046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K213" s="30" t="s">
        <v>574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3" s="30"/>
    </row>
    <row r="214" spans="1:66" ht="16" hidden="1" customHeight="1" x14ac:dyDescent="0.2">
      <c r="A214" s="30">
        <v>1685</v>
      </c>
      <c r="B214" s="30" t="s">
        <v>583</v>
      </c>
      <c r="C214" s="30" t="s">
        <v>378</v>
      </c>
      <c r="D214" s="30" t="s">
        <v>137</v>
      </c>
      <c r="E214" s="30" t="s">
        <v>985</v>
      </c>
      <c r="F214" s="36" t="str">
        <f>IF(ISBLANK(Table2[[#This Row],[unique_id]]), "", PROPER(SUBSTITUTE(Table2[[#This Row],[unique_id]], "_", " ")))</f>
        <v>Tree Spotlights Bulb 2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8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1047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582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4" s="30"/>
    </row>
    <row r="215" spans="1:66" ht="16" hidden="1" customHeight="1" x14ac:dyDescent="0.2">
      <c r="A215" s="30">
        <v>1686</v>
      </c>
      <c r="B215" s="30" t="s">
        <v>583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493</v>
      </c>
      <c r="X215" s="48">
        <v>116</v>
      </c>
      <c r="Y215" s="42" t="s">
        <v>766</v>
      </c>
      <c r="Z215" s="42" t="s">
        <v>1008</v>
      </c>
      <c r="AA215" s="42"/>
      <c r="AB215" s="30"/>
      <c r="AC215" s="30"/>
      <c r="AG215" s="31"/>
      <c r="AH215" s="31"/>
      <c r="AT2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1048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1104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5" s="30"/>
    </row>
    <row r="216" spans="1:66" ht="16" hidden="1" customHeight="1" x14ac:dyDescent="0.2">
      <c r="A216" s="30">
        <v>1800</v>
      </c>
      <c r="B216" s="30" t="s">
        <v>26</v>
      </c>
      <c r="C216" s="30" t="s">
        <v>444</v>
      </c>
      <c r="D216" s="30" t="s">
        <v>333</v>
      </c>
      <c r="E216" s="30" t="s">
        <v>332</v>
      </c>
      <c r="F216" s="36" t="str">
        <f>IF(ISBLANK(Table2[[#This Row],[unique_id]]), "", PROPER(SUBSTITUTE(Table2[[#This Row],[unique_id]], "_", " ")))</f>
        <v>Column Break</v>
      </c>
      <c r="G216" s="30" t="s">
        <v>329</v>
      </c>
      <c r="H216" s="30" t="s">
        <v>139</v>
      </c>
      <c r="I216" s="30" t="s">
        <v>132</v>
      </c>
      <c r="M216" s="30" t="s">
        <v>330</v>
      </c>
      <c r="N216" s="30" t="s">
        <v>331</v>
      </c>
      <c r="O216" s="31"/>
      <c r="P216" s="30"/>
      <c r="T216" s="37"/>
      <c r="U216" s="30"/>
      <c r="V216" s="31"/>
      <c r="W216" s="31"/>
      <c r="X216" s="31"/>
      <c r="Y216" s="31"/>
      <c r="Z216" s="31"/>
      <c r="AA216" s="31"/>
      <c r="AB216" s="30"/>
      <c r="AC216" s="30"/>
      <c r="AG216" s="31"/>
      <c r="AH216" s="31"/>
      <c r="AT216" s="4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/>
      </c>
      <c r="BE216" s="31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6" s="30"/>
    </row>
    <row r="217" spans="1:66" ht="16" hidden="1" customHeight="1" x14ac:dyDescent="0.2">
      <c r="A217" s="30">
        <v>1801</v>
      </c>
      <c r="B217" s="30" t="s">
        <v>26</v>
      </c>
      <c r="C217" s="30" t="s">
        <v>818</v>
      </c>
      <c r="D217" s="30" t="s">
        <v>148</v>
      </c>
      <c r="E217" s="37" t="s">
        <v>986</v>
      </c>
      <c r="F217" s="36" t="str">
        <f>IF(ISBLANK(Table2[[#This Row],[unique_id]]), "", PROPER(SUBSTITUTE(Table2[[#This Row],[unique_id]], "_", " ")))</f>
        <v>Template Bathroom Rails Plug Proxy</v>
      </c>
      <c r="G217" s="30" t="s">
        <v>452</v>
      </c>
      <c r="H217" s="30" t="s">
        <v>660</v>
      </c>
      <c r="I217" s="30" t="s">
        <v>132</v>
      </c>
      <c r="O217" s="31" t="s">
        <v>798</v>
      </c>
      <c r="P217" s="30" t="s">
        <v>165</v>
      </c>
      <c r="Q217" s="39" t="s">
        <v>771</v>
      </c>
      <c r="R217" s="30" t="str">
        <f>Table2[[#This Row],[entity_domain]]</f>
        <v>Heating &amp; Cooling</v>
      </c>
      <c r="S217" s="30" t="s">
        <v>452</v>
      </c>
      <c r="T217" s="37" t="s">
        <v>1123</v>
      </c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U217" s="30" t="s">
        <v>134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Bathroom</v>
      </c>
      <c r="BB217" s="30" t="s">
        <v>1055</v>
      </c>
      <c r="BC217" s="30" t="s">
        <v>360</v>
      </c>
      <c r="BD217" s="30" t="s">
        <v>233</v>
      </c>
      <c r="BE217" s="30" t="s">
        <v>363</v>
      </c>
      <c r="BF217" s="30" t="s">
        <v>359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7" s="30"/>
    </row>
    <row r="218" spans="1:66" ht="16" hidden="1" customHeight="1" x14ac:dyDescent="0.2">
      <c r="A218" s="30">
        <v>1802</v>
      </c>
      <c r="B218" s="30" t="s">
        <v>26</v>
      </c>
      <c r="C218" s="30" t="s">
        <v>233</v>
      </c>
      <c r="D218" s="30" t="s">
        <v>134</v>
      </c>
      <c r="E218" s="30" t="s">
        <v>844</v>
      </c>
      <c r="F218" s="36" t="str">
        <f>IF(ISBLANK(Table2[[#This Row],[unique_id]]), "", PROPER(SUBSTITUTE(Table2[[#This Row],[unique_id]], "_", " ")))</f>
        <v>Bathroom Rails Plug</v>
      </c>
      <c r="G218" s="30" t="s">
        <v>452</v>
      </c>
      <c r="H218" s="30" t="s">
        <v>660</v>
      </c>
      <c r="I218" s="30" t="s">
        <v>132</v>
      </c>
      <c r="J218" s="30" t="s">
        <v>452</v>
      </c>
      <c r="M218" s="30" t="s">
        <v>257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8" s="30"/>
      <c r="V218" s="31"/>
      <c r="W218" s="31"/>
      <c r="X218" s="31"/>
      <c r="Y218" s="31"/>
      <c r="Z218" s="31"/>
      <c r="AA218" s="31"/>
      <c r="AB218" s="30"/>
      <c r="AC218" s="30"/>
      <c r="AE218" s="30" t="s">
        <v>256</v>
      </c>
      <c r="AG218" s="31"/>
      <c r="AH218" s="31"/>
      <c r="AT218" s="40"/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1055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I218" s="30" t="s">
        <v>1009</v>
      </c>
      <c r="BJ218" s="30" t="s">
        <v>1388</v>
      </c>
      <c r="BK218" s="30" t="s">
        <v>351</v>
      </c>
      <c r="BL218" s="30" t="s">
        <v>1427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8" s="30"/>
    </row>
    <row r="219" spans="1:66" ht="16" hidden="1" customHeight="1" x14ac:dyDescent="0.2">
      <c r="A219" s="30">
        <v>1803</v>
      </c>
      <c r="B219" s="30" t="s">
        <v>26</v>
      </c>
      <c r="C219" s="30" t="s">
        <v>818</v>
      </c>
      <c r="D219" s="30" t="s">
        <v>148</v>
      </c>
      <c r="E219" s="37" t="s">
        <v>1149</v>
      </c>
      <c r="F219" s="36" t="str">
        <f>IF(ISBLANK(Table2[[#This Row],[unique_id]]), "", PROPER(SUBSTITUTE(Table2[[#This Row],[unique_id]], "_", " ")))</f>
        <v>Template Ceiling Water Booster Plug Proxy</v>
      </c>
      <c r="G219" s="30" t="s">
        <v>1228</v>
      </c>
      <c r="H219" s="30" t="s">
        <v>660</v>
      </c>
      <c r="I219" s="30" t="s">
        <v>132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449</v>
      </c>
      <c r="T219" s="37" t="s">
        <v>1123</v>
      </c>
      <c r="U219" s="30"/>
      <c r="V219" s="31"/>
      <c r="W219" s="31"/>
      <c r="X219" s="31"/>
      <c r="Y219" s="31"/>
      <c r="Z219" s="31"/>
      <c r="AA219" s="31"/>
      <c r="AB219" s="30"/>
      <c r="AC219" s="30"/>
      <c r="AG219" s="31"/>
      <c r="AH219" s="31"/>
      <c r="AT219" s="40"/>
      <c r="AU219" s="30" t="s">
        <v>134</v>
      </c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449</v>
      </c>
      <c r="BC219" s="30" t="s">
        <v>447</v>
      </c>
      <c r="BD219" s="30" t="s">
        <v>1169</v>
      </c>
      <c r="BE219" s="30" t="s">
        <v>906</v>
      </c>
      <c r="BF219" s="30" t="s">
        <v>406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9" s="30"/>
    </row>
    <row r="220" spans="1:66" ht="16" hidden="1" customHeight="1" x14ac:dyDescent="0.2">
      <c r="A220" s="30">
        <v>1804</v>
      </c>
      <c r="B220" s="30" t="s">
        <v>26</v>
      </c>
      <c r="C220" s="30" t="s">
        <v>703</v>
      </c>
      <c r="D220" s="30" t="s">
        <v>134</v>
      </c>
      <c r="E220" s="30" t="s">
        <v>1150</v>
      </c>
      <c r="F220" s="36" t="str">
        <f>IF(ISBLANK(Table2[[#This Row],[unique_id]]), "", PROPER(SUBSTITUTE(Table2[[#This Row],[unique_id]], "_", " ")))</f>
        <v>Ceiling Water Booster Plug</v>
      </c>
      <c r="G220" s="30" t="s">
        <v>1228</v>
      </c>
      <c r="H220" s="30" t="s">
        <v>660</v>
      </c>
      <c r="I220" s="30" t="s">
        <v>132</v>
      </c>
      <c r="J220" s="30" t="str">
        <f>Table2[[#This Row],[friendly_name]]</f>
        <v>Hot Water Booster</v>
      </c>
      <c r="M220" s="30" t="s">
        <v>257</v>
      </c>
      <c r="O220" s="31" t="s">
        <v>798</v>
      </c>
      <c r="P220" s="30" t="s">
        <v>165</v>
      </c>
      <c r="Q220" s="30" t="s">
        <v>771</v>
      </c>
      <c r="R220" s="30" t="str">
        <f>Table2[[#This Row],[entity_domain]]</f>
        <v>Heating &amp; Cooling</v>
      </c>
      <c r="S220" s="30" t="s">
        <v>449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0" s="30"/>
      <c r="V220" s="31"/>
      <c r="W220" s="31"/>
      <c r="X220" s="31"/>
      <c r="Y220" s="31"/>
      <c r="Z220" s="31"/>
      <c r="AA220" s="42" t="s">
        <v>1166</v>
      </c>
      <c r="AB220" s="30"/>
      <c r="AC220" s="30"/>
      <c r="AE220" s="30" t="s">
        <v>448</v>
      </c>
      <c r="AF220" s="30">
        <v>10</v>
      </c>
      <c r="AG220" s="31" t="s">
        <v>34</v>
      </c>
      <c r="AH220" s="31" t="s">
        <v>916</v>
      </c>
      <c r="AJ220" s="30" t="str">
        <f>_xlfn.CONCAT("homeassistant/", Table2[[#This Row],[entity_namespace]], "/tasmota/",Table2[[#This Row],[unique_id]], "/config")</f>
        <v>homeassistant/switch/tasmota/ceiling_water_booster_plug/config</v>
      </c>
      <c r="AK220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0" s="30" t="str">
        <f>_xlfn.CONCAT("tasmota/device/",Table2[[#This Row],[unique_id]], "/cmnd/POWER")</f>
        <v>tasmota/device/ceiling_water_booster_plug/cmnd/POWER</v>
      </c>
      <c r="AM220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0" s="30" t="s">
        <v>935</v>
      </c>
      <c r="AO220" s="30" t="s">
        <v>936</v>
      </c>
      <c r="AP220" s="30" t="s">
        <v>925</v>
      </c>
      <c r="AQ220" s="30" t="s">
        <v>926</v>
      </c>
      <c r="AR220" s="30" t="s">
        <v>1002</v>
      </c>
      <c r="AS220" s="30">
        <v>1</v>
      </c>
      <c r="AT220" s="34" t="str">
        <f>HYPERLINK(_xlfn.CONCAT("http://", Table2[[#This Row],[connection_ip]], "/?"))</f>
        <v>http://10.0.4.100/?</v>
      </c>
      <c r="AU220" s="3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1169</v>
      </c>
      <c r="BE220" s="30" t="s">
        <v>906</v>
      </c>
      <c r="BF220" s="30" t="s">
        <v>406</v>
      </c>
      <c r="BJ220" s="30" t="s">
        <v>1388</v>
      </c>
      <c r="BK220" s="30" t="s">
        <v>446</v>
      </c>
      <c r="BL220" s="30" t="s">
        <v>1428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20" s="30"/>
    </row>
    <row r="221" spans="1:66" ht="16" hidden="1" customHeight="1" x14ac:dyDescent="0.2">
      <c r="A221" s="30">
        <v>1805</v>
      </c>
      <c r="B221" s="30" t="s">
        <v>26</v>
      </c>
      <c r="C221" s="30" t="s">
        <v>703</v>
      </c>
      <c r="D221" s="30" t="s">
        <v>27</v>
      </c>
      <c r="E221" s="30" t="s">
        <v>1151</v>
      </c>
      <c r="F221" s="36" t="str">
        <f>IF(ISBLANK(Table2[[#This Row],[unique_id]]), "", PROPER(SUBSTITUTE(Table2[[#This Row],[unique_id]], "_", " ")))</f>
        <v>Ceiling Water Booster Plug Energy Power</v>
      </c>
      <c r="G221" s="30" t="s">
        <v>919</v>
      </c>
      <c r="H221" s="30" t="s">
        <v>660</v>
      </c>
      <c r="I221" s="30" t="s">
        <v>132</v>
      </c>
      <c r="O221" s="31"/>
      <c r="P221" s="30"/>
      <c r="T221" s="37"/>
      <c r="U221" s="30"/>
      <c r="V221" s="31"/>
      <c r="W221" s="31"/>
      <c r="X221" s="31"/>
      <c r="Y221" s="31"/>
      <c r="Z221" s="31"/>
      <c r="AA221" s="31"/>
      <c r="AB221" s="30" t="s">
        <v>31</v>
      </c>
      <c r="AC221" s="30" t="s">
        <v>327</v>
      </c>
      <c r="AD221" s="30" t="s">
        <v>917</v>
      </c>
      <c r="AF221" s="30">
        <v>10</v>
      </c>
      <c r="AG221" s="31" t="s">
        <v>34</v>
      </c>
      <c r="AH221" s="31" t="s">
        <v>916</v>
      </c>
      <c r="AJ221" s="30" t="str">
        <f>_xlfn.CONCAT("homeassistant/", Table2[[#This Row],[entity_namespace]], "/tasmota/",Table2[[#This Row],[unique_id]], "/config")</f>
        <v>homeassistant/sensor/tasmota/ceiling_water_booster_plug_energy_power/config</v>
      </c>
      <c r="AK221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935</v>
      </c>
      <c r="AO221" s="30" t="s">
        <v>936</v>
      </c>
      <c r="AP221" s="30" t="s">
        <v>925</v>
      </c>
      <c r="AQ221" s="30" t="s">
        <v>926</v>
      </c>
      <c r="AR221" s="30" t="s">
        <v>1163</v>
      </c>
      <c r="AS221" s="30">
        <v>1</v>
      </c>
      <c r="AT221" s="34"/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1169</v>
      </c>
      <c r="BE221" s="30" t="s">
        <v>906</v>
      </c>
      <c r="BF221" s="30" t="s">
        <v>406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1" s="30"/>
    </row>
    <row r="222" spans="1:66" ht="16" hidden="1" customHeight="1" x14ac:dyDescent="0.2">
      <c r="A222" s="30">
        <v>1806</v>
      </c>
      <c r="B222" s="30" t="s">
        <v>26</v>
      </c>
      <c r="C222" s="30" t="s">
        <v>703</v>
      </c>
      <c r="D222" s="30" t="s">
        <v>27</v>
      </c>
      <c r="E222" s="30" t="s">
        <v>1152</v>
      </c>
      <c r="F222" s="36" t="str">
        <f>IF(ISBLANK(Table2[[#This Row],[unique_id]]), "", PROPER(SUBSTITUTE(Table2[[#This Row],[unique_id]], "_", " ")))</f>
        <v>Ceiling Water Booster Plug Energy Total</v>
      </c>
      <c r="G222" s="30" t="s">
        <v>920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76</v>
      </c>
      <c r="AC222" s="30" t="s">
        <v>328</v>
      </c>
      <c r="AD222" s="30" t="s">
        <v>918</v>
      </c>
      <c r="AF222" s="30">
        <v>10</v>
      </c>
      <c r="AG222" s="31" t="s">
        <v>34</v>
      </c>
      <c r="AH222" s="31" t="s">
        <v>916</v>
      </c>
      <c r="AJ222" s="30" t="str">
        <f>_xlfn.CONCAT("homeassistant/", Table2[[#This Row],[entity_namespace]], "/tasmota/",Table2[[#This Row],[unique_id]], "/config")</f>
        <v>homeassistant/sensor/tasmota/ceiling_water_booster_plug_energy_total/config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935</v>
      </c>
      <c r="AO222" s="30" t="s">
        <v>936</v>
      </c>
      <c r="AP222" s="30" t="s">
        <v>925</v>
      </c>
      <c r="AQ222" s="30" t="s">
        <v>926</v>
      </c>
      <c r="AR222" s="30" t="s">
        <v>1164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1169</v>
      </c>
      <c r="BE222" s="30" t="s">
        <v>906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hidden="1" customHeight="1" x14ac:dyDescent="0.2">
      <c r="A223" s="30">
        <v>1807</v>
      </c>
      <c r="B223" s="30" t="s">
        <v>26</v>
      </c>
      <c r="C223" s="30" t="s">
        <v>818</v>
      </c>
      <c r="D223" s="30" t="s">
        <v>148</v>
      </c>
      <c r="E223" s="37" t="s">
        <v>1157</v>
      </c>
      <c r="F223" s="36" t="str">
        <f>IF(ISBLANK(Table2[[#This Row],[unique_id]]), "", PROPER(SUBSTITUTE(Table2[[#This Row],[unique_id]], "_", " ")))</f>
        <v>Template Garden Pool Filter Plug Proxy</v>
      </c>
      <c r="G223" s="30" t="s">
        <v>319</v>
      </c>
      <c r="H223" s="30" t="s">
        <v>660</v>
      </c>
      <c r="I223" s="30" t="s">
        <v>132</v>
      </c>
      <c r="O223" s="31" t="s">
        <v>798</v>
      </c>
      <c r="P223" s="30" t="s">
        <v>165</v>
      </c>
      <c r="Q223" s="39" t="s">
        <v>771</v>
      </c>
      <c r="R223" s="30" t="str">
        <f>Table2[[#This Row],[entity_domain]]</f>
        <v>Heating &amp; Cooling</v>
      </c>
      <c r="S223" s="30" t="s">
        <v>319</v>
      </c>
      <c r="T223" s="37" t="s">
        <v>1123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319</v>
      </c>
      <c r="BC223" s="30" t="s">
        <v>447</v>
      </c>
      <c r="BD223" s="30" t="s">
        <v>1169</v>
      </c>
      <c r="BE223" s="30" t="s">
        <v>906</v>
      </c>
      <c r="BF223" s="30" t="s">
        <v>580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hidden="1" customHeight="1" x14ac:dyDescent="0.2">
      <c r="A224" s="30">
        <v>1808</v>
      </c>
      <c r="B224" s="30" t="s">
        <v>26</v>
      </c>
      <c r="C224" s="30" t="s">
        <v>703</v>
      </c>
      <c r="D224" s="30" t="s">
        <v>134</v>
      </c>
      <c r="E224" s="30" t="s">
        <v>1158</v>
      </c>
      <c r="F224" s="36" t="str">
        <f>IF(ISBLANK(Table2[[#This Row],[unique_id]]), "", PROPER(SUBSTITUTE(Table2[[#This Row],[unique_id]], "_", " ")))</f>
        <v>Garden Pool Filter Plug</v>
      </c>
      <c r="G224" s="30" t="s">
        <v>319</v>
      </c>
      <c r="H224" s="30" t="s">
        <v>660</v>
      </c>
      <c r="I224" s="30" t="s">
        <v>132</v>
      </c>
      <c r="J224" s="30" t="str">
        <f>Table2[[#This Row],[friendly_name]]</f>
        <v>Pool Filter</v>
      </c>
      <c r="M224" s="30" t="s">
        <v>257</v>
      </c>
      <c r="O224" s="31" t="s">
        <v>798</v>
      </c>
      <c r="P224" s="30" t="s">
        <v>165</v>
      </c>
      <c r="Q224" s="30" t="s">
        <v>771</v>
      </c>
      <c r="R224" s="30" t="str">
        <f>Table2[[#This Row],[entity_domain]]</f>
        <v>Heating &amp; Cooling</v>
      </c>
      <c r="S224" s="30" t="s">
        <v>319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4" s="30"/>
      <c r="V224" s="31"/>
      <c r="W224" s="31"/>
      <c r="X224" s="31"/>
      <c r="Y224" s="31"/>
      <c r="Z224" s="31"/>
      <c r="AA224" s="42" t="s">
        <v>1166</v>
      </c>
      <c r="AB224" s="30"/>
      <c r="AC224" s="30"/>
      <c r="AE224" s="30" t="s">
        <v>1161</v>
      </c>
      <c r="AF224" s="30">
        <v>10</v>
      </c>
      <c r="AG224" s="31" t="s">
        <v>34</v>
      </c>
      <c r="AH224" s="31" t="s">
        <v>916</v>
      </c>
      <c r="AJ224" s="30" t="str">
        <f>_xlfn.CONCAT("homeassistant/", Table2[[#This Row],[entity_namespace]], "/tasmota/",Table2[[#This Row],[unique_id]], "/config")</f>
        <v>homeassistant/switch/tasmota/garden_pool_filter_plug/config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4" s="30" t="str">
        <f>_xlfn.CONCAT("tasmota/device/",Table2[[#This Row],[unique_id]], "/cmnd/POWER")</f>
        <v>tasmota/device/garden_pool_filter_plug/cmnd/POWER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4" s="30" t="s">
        <v>935</v>
      </c>
      <c r="AO224" s="30" t="s">
        <v>936</v>
      </c>
      <c r="AP224" s="30" t="s">
        <v>925</v>
      </c>
      <c r="AQ224" s="30" t="s">
        <v>926</v>
      </c>
      <c r="AR224" s="30" t="s">
        <v>1002</v>
      </c>
      <c r="AS224" s="30">
        <v>1</v>
      </c>
      <c r="AT224" s="34" t="str">
        <f>HYPERLINK(_xlfn.CONCAT("http://", Table2[[#This Row],[connection_ip]], "/?"))</f>
        <v>http://10.0.4.106/?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1169</v>
      </c>
      <c r="BE224" s="30" t="s">
        <v>906</v>
      </c>
      <c r="BF224" s="30" t="s">
        <v>580</v>
      </c>
      <c r="BJ224" s="30" t="s">
        <v>1388</v>
      </c>
      <c r="BK224" s="30" t="s">
        <v>1092</v>
      </c>
      <c r="BL224" s="30" t="s">
        <v>1429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4" s="30"/>
    </row>
    <row r="225" spans="1:66" ht="16" hidden="1" customHeight="1" x14ac:dyDescent="0.2">
      <c r="A225" s="30">
        <v>1809</v>
      </c>
      <c r="B225" s="30" t="s">
        <v>26</v>
      </c>
      <c r="C225" s="30" t="s">
        <v>703</v>
      </c>
      <c r="D225" s="30" t="s">
        <v>27</v>
      </c>
      <c r="E225" s="30" t="s">
        <v>1159</v>
      </c>
      <c r="F225" s="36" t="str">
        <f>IF(ISBLANK(Table2[[#This Row],[unique_id]]), "", PROPER(SUBSTITUTE(Table2[[#This Row],[unique_id]], "_", " ")))</f>
        <v>Garden Pool Filter Plug Energy Power</v>
      </c>
      <c r="G225" s="30" t="s">
        <v>919</v>
      </c>
      <c r="H225" s="30" t="s">
        <v>660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917</v>
      </c>
      <c r="AF225" s="30">
        <v>10</v>
      </c>
      <c r="AG225" s="31" t="s">
        <v>34</v>
      </c>
      <c r="AH225" s="31" t="s">
        <v>916</v>
      </c>
      <c r="AJ225" s="30" t="str">
        <f>_xlfn.CONCAT("homeassistant/", Table2[[#This Row],[entity_namespace]], "/tasmota/",Table2[[#This Row],[unique_id]], "/config")</f>
        <v>homeassistant/sensor/tasmota/garden_pool_filter_plug_energy_power/config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935</v>
      </c>
      <c r="AO225" s="30" t="s">
        <v>936</v>
      </c>
      <c r="AP225" s="30" t="s">
        <v>925</v>
      </c>
      <c r="AQ225" s="30" t="s">
        <v>926</v>
      </c>
      <c r="AR225" s="30" t="s">
        <v>1163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1169</v>
      </c>
      <c r="BE225" s="30" t="s">
        <v>906</v>
      </c>
      <c r="BF225" s="30" t="s">
        <v>580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5" s="30"/>
    </row>
    <row r="226" spans="1:66" ht="16" hidden="1" customHeight="1" x14ac:dyDescent="0.2">
      <c r="A226" s="30">
        <v>1810</v>
      </c>
      <c r="B226" s="30" t="s">
        <v>26</v>
      </c>
      <c r="C226" s="30" t="s">
        <v>703</v>
      </c>
      <c r="D226" s="30" t="s">
        <v>27</v>
      </c>
      <c r="E226" s="30" t="s">
        <v>1160</v>
      </c>
      <c r="F226" s="36" t="str">
        <f>IF(ISBLANK(Table2[[#This Row],[unique_id]]), "", PROPER(SUBSTITUTE(Table2[[#This Row],[unique_id]], "_", " ")))</f>
        <v>Garden Pool Filter Plug Energy Total</v>
      </c>
      <c r="G226" s="30" t="s">
        <v>920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918</v>
      </c>
      <c r="AF226" s="30">
        <v>10</v>
      </c>
      <c r="AG226" s="31" t="s">
        <v>34</v>
      </c>
      <c r="AH226" s="31" t="s">
        <v>916</v>
      </c>
      <c r="AJ226" s="30" t="str">
        <f>_xlfn.CONCAT("homeassistant/", Table2[[#This Row],[entity_namespace]], "/tasmota/",Table2[[#This Row],[unique_id]], "/config")</f>
        <v>homeassistant/sensor/tasmota/garden_pool_filter_plug_energy_total/config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935</v>
      </c>
      <c r="AO226" s="30" t="s">
        <v>936</v>
      </c>
      <c r="AP226" s="30" t="s">
        <v>925</v>
      </c>
      <c r="AQ226" s="30" t="s">
        <v>926</v>
      </c>
      <c r="AR226" s="30" t="s">
        <v>1164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1169</v>
      </c>
      <c r="BE226" s="30" t="s">
        <v>906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hidden="1" customHeight="1" x14ac:dyDescent="0.2">
      <c r="A227" s="30">
        <v>1811</v>
      </c>
      <c r="B227" s="30" t="s">
        <v>26</v>
      </c>
      <c r="C227" s="30" t="s">
        <v>703</v>
      </c>
      <c r="D227" s="30" t="s">
        <v>27</v>
      </c>
      <c r="E227" s="30" t="s">
        <v>1099</v>
      </c>
      <c r="F227" s="36" t="str">
        <f>IF(ISBLANK(Table2[[#This Row],[unique_id]]), "", PROPER(SUBSTITUTE(Table2[[#This Row],[unique_id]], "_", " ")))</f>
        <v>Landing Festoons Plug Temperature</v>
      </c>
      <c r="G227" s="30" t="s">
        <v>1219</v>
      </c>
      <c r="H227" s="30" t="s">
        <v>1497</v>
      </c>
      <c r="I227" s="30" t="s">
        <v>132</v>
      </c>
      <c r="K227" s="30" t="s">
        <v>1227</v>
      </c>
      <c r="O227" s="31"/>
      <c r="P227" s="30"/>
      <c r="T227" s="37"/>
      <c r="U227" s="30" t="s">
        <v>440</v>
      </c>
      <c r="V227" s="31" t="s">
        <v>1242</v>
      </c>
      <c r="W227" s="31"/>
      <c r="X227" s="31"/>
      <c r="Y227" s="31"/>
      <c r="Z227" s="31"/>
      <c r="AA227" s="31"/>
      <c r="AB227" s="30" t="s">
        <v>31</v>
      </c>
      <c r="AC227" s="30" t="s">
        <v>88</v>
      </c>
      <c r="AD227" s="30" t="s">
        <v>89</v>
      </c>
      <c r="AE227" s="30" t="s">
        <v>448</v>
      </c>
      <c r="AF227" s="30">
        <v>10</v>
      </c>
      <c r="AG227" s="31" t="s">
        <v>34</v>
      </c>
      <c r="AH227" s="31" t="s">
        <v>916</v>
      </c>
      <c r="AJ227" s="30" t="str">
        <f>_xlfn.CONCAT("homeassistant/", Table2[[#This Row],[entity_namespace]], "/tasmota/",Table2[[#This Row],[unique_id]], "/config")</f>
        <v>homeassistant/sensor/tasmota/landing_festoons_plug_temperature/config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7" s="30" t="s">
        <v>935</v>
      </c>
      <c r="AO227" s="30" t="s">
        <v>936</v>
      </c>
      <c r="AP227" s="30" t="s">
        <v>925</v>
      </c>
      <c r="AQ227" s="30" t="s">
        <v>926</v>
      </c>
      <c r="AR227" s="30" t="s">
        <v>1172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Landing</v>
      </c>
      <c r="BB227" s="30" t="s">
        <v>737</v>
      </c>
      <c r="BC227" s="30" t="s">
        <v>1171</v>
      </c>
      <c r="BD227" s="30" t="s">
        <v>1169</v>
      </c>
      <c r="BE227" s="30" t="s">
        <v>906</v>
      </c>
      <c r="BF227" s="30" t="s">
        <v>563</v>
      </c>
      <c r="BG227" s="30" t="s">
        <v>406</v>
      </c>
      <c r="BH227" s="30" t="s">
        <v>406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hidden="1" customHeight="1" x14ac:dyDescent="0.2">
      <c r="A228" s="30">
        <v>1812</v>
      </c>
      <c r="B228" s="30" t="s">
        <v>26</v>
      </c>
      <c r="C228" s="30" t="s">
        <v>703</v>
      </c>
      <c r="D228" s="30" t="s">
        <v>27</v>
      </c>
      <c r="E228" s="30" t="s">
        <v>1227</v>
      </c>
      <c r="F228" s="30" t="str">
        <f>IF(ISBLANK(Table2[[#This Row],[unique_id]]), "", PROPER(SUBSTITUTE(Table2[[#This Row],[unique_id]], "_", " ")))</f>
        <v>Compensation Sensor Landing Festoons Plug Temperature</v>
      </c>
      <c r="G228" s="30" t="s">
        <v>1219</v>
      </c>
      <c r="H228" s="30" t="s">
        <v>1497</v>
      </c>
      <c r="I228" s="30" t="s">
        <v>132</v>
      </c>
      <c r="J228" s="30" t="s">
        <v>87</v>
      </c>
      <c r="M228" s="30" t="s">
        <v>90</v>
      </c>
      <c r="O228" s="31"/>
      <c r="P228" s="30"/>
      <c r="T228" s="37"/>
      <c r="U228" s="30" t="s">
        <v>440</v>
      </c>
      <c r="V228" s="31"/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G228" s="31"/>
      <c r="AH228" s="31"/>
      <c r="AJ228" s="30" t="str">
        <f>IF(ISBLANK(AI228),  "", _xlfn.CONCAT("haas/entity/sensor/", LOWER(C228), "/", E228, "/config"))</f>
        <v/>
      </c>
      <c r="AK228" s="30" t="str">
        <f>IF(ISBLANK(AI228),  "", _xlfn.CONCAT(LOWER(C228), "/", E228))</f>
        <v/>
      </c>
      <c r="AT228" s="32"/>
      <c r="AU228" s="40"/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hidden="1" customHeight="1" x14ac:dyDescent="0.2">
      <c r="A229" s="30">
        <v>2100</v>
      </c>
      <c r="B229" s="30" t="s">
        <v>26</v>
      </c>
      <c r="C229" s="30" t="s">
        <v>787</v>
      </c>
      <c r="D229" s="30" t="s">
        <v>27</v>
      </c>
      <c r="E229" s="30" t="s">
        <v>232</v>
      </c>
      <c r="F229" s="36" t="str">
        <f>IF(ISBLANK(Table2[[#This Row],[unique_id]]), "", PROPER(SUBSTITUTE(Table2[[#This Row],[unique_id]], "_", " ")))</f>
        <v>Home Power</v>
      </c>
      <c r="G229" s="30" t="s">
        <v>324</v>
      </c>
      <c r="H229" s="30" t="s">
        <v>240</v>
      </c>
      <c r="I229" s="30" t="s">
        <v>141</v>
      </c>
      <c r="M229" s="30" t="s">
        <v>90</v>
      </c>
      <c r="O229" s="31"/>
      <c r="P229" s="30"/>
      <c r="T229" s="37"/>
      <c r="U229" s="30" t="s">
        <v>441</v>
      </c>
      <c r="V229" s="31"/>
      <c r="W229" s="31"/>
      <c r="X229" s="31"/>
      <c r="Y229" s="31"/>
      <c r="Z229" s="31"/>
      <c r="AA229" s="31"/>
      <c r="AB229" s="30"/>
      <c r="AC229" s="30" t="s">
        <v>327</v>
      </c>
      <c r="AE229" s="30" t="s">
        <v>241</v>
      </c>
      <c r="AG229" s="31"/>
      <c r="AH229" s="31"/>
      <c r="AT229" s="4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hidden="1" customHeight="1" x14ac:dyDescent="0.2">
      <c r="A230" s="30">
        <v>2101</v>
      </c>
      <c r="B230" s="30" t="s">
        <v>26</v>
      </c>
      <c r="C230" s="30" t="s">
        <v>787</v>
      </c>
      <c r="D230" s="30" t="s">
        <v>27</v>
      </c>
      <c r="E230" s="30" t="s">
        <v>321</v>
      </c>
      <c r="F230" s="36" t="str">
        <f>IF(ISBLANK(Table2[[#This Row],[unique_id]]), "", PROPER(SUBSTITUTE(Table2[[#This Row],[unique_id]], "_", " ")))</f>
        <v>Home Base Power</v>
      </c>
      <c r="G230" s="30" t="s">
        <v>322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hidden="1" customHeight="1" x14ac:dyDescent="0.2">
      <c r="A231" s="30">
        <v>2102</v>
      </c>
      <c r="B231" s="30" t="s">
        <v>26</v>
      </c>
      <c r="C231" s="30" t="s">
        <v>787</v>
      </c>
      <c r="D231" s="30" t="s">
        <v>27</v>
      </c>
      <c r="E231" s="30" t="s">
        <v>320</v>
      </c>
      <c r="F231" s="36" t="str">
        <f>IF(ISBLANK(Table2[[#This Row],[unique_id]]), "", PROPER(SUBSTITUTE(Table2[[#This Row],[unique_id]], "_", " ")))</f>
        <v>Home Peak Power</v>
      </c>
      <c r="G231" s="30" t="s">
        <v>323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hidden="1" customHeight="1" x14ac:dyDescent="0.2">
      <c r="A232" s="30">
        <v>2103</v>
      </c>
      <c r="B232" s="30" t="s">
        <v>26</v>
      </c>
      <c r="C232" s="30" t="s">
        <v>444</v>
      </c>
      <c r="D232" s="30" t="s">
        <v>333</v>
      </c>
      <c r="E232" s="30" t="s">
        <v>442</v>
      </c>
      <c r="F232" s="36" t="str">
        <f>IF(ISBLANK(Table2[[#This Row],[unique_id]]), "", PROPER(SUBSTITUTE(Table2[[#This Row],[unique_id]], "_", " ")))</f>
        <v>Graph Break</v>
      </c>
      <c r="G232" s="30" t="s">
        <v>443</v>
      </c>
      <c r="H232" s="30" t="s">
        <v>240</v>
      </c>
      <c r="I232" s="30" t="s">
        <v>141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/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hidden="1" customHeight="1" x14ac:dyDescent="0.2">
      <c r="A233" s="30">
        <v>2104</v>
      </c>
      <c r="B233" s="30" t="s">
        <v>26</v>
      </c>
      <c r="C233" s="30" t="s">
        <v>787</v>
      </c>
      <c r="D233" s="30" t="s">
        <v>27</v>
      </c>
      <c r="E233" s="30" t="s">
        <v>773</v>
      </c>
      <c r="F233" s="36" t="str">
        <f>IF(ISBLANK(Table2[[#This Row],[unique_id]]), "", PROPER(SUBSTITUTE(Table2[[#This Row],[unique_id]], "_", " ")))</f>
        <v>Lights Power</v>
      </c>
      <c r="G233" s="30" t="s">
        <v>800</v>
      </c>
      <c r="H233" s="30" t="s">
        <v>240</v>
      </c>
      <c r="I233" s="30" t="s">
        <v>141</v>
      </c>
      <c r="M233" s="30" t="s">
        <v>136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hidden="1" customHeight="1" x14ac:dyDescent="0.2">
      <c r="A234" s="30">
        <v>2105</v>
      </c>
      <c r="B234" s="30" t="s">
        <v>26</v>
      </c>
      <c r="C234" s="30" t="s">
        <v>787</v>
      </c>
      <c r="D234" s="30" t="s">
        <v>27</v>
      </c>
      <c r="E234" s="30" t="s">
        <v>774</v>
      </c>
      <c r="F234" s="36" t="str">
        <f>IF(ISBLANK(Table2[[#This Row],[unique_id]]), "", PROPER(SUBSTITUTE(Table2[[#This Row],[unique_id]], "_", " ")))</f>
        <v>Fans Power</v>
      </c>
      <c r="G234" s="30" t="s">
        <v>799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hidden="1" customHeight="1" x14ac:dyDescent="0.2">
      <c r="A235" s="30">
        <v>2106</v>
      </c>
      <c r="B235" s="30" t="s">
        <v>26</v>
      </c>
      <c r="C235" s="30" t="s">
        <v>787</v>
      </c>
      <c r="D235" s="30" t="s">
        <v>27</v>
      </c>
      <c r="E235" s="30" t="s">
        <v>836</v>
      </c>
      <c r="F235" s="36" t="str">
        <f>IF(ISBLANK(Table2[[#This Row],[unique_id]]), "", PROPER(SUBSTITUTE(Table2[[#This Row],[unique_id]], "_", " ")))</f>
        <v>All Standby Power</v>
      </c>
      <c r="G235" s="30" t="s">
        <v>858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hidden="1" customHeight="1" x14ac:dyDescent="0.2">
      <c r="A236" s="30">
        <v>2107</v>
      </c>
      <c r="B236" s="30" t="s">
        <v>26</v>
      </c>
      <c r="C236" s="30" t="s">
        <v>787</v>
      </c>
      <c r="D236" s="30" t="s">
        <v>27</v>
      </c>
      <c r="E236" s="30" t="s">
        <v>1131</v>
      </c>
      <c r="F236" s="36" t="str">
        <f>IF(ISBLANK(Table2[[#This Row],[unique_id]]), "", PROPER(SUBSTITUTE(Table2[[#This Row],[unique_id]], "_", " ")))</f>
        <v>Coffee Machine Power</v>
      </c>
      <c r="G236" s="30" t="s">
        <v>135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hidden="1" customHeight="1" x14ac:dyDescent="0.2">
      <c r="A237" s="30">
        <v>2108</v>
      </c>
      <c r="B237" s="30" t="s">
        <v>26</v>
      </c>
      <c r="C237" s="30" t="s">
        <v>787</v>
      </c>
      <c r="D237" s="30" t="s">
        <v>27</v>
      </c>
      <c r="E237" s="30" t="s">
        <v>1132</v>
      </c>
      <c r="F237" s="36" t="str">
        <f>IF(ISBLANK(Table2[[#This Row],[unique_id]]), "", PROPER(SUBSTITUTE(Table2[[#This Row],[unique_id]], "_", " ")))</f>
        <v>Battery Charger Power</v>
      </c>
      <c r="G237" s="30" t="s">
        <v>231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hidden="1" customHeight="1" x14ac:dyDescent="0.2">
      <c r="A238" s="30">
        <v>2109</v>
      </c>
      <c r="B238" s="30" t="s">
        <v>26</v>
      </c>
      <c r="C238" s="30" t="s">
        <v>787</v>
      </c>
      <c r="D238" s="30" t="s">
        <v>27</v>
      </c>
      <c r="E238" s="30" t="s">
        <v>1133</v>
      </c>
      <c r="F238" s="36" t="str">
        <f>IF(ISBLANK(Table2[[#This Row],[unique_id]]), "", PROPER(SUBSTITUTE(Table2[[#This Row],[unique_id]], "_", " ")))</f>
        <v>Vacuum Charger Power</v>
      </c>
      <c r="G238" s="30" t="s">
        <v>230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hidden="1" customHeight="1" x14ac:dyDescent="0.2">
      <c r="A239" s="30">
        <v>2110</v>
      </c>
      <c r="B239" s="30" t="s">
        <v>26</v>
      </c>
      <c r="C239" s="30" t="s">
        <v>787</v>
      </c>
      <c r="D239" s="30" t="s">
        <v>27</v>
      </c>
      <c r="E239" s="30" t="s">
        <v>1134</v>
      </c>
      <c r="F239" s="36" t="str">
        <f>IF(ISBLANK(Table2[[#This Row],[unique_id]]), "", PROPER(SUBSTITUTE(Table2[[#This Row],[unique_id]], "_", " ")))</f>
        <v>Pool Filter Power</v>
      </c>
      <c r="G239" s="30" t="s">
        <v>319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hidden="1" customHeight="1" x14ac:dyDescent="0.2">
      <c r="A240" s="30">
        <v>2111</v>
      </c>
      <c r="B240" s="30" t="s">
        <v>26</v>
      </c>
      <c r="C240" s="30" t="s">
        <v>787</v>
      </c>
      <c r="D240" s="30" t="s">
        <v>27</v>
      </c>
      <c r="E240" s="30" t="s">
        <v>1135</v>
      </c>
      <c r="F240" s="36" t="str">
        <f>IF(ISBLANK(Table2[[#This Row],[unique_id]]), "", PROPER(SUBSTITUTE(Table2[[#This Row],[unique_id]], "_", " ")))</f>
        <v>Water Booster Power</v>
      </c>
      <c r="G240" s="30" t="s">
        <v>1228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hidden="1" customHeight="1" x14ac:dyDescent="0.2">
      <c r="A241" s="30">
        <v>2112</v>
      </c>
      <c r="B241" s="30" t="s">
        <v>26</v>
      </c>
      <c r="C241" s="30" t="s">
        <v>787</v>
      </c>
      <c r="D241" s="30" t="s">
        <v>27</v>
      </c>
      <c r="E241" s="30" t="s">
        <v>1136</v>
      </c>
      <c r="F241" s="36" t="str">
        <f>IF(ISBLANK(Table2[[#This Row],[unique_id]]), "", PROPER(SUBSTITUTE(Table2[[#This Row],[unique_id]], "_", " ")))</f>
        <v>Dish Washer Power</v>
      </c>
      <c r="G241" s="30" t="s">
        <v>228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hidden="1" customHeight="1" x14ac:dyDescent="0.2">
      <c r="A242" s="30">
        <v>2113</v>
      </c>
      <c r="B242" s="30" t="s">
        <v>26</v>
      </c>
      <c r="C242" s="30" t="s">
        <v>787</v>
      </c>
      <c r="D242" s="30" t="s">
        <v>27</v>
      </c>
      <c r="E242" s="30" t="s">
        <v>1137</v>
      </c>
      <c r="F242" s="36" t="str">
        <f>IF(ISBLANK(Table2[[#This Row],[unique_id]]), "", PROPER(SUBSTITUTE(Table2[[#This Row],[unique_id]], "_", " ")))</f>
        <v>Clothes Dryer Power</v>
      </c>
      <c r="G242" s="30" t="s">
        <v>229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hidden="1" customHeight="1" x14ac:dyDescent="0.2">
      <c r="A243" s="30">
        <v>2114</v>
      </c>
      <c r="B243" s="30" t="s">
        <v>26</v>
      </c>
      <c r="C243" s="30" t="s">
        <v>787</v>
      </c>
      <c r="D243" s="30" t="s">
        <v>27</v>
      </c>
      <c r="E243" s="30" t="s">
        <v>1138</v>
      </c>
      <c r="F243" s="36" t="str">
        <f>IF(ISBLANK(Table2[[#This Row],[unique_id]]), "", PROPER(SUBSTITUTE(Table2[[#This Row],[unique_id]], "_", " ")))</f>
        <v>Washing Machine Power</v>
      </c>
      <c r="G243" s="30" t="s">
        <v>227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hidden="1" customHeight="1" x14ac:dyDescent="0.2">
      <c r="A244" s="30">
        <v>2115</v>
      </c>
      <c r="B244" s="30" t="s">
        <v>26</v>
      </c>
      <c r="C244" s="30" t="s">
        <v>787</v>
      </c>
      <c r="D244" s="30" t="s">
        <v>27</v>
      </c>
      <c r="E244" s="30" t="s">
        <v>788</v>
      </c>
      <c r="F244" s="36" t="str">
        <f>IF(ISBLANK(Table2[[#This Row],[unique_id]]), "", PROPER(SUBSTITUTE(Table2[[#This Row],[unique_id]], "_", " ")))</f>
        <v>Kitchen Fridge Power</v>
      </c>
      <c r="G244" s="30" t="s">
        <v>223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hidden="1" customHeight="1" x14ac:dyDescent="0.2">
      <c r="A245" s="30">
        <v>2116</v>
      </c>
      <c r="B245" s="30" t="s">
        <v>26</v>
      </c>
      <c r="C245" s="30" t="s">
        <v>787</v>
      </c>
      <c r="D245" s="30" t="s">
        <v>27</v>
      </c>
      <c r="E245" s="30" t="s">
        <v>789</v>
      </c>
      <c r="F245" s="36" t="str">
        <f>IF(ISBLANK(Table2[[#This Row],[unique_id]]), "", PROPER(SUBSTITUTE(Table2[[#This Row],[unique_id]], "_", " ")))</f>
        <v>Deck Freezer Power</v>
      </c>
      <c r="G245" s="30" t="s">
        <v>224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hidden="1" customHeight="1" x14ac:dyDescent="0.2">
      <c r="A246" s="30">
        <v>2117</v>
      </c>
      <c r="B246" s="30" t="s">
        <v>26</v>
      </c>
      <c r="C246" s="30" t="s">
        <v>787</v>
      </c>
      <c r="D246" s="30" t="s">
        <v>27</v>
      </c>
      <c r="E246" s="30" t="s">
        <v>1139</v>
      </c>
      <c r="F246" s="36" t="str">
        <f>IF(ISBLANK(Table2[[#This Row],[unique_id]]), "", PROPER(SUBSTITUTE(Table2[[#This Row],[unique_id]], "_", " ")))</f>
        <v>Towel Rails Power</v>
      </c>
      <c r="G246" s="30" t="s">
        <v>452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hidden="1" customHeight="1" x14ac:dyDescent="0.2">
      <c r="A247" s="30">
        <v>2118</v>
      </c>
      <c r="B247" s="30" t="s">
        <v>26</v>
      </c>
      <c r="C247" s="30" t="s">
        <v>787</v>
      </c>
      <c r="D247" s="30" t="s">
        <v>27</v>
      </c>
      <c r="E247" s="30" t="s">
        <v>790</v>
      </c>
      <c r="F247" s="36" t="str">
        <f>IF(ISBLANK(Table2[[#This Row],[unique_id]]), "", PROPER(SUBSTITUTE(Table2[[#This Row],[unique_id]], "_", " ")))</f>
        <v>Study Outlet Power</v>
      </c>
      <c r="G247" s="30" t="s">
        <v>226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hidden="1" customHeight="1" x14ac:dyDescent="0.2">
      <c r="A248" s="30">
        <v>2119</v>
      </c>
      <c r="B248" s="30" t="s">
        <v>583</v>
      </c>
      <c r="C248" s="30" t="s">
        <v>787</v>
      </c>
      <c r="D248" s="30" t="s">
        <v>27</v>
      </c>
      <c r="E248" s="30" t="s">
        <v>791</v>
      </c>
      <c r="F248" s="36" t="str">
        <f>IF(ISBLANK(Table2[[#This Row],[unique_id]]), "", PROPER(SUBSTITUTE(Table2[[#This Row],[unique_id]], "_", " ")))</f>
        <v>Office Outlet Power</v>
      </c>
      <c r="G248" s="30" t="s">
        <v>225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hidden="1" customHeight="1" x14ac:dyDescent="0.2">
      <c r="A249" s="30">
        <v>2120</v>
      </c>
      <c r="B249" s="30" t="s">
        <v>26</v>
      </c>
      <c r="C249" s="30" t="s">
        <v>787</v>
      </c>
      <c r="D249" s="30" t="s">
        <v>27</v>
      </c>
      <c r="E249" s="30" t="s">
        <v>804</v>
      </c>
      <c r="F249" s="36" t="str">
        <f>IF(ISBLANK(Table2[[#This Row],[unique_id]]), "", PROPER(SUBSTITUTE(Table2[[#This Row],[unique_id]], "_", " ")))</f>
        <v>Audio Visual Devices Power</v>
      </c>
      <c r="G249" s="30" t="s">
        <v>805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hidden="1" customHeight="1" x14ac:dyDescent="0.2">
      <c r="A250" s="30">
        <v>2121</v>
      </c>
      <c r="B250" s="30" t="s">
        <v>26</v>
      </c>
      <c r="C250" s="30" t="s">
        <v>787</v>
      </c>
      <c r="D250" s="30" t="s">
        <v>27</v>
      </c>
      <c r="E250" s="30" t="s">
        <v>778</v>
      </c>
      <c r="F250" s="36" t="str">
        <f>IF(ISBLANK(Table2[[#This Row],[unique_id]]), "", PROPER(SUBSTITUTE(Table2[[#This Row],[unique_id]], "_", " ")))</f>
        <v>Servers Network Power</v>
      </c>
      <c r="G250" s="30" t="s">
        <v>772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hidden="1" customHeight="1" x14ac:dyDescent="0.2">
      <c r="A251" s="30">
        <v>2122</v>
      </c>
      <c r="B251" s="30" t="s">
        <v>26</v>
      </c>
      <c r="C251" s="30" t="s">
        <v>444</v>
      </c>
      <c r="D251" s="30" t="s">
        <v>333</v>
      </c>
      <c r="E251" s="30" t="s">
        <v>332</v>
      </c>
      <c r="F251" s="36" t="str">
        <f>IF(ISBLANK(Table2[[#This Row],[unique_id]]), "", PROPER(SUBSTITUTE(Table2[[#This Row],[unique_id]], "_", " ")))</f>
        <v>Column Break</v>
      </c>
      <c r="G251" s="30" t="s">
        <v>329</v>
      </c>
      <c r="H251" s="30" t="s">
        <v>240</v>
      </c>
      <c r="I251" s="30" t="s">
        <v>141</v>
      </c>
      <c r="M251" s="30" t="s">
        <v>330</v>
      </c>
      <c r="N251" s="30" t="s">
        <v>331</v>
      </c>
      <c r="O251" s="31"/>
      <c r="P251" s="30"/>
      <c r="T251" s="37"/>
      <c r="U251" s="30"/>
      <c r="V251" s="31"/>
      <c r="W251" s="31"/>
      <c r="X251" s="31"/>
      <c r="Y251" s="31"/>
      <c r="Z251" s="31"/>
      <c r="AA251" s="31"/>
      <c r="AB251" s="30"/>
      <c r="AC251" s="30"/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hidden="1" customHeight="1" x14ac:dyDescent="0.2">
      <c r="A252" s="30">
        <v>2123</v>
      </c>
      <c r="B252" s="30" t="s">
        <v>26</v>
      </c>
      <c r="C252" s="30" t="s">
        <v>787</v>
      </c>
      <c r="D252" s="30" t="s">
        <v>27</v>
      </c>
      <c r="E252" s="30" t="s">
        <v>239</v>
      </c>
      <c r="F252" s="36" t="str">
        <f>IF(ISBLANK(Table2[[#This Row],[unique_id]]), "", PROPER(SUBSTITUTE(Table2[[#This Row],[unique_id]], "_", " ")))</f>
        <v>Home Energy Daily</v>
      </c>
      <c r="G252" s="30" t="s">
        <v>324</v>
      </c>
      <c r="H252" s="30" t="s">
        <v>219</v>
      </c>
      <c r="I252" s="30" t="s">
        <v>141</v>
      </c>
      <c r="M252" s="30" t="s">
        <v>90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328</v>
      </c>
      <c r="AE252" s="30" t="s">
        <v>242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hidden="1" customHeight="1" x14ac:dyDescent="0.2">
      <c r="A253" s="30">
        <v>2124</v>
      </c>
      <c r="B253" s="30" t="s">
        <v>26</v>
      </c>
      <c r="C253" s="30" t="s">
        <v>787</v>
      </c>
      <c r="D253" s="30" t="s">
        <v>27</v>
      </c>
      <c r="E253" s="30" t="s">
        <v>326</v>
      </c>
      <c r="F253" s="36" t="str">
        <f>IF(ISBLANK(Table2[[#This Row],[unique_id]]), "", PROPER(SUBSTITUTE(Table2[[#This Row],[unique_id]], "_", " ")))</f>
        <v>Home Base Energy Daily</v>
      </c>
      <c r="G253" s="30" t="s">
        <v>322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hidden="1" customHeight="1" x14ac:dyDescent="0.2">
      <c r="A254" s="30">
        <v>2125</v>
      </c>
      <c r="B254" s="30" t="s">
        <v>26</v>
      </c>
      <c r="C254" s="30" t="s">
        <v>787</v>
      </c>
      <c r="D254" s="30" t="s">
        <v>27</v>
      </c>
      <c r="E254" s="30" t="s">
        <v>325</v>
      </c>
      <c r="F254" s="36" t="str">
        <f>IF(ISBLANK(Table2[[#This Row],[unique_id]]), "", PROPER(SUBSTITUTE(Table2[[#This Row],[unique_id]], "_", " ")))</f>
        <v>Home Peak Energy Daily</v>
      </c>
      <c r="G254" s="30" t="s">
        <v>323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hidden="1" customHeight="1" x14ac:dyDescent="0.2">
      <c r="A255" s="30">
        <v>2126</v>
      </c>
      <c r="B255" s="30" t="s">
        <v>26</v>
      </c>
      <c r="C255" s="30" t="s">
        <v>444</v>
      </c>
      <c r="D255" s="30" t="s">
        <v>333</v>
      </c>
      <c r="E255" s="30" t="s">
        <v>442</v>
      </c>
      <c r="F255" s="36" t="str">
        <f>IF(ISBLANK(Table2[[#This Row],[unique_id]]), "", PROPER(SUBSTITUTE(Table2[[#This Row],[unique_id]], "_", " ")))</f>
        <v>Graph Break</v>
      </c>
      <c r="G255" s="30" t="s">
        <v>443</v>
      </c>
      <c r="H255" s="30" t="s">
        <v>219</v>
      </c>
      <c r="I255" s="30" t="s">
        <v>141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hidden="1" customHeight="1" x14ac:dyDescent="0.2">
      <c r="A256" s="30">
        <v>2127</v>
      </c>
      <c r="B256" s="30" t="s">
        <v>26</v>
      </c>
      <c r="C256" s="30" t="s">
        <v>787</v>
      </c>
      <c r="D256" s="30" t="s">
        <v>27</v>
      </c>
      <c r="E256" s="30" t="s">
        <v>775</v>
      </c>
      <c r="F256" s="36" t="str">
        <f>IF(ISBLANK(Table2[[#This Row],[unique_id]]), "", PROPER(SUBSTITUTE(Table2[[#This Row],[unique_id]], "_", " ")))</f>
        <v>Lights Energy Daily</v>
      </c>
      <c r="G256" s="30" t="s">
        <v>800</v>
      </c>
      <c r="H256" s="30" t="s">
        <v>219</v>
      </c>
      <c r="I256" s="30" t="s">
        <v>141</v>
      </c>
      <c r="M256" s="30" t="s">
        <v>136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hidden="1" customHeight="1" x14ac:dyDescent="0.2">
      <c r="A257" s="30">
        <v>2128</v>
      </c>
      <c r="B257" s="30" t="s">
        <v>26</v>
      </c>
      <c r="C257" s="30" t="s">
        <v>787</v>
      </c>
      <c r="D257" s="30" t="s">
        <v>27</v>
      </c>
      <c r="E257" s="30" t="s">
        <v>776</v>
      </c>
      <c r="F257" s="36" t="str">
        <f>IF(ISBLANK(Table2[[#This Row],[unique_id]]), "", PROPER(SUBSTITUTE(Table2[[#This Row],[unique_id]], "_", " ")))</f>
        <v>Fans Energy Daily</v>
      </c>
      <c r="G257" s="30" t="s">
        <v>799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hidden="1" customHeight="1" x14ac:dyDescent="0.2">
      <c r="A258" s="30">
        <v>2129</v>
      </c>
      <c r="B258" s="30" t="s">
        <v>26</v>
      </c>
      <c r="C258" s="30" t="s">
        <v>787</v>
      </c>
      <c r="D258" s="30" t="s">
        <v>27</v>
      </c>
      <c r="E258" s="30" t="s">
        <v>840</v>
      </c>
      <c r="F258" s="36" t="str">
        <f>IF(ISBLANK(Table2[[#This Row],[unique_id]]), "", PROPER(SUBSTITUTE(Table2[[#This Row],[unique_id]], "_", " ")))</f>
        <v>All Standby Energy Daily</v>
      </c>
      <c r="G258" s="30" t="s">
        <v>858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hidden="1" customHeight="1" x14ac:dyDescent="0.2">
      <c r="A259" s="30">
        <v>2130</v>
      </c>
      <c r="B259" s="30" t="s">
        <v>26</v>
      </c>
      <c r="C259" s="30" t="s">
        <v>787</v>
      </c>
      <c r="D259" s="30" t="s">
        <v>27</v>
      </c>
      <c r="E259" s="30" t="s">
        <v>1140</v>
      </c>
      <c r="F259" s="36" t="str">
        <f>IF(ISBLANK(Table2[[#This Row],[unique_id]]), "", PROPER(SUBSTITUTE(Table2[[#This Row],[unique_id]], "_", " ")))</f>
        <v>Coffee Machine Energy Daily</v>
      </c>
      <c r="G259" s="30" t="s">
        <v>135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hidden="1" customHeight="1" x14ac:dyDescent="0.2">
      <c r="A260" s="30">
        <v>2131</v>
      </c>
      <c r="B260" s="30" t="s">
        <v>26</v>
      </c>
      <c r="C260" s="30" t="s">
        <v>787</v>
      </c>
      <c r="D260" s="30" t="s">
        <v>27</v>
      </c>
      <c r="E260" s="30" t="s">
        <v>1141</v>
      </c>
      <c r="F260" s="36" t="str">
        <f>IF(ISBLANK(Table2[[#This Row],[unique_id]]), "", PROPER(SUBSTITUTE(Table2[[#This Row],[unique_id]], "_", " ")))</f>
        <v>Battery Charger Energy Daily</v>
      </c>
      <c r="G260" s="30" t="s">
        <v>231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hidden="1" customHeight="1" x14ac:dyDescent="0.2">
      <c r="A261" s="30">
        <v>2132</v>
      </c>
      <c r="B261" s="30" t="s">
        <v>26</v>
      </c>
      <c r="C261" s="30" t="s">
        <v>787</v>
      </c>
      <c r="D261" s="30" t="s">
        <v>27</v>
      </c>
      <c r="E261" s="30" t="s">
        <v>1142</v>
      </c>
      <c r="F261" s="36" t="str">
        <f>IF(ISBLANK(Table2[[#This Row],[unique_id]]), "", PROPER(SUBSTITUTE(Table2[[#This Row],[unique_id]], "_", " ")))</f>
        <v>Vacuum Charger Energy Daily</v>
      </c>
      <c r="G261" s="30" t="s">
        <v>230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hidden="1" customHeight="1" x14ac:dyDescent="0.2">
      <c r="A262" s="30">
        <v>2133</v>
      </c>
      <c r="B262" s="30" t="s">
        <v>26</v>
      </c>
      <c r="C262" s="30" t="s">
        <v>787</v>
      </c>
      <c r="D262" s="30" t="s">
        <v>27</v>
      </c>
      <c r="E262" s="30" t="s">
        <v>1143</v>
      </c>
      <c r="F262" s="36" t="str">
        <f>IF(ISBLANK(Table2[[#This Row],[unique_id]]), "", PROPER(SUBSTITUTE(Table2[[#This Row],[unique_id]], "_", " ")))</f>
        <v>Pool Filter Energy Daily</v>
      </c>
      <c r="G262" s="30" t="s">
        <v>319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hidden="1" customHeight="1" x14ac:dyDescent="0.2">
      <c r="A263" s="30">
        <v>2134</v>
      </c>
      <c r="B263" s="30" t="s">
        <v>26</v>
      </c>
      <c r="C263" s="30" t="s">
        <v>787</v>
      </c>
      <c r="D263" s="30" t="s">
        <v>27</v>
      </c>
      <c r="E263" s="30" t="s">
        <v>1144</v>
      </c>
      <c r="F263" s="36" t="str">
        <f>IF(ISBLANK(Table2[[#This Row],[unique_id]]), "", PROPER(SUBSTITUTE(Table2[[#This Row],[unique_id]], "_", " ")))</f>
        <v>Water Booster Energy Daily</v>
      </c>
      <c r="G263" s="30" t="s">
        <v>1228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hidden="1" customHeight="1" x14ac:dyDescent="0.2">
      <c r="A264" s="30">
        <v>2135</v>
      </c>
      <c r="B264" s="30" t="s">
        <v>26</v>
      </c>
      <c r="C264" s="30" t="s">
        <v>787</v>
      </c>
      <c r="D264" s="30" t="s">
        <v>27</v>
      </c>
      <c r="E264" s="30" t="s">
        <v>1145</v>
      </c>
      <c r="F264" s="36" t="str">
        <f>IF(ISBLANK(Table2[[#This Row],[unique_id]]), "", PROPER(SUBSTITUTE(Table2[[#This Row],[unique_id]], "_", " ")))</f>
        <v>Dish Washer Energy Daily</v>
      </c>
      <c r="G264" s="30" t="s">
        <v>228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hidden="1" customHeight="1" x14ac:dyDescent="0.2">
      <c r="A265" s="30">
        <v>2136</v>
      </c>
      <c r="B265" s="30" t="s">
        <v>26</v>
      </c>
      <c r="C265" s="30" t="s">
        <v>787</v>
      </c>
      <c r="D265" s="30" t="s">
        <v>27</v>
      </c>
      <c r="E265" s="30" t="s">
        <v>1146</v>
      </c>
      <c r="F265" s="36" t="str">
        <f>IF(ISBLANK(Table2[[#This Row],[unique_id]]), "", PROPER(SUBSTITUTE(Table2[[#This Row],[unique_id]], "_", " ")))</f>
        <v>Clothes Dryer Energy Daily</v>
      </c>
      <c r="G265" s="30" t="s">
        <v>229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hidden="1" customHeight="1" x14ac:dyDescent="0.2">
      <c r="A266" s="30">
        <v>2137</v>
      </c>
      <c r="B266" s="30" t="s">
        <v>26</v>
      </c>
      <c r="C266" s="30" t="s">
        <v>787</v>
      </c>
      <c r="D266" s="30" t="s">
        <v>27</v>
      </c>
      <c r="E266" s="30" t="s">
        <v>1147</v>
      </c>
      <c r="F266" s="36" t="str">
        <f>IF(ISBLANK(Table2[[#This Row],[unique_id]]), "", PROPER(SUBSTITUTE(Table2[[#This Row],[unique_id]], "_", " ")))</f>
        <v>Washing Machine Energy Daily</v>
      </c>
      <c r="G266" s="30" t="s">
        <v>227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hidden="1" customHeight="1" x14ac:dyDescent="0.2">
      <c r="A267" s="30">
        <v>2138</v>
      </c>
      <c r="B267" s="30" t="s">
        <v>26</v>
      </c>
      <c r="C267" s="30" t="s">
        <v>787</v>
      </c>
      <c r="D267" s="30" t="s">
        <v>27</v>
      </c>
      <c r="E267" s="30" t="s">
        <v>792</v>
      </c>
      <c r="F267" s="36" t="str">
        <f>IF(ISBLANK(Table2[[#This Row],[unique_id]]), "", PROPER(SUBSTITUTE(Table2[[#This Row],[unique_id]], "_", " ")))</f>
        <v>Kitchen Fridge Energy Daily</v>
      </c>
      <c r="G267" s="30" t="s">
        <v>223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hidden="1" customHeight="1" x14ac:dyDescent="0.2">
      <c r="A268" s="30">
        <v>2139</v>
      </c>
      <c r="B268" s="30" t="s">
        <v>26</v>
      </c>
      <c r="C268" s="30" t="s">
        <v>787</v>
      </c>
      <c r="D268" s="30" t="s">
        <v>27</v>
      </c>
      <c r="E268" s="30" t="s">
        <v>793</v>
      </c>
      <c r="F268" s="36" t="str">
        <f>IF(ISBLANK(Table2[[#This Row],[unique_id]]), "", PROPER(SUBSTITUTE(Table2[[#This Row],[unique_id]], "_", " ")))</f>
        <v>Deck Freezer Energy Daily</v>
      </c>
      <c r="G268" s="30" t="s">
        <v>224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hidden="1" customHeight="1" x14ac:dyDescent="0.2">
      <c r="A269" s="30">
        <v>2140</v>
      </c>
      <c r="B269" s="30" t="s">
        <v>26</v>
      </c>
      <c r="C269" s="30" t="s">
        <v>787</v>
      </c>
      <c r="D269" s="30" t="s">
        <v>27</v>
      </c>
      <c r="E269" s="30" t="s">
        <v>1148</v>
      </c>
      <c r="F269" s="36" t="str">
        <f>IF(ISBLANK(Table2[[#This Row],[unique_id]]), "", PROPER(SUBSTITUTE(Table2[[#This Row],[unique_id]], "_", " ")))</f>
        <v>Towel Rails Energy Daily</v>
      </c>
      <c r="G269" s="30" t="s">
        <v>452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hidden="1" customHeight="1" x14ac:dyDescent="0.2">
      <c r="A270" s="30">
        <v>2141</v>
      </c>
      <c r="B270" s="30" t="s">
        <v>26</v>
      </c>
      <c r="C270" s="30" t="s">
        <v>787</v>
      </c>
      <c r="D270" s="30" t="s">
        <v>27</v>
      </c>
      <c r="E270" s="30" t="s">
        <v>794</v>
      </c>
      <c r="F270" s="36" t="str">
        <f>IF(ISBLANK(Table2[[#This Row],[unique_id]]), "", PROPER(SUBSTITUTE(Table2[[#This Row],[unique_id]], "_", " ")))</f>
        <v>Study Outlet Energy Daily</v>
      </c>
      <c r="G270" s="30" t="s">
        <v>226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hidden="1" customHeight="1" x14ac:dyDescent="0.2">
      <c r="A271" s="30">
        <v>2142</v>
      </c>
      <c r="B271" s="30" t="s">
        <v>583</v>
      </c>
      <c r="C271" s="30" t="s">
        <v>787</v>
      </c>
      <c r="D271" s="30" t="s">
        <v>27</v>
      </c>
      <c r="E271" s="30" t="s">
        <v>795</v>
      </c>
      <c r="F271" s="36" t="str">
        <f>IF(ISBLANK(Table2[[#This Row],[unique_id]]), "", PROPER(SUBSTITUTE(Table2[[#This Row],[unique_id]], "_", " ")))</f>
        <v>Office Outlet Energy Daily</v>
      </c>
      <c r="G271" s="30" t="s">
        <v>225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hidden="1" customHeight="1" x14ac:dyDescent="0.2">
      <c r="A272" s="30">
        <v>2143</v>
      </c>
      <c r="B272" s="30" t="s">
        <v>26</v>
      </c>
      <c r="C272" s="30" t="s">
        <v>787</v>
      </c>
      <c r="D272" s="30" t="s">
        <v>27</v>
      </c>
      <c r="E272" s="30" t="s">
        <v>806</v>
      </c>
      <c r="F272" s="36" t="str">
        <f>IF(ISBLANK(Table2[[#This Row],[unique_id]]), "", PROPER(SUBSTITUTE(Table2[[#This Row],[unique_id]], "_", " ")))</f>
        <v>Audio Visual Devices Energy Daily</v>
      </c>
      <c r="G272" s="30" t="s">
        <v>805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2" s="30"/>
    </row>
    <row r="273" spans="1:66" ht="16" hidden="1" customHeight="1" x14ac:dyDescent="0.2">
      <c r="A273" s="30">
        <v>2144</v>
      </c>
      <c r="B273" s="30" t="s">
        <v>26</v>
      </c>
      <c r="C273" s="30" t="s">
        <v>787</v>
      </c>
      <c r="D273" s="30" t="s">
        <v>27</v>
      </c>
      <c r="E273" s="30" t="s">
        <v>779</v>
      </c>
      <c r="F273" s="36" t="str">
        <f>IF(ISBLANK(Table2[[#This Row],[unique_id]]), "", PROPER(SUBSTITUTE(Table2[[#This Row],[unique_id]], "_", " ")))</f>
        <v>Servers Network Energy Daily</v>
      </c>
      <c r="G273" s="30" t="s">
        <v>772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hidden="1" customHeight="1" x14ac:dyDescent="0.2">
      <c r="A274" s="30">
        <v>2145</v>
      </c>
      <c r="B274" s="30" t="s">
        <v>26</v>
      </c>
      <c r="C274" s="30" t="s">
        <v>444</v>
      </c>
      <c r="D274" s="30" t="s">
        <v>333</v>
      </c>
      <c r="E274" s="30" t="s">
        <v>332</v>
      </c>
      <c r="F274" s="36" t="str">
        <f>IF(ISBLANK(Table2[[#This Row],[unique_id]]), "", PROPER(SUBSTITUTE(Table2[[#This Row],[unique_id]], "_", " ")))</f>
        <v>Column Break</v>
      </c>
      <c r="G274" s="30" t="s">
        <v>329</v>
      </c>
      <c r="H274" s="30" t="s">
        <v>219</v>
      </c>
      <c r="I274" s="30" t="s">
        <v>141</v>
      </c>
      <c r="M274" s="30" t="s">
        <v>330</v>
      </c>
      <c r="N274" s="30" t="s">
        <v>331</v>
      </c>
      <c r="O274" s="31"/>
      <c r="P274" s="30"/>
      <c r="T274" s="37"/>
      <c r="U274" s="30"/>
      <c r="V274" s="31"/>
      <c r="W274" s="31"/>
      <c r="X274" s="31"/>
      <c r="Y274" s="31"/>
      <c r="Z274" s="31"/>
      <c r="AA274" s="31"/>
      <c r="AB274" s="30"/>
      <c r="AC274" s="30"/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hidden="1" customHeight="1" x14ac:dyDescent="0.2">
      <c r="A275" s="30">
        <v>2400</v>
      </c>
      <c r="B275" s="30" t="s">
        <v>26</v>
      </c>
      <c r="C275" s="30" t="s">
        <v>181</v>
      </c>
      <c r="D275" s="30" t="s">
        <v>27</v>
      </c>
      <c r="E275" s="30" t="s">
        <v>142</v>
      </c>
      <c r="F275" s="36" t="str">
        <f>IF(ISBLANK(Table2[[#This Row],[unique_id]]), "", PROPER(SUBSTITUTE(Table2[[#This Row],[unique_id]], "_", " ")))</f>
        <v>Withings Weight Kg Graham</v>
      </c>
      <c r="G275" s="30" t="s">
        <v>293</v>
      </c>
      <c r="H275" s="30" t="s">
        <v>294</v>
      </c>
      <c r="I275" s="30" t="s">
        <v>143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U275" s="3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Ensuite</v>
      </c>
      <c r="BB275" s="30" t="s">
        <v>1067</v>
      </c>
      <c r="BC275" s="30" t="s">
        <v>398</v>
      </c>
      <c r="BD275" s="30" t="s">
        <v>181</v>
      </c>
      <c r="BE275" s="30" t="s">
        <v>399</v>
      </c>
      <c r="BF275" s="30" t="s">
        <v>397</v>
      </c>
      <c r="BJ275" s="30" t="s">
        <v>1387</v>
      </c>
      <c r="BK275" s="41" t="s">
        <v>434</v>
      </c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5" s="30"/>
    </row>
    <row r="276" spans="1:66" ht="16" hidden="1" customHeight="1" x14ac:dyDescent="0.2">
      <c r="A276" s="30">
        <v>2500</v>
      </c>
      <c r="B276" s="30" t="s">
        <v>583</v>
      </c>
      <c r="C276" s="30" t="s">
        <v>283</v>
      </c>
      <c r="D276" s="30" t="s">
        <v>27</v>
      </c>
      <c r="E276" s="30" t="s">
        <v>279</v>
      </c>
      <c r="F276" s="36" t="str">
        <f>IF(ISBLANK(Table2[[#This Row],[unique_id]]), "", PROPER(SUBSTITUTE(Table2[[#This Row],[unique_id]], "_", " ")))</f>
        <v>Network Internet Uptime</v>
      </c>
      <c r="G276" s="30" t="s">
        <v>286</v>
      </c>
      <c r="H276" s="30" t="s">
        <v>729</v>
      </c>
      <c r="I276" s="30" t="s">
        <v>291</v>
      </c>
      <c r="M276" s="30" t="s">
        <v>136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 t="s">
        <v>31</v>
      </c>
      <c r="AC276" s="30" t="s">
        <v>280</v>
      </c>
      <c r="AE276" s="30" t="s">
        <v>288</v>
      </c>
      <c r="AF276" s="30">
        <v>200</v>
      </c>
      <c r="AG276" s="31" t="s">
        <v>34</v>
      </c>
      <c r="AH276" s="31"/>
      <c r="AI276" s="30" t="s">
        <v>1201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6" s="30" t="str">
        <f>IF(ISBLANK(Table2[[#This Row],[index]]),  "", _xlfn.CONCAT("telegraf/macmini-meg/", LOWER(Table2[[#This Row],[device_via_device]])))</f>
        <v>telegraf/macmini-meg/internet</v>
      </c>
      <c r="AS276" s="30">
        <v>1</v>
      </c>
      <c r="AT276" s="32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1180</v>
      </c>
      <c r="BC276" s="30" t="s">
        <v>1182</v>
      </c>
      <c r="BD276" s="30" t="s">
        <v>1181</v>
      </c>
      <c r="BE276" s="30" t="s">
        <v>1024</v>
      </c>
      <c r="BF276" s="30" t="s">
        <v>28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6" s="30"/>
    </row>
    <row r="277" spans="1:66" ht="16" hidden="1" customHeight="1" x14ac:dyDescent="0.2">
      <c r="A277" s="30">
        <v>2501</v>
      </c>
      <c r="B277" s="30" t="s">
        <v>26</v>
      </c>
      <c r="C277" s="30" t="s">
        <v>283</v>
      </c>
      <c r="D277" s="30" t="s">
        <v>27</v>
      </c>
      <c r="E277" s="30" t="s">
        <v>275</v>
      </c>
      <c r="F277" s="36" t="str">
        <f>IF(ISBLANK(Table2[[#This Row],[unique_id]]), "", PROPER(SUBSTITUTE(Table2[[#This Row],[unique_id]], "_", " ")))</f>
        <v>Network Internet Ping</v>
      </c>
      <c r="G277" s="30" t="s">
        <v>276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281</v>
      </c>
      <c r="AE277" s="30" t="s">
        <v>287</v>
      </c>
      <c r="AF277" s="30">
        <v>200</v>
      </c>
      <c r="AG277" s="31" t="s">
        <v>34</v>
      </c>
      <c r="AH277" s="31"/>
      <c r="AI277" s="30" t="s">
        <v>1201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1331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1180</v>
      </c>
      <c r="BC277" s="30" t="s">
        <v>1182</v>
      </c>
      <c r="BD277" s="30" t="s">
        <v>1181</v>
      </c>
      <c r="BE277" s="30" t="s">
        <v>1024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hidden="1" customHeight="1" x14ac:dyDescent="0.2">
      <c r="A278" s="30">
        <v>2502</v>
      </c>
      <c r="B278" s="30" t="s">
        <v>26</v>
      </c>
      <c r="C278" s="30" t="s">
        <v>283</v>
      </c>
      <c r="D278" s="30" t="s">
        <v>27</v>
      </c>
      <c r="E278" s="30" t="s">
        <v>273</v>
      </c>
      <c r="F278" s="36" t="str">
        <f>IF(ISBLANK(Table2[[#This Row],[unique_id]]), "", PROPER(SUBSTITUTE(Table2[[#This Row],[unique_id]], "_", " ")))</f>
        <v>Network Internet Upload</v>
      </c>
      <c r="G278" s="30" t="s">
        <v>277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282</v>
      </c>
      <c r="AD278" s="30" t="s">
        <v>728</v>
      </c>
      <c r="AE278" s="30" t="s">
        <v>289</v>
      </c>
      <c r="AF278" s="30">
        <v>200</v>
      </c>
      <c r="AG278" s="31" t="s">
        <v>34</v>
      </c>
      <c r="AH278" s="31"/>
      <c r="AI278" s="30" t="s">
        <v>1201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1332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1180</v>
      </c>
      <c r="BC278" s="30" t="s">
        <v>1182</v>
      </c>
      <c r="BD278" s="30" t="s">
        <v>1181</v>
      </c>
      <c r="BE278" s="30" t="s">
        <v>1024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hidden="1" customHeight="1" x14ac:dyDescent="0.2">
      <c r="A279" s="30">
        <v>2503</v>
      </c>
      <c r="B279" s="30" t="s">
        <v>26</v>
      </c>
      <c r="C279" s="30" t="s">
        <v>283</v>
      </c>
      <c r="D279" s="30" t="s">
        <v>27</v>
      </c>
      <c r="E279" s="30" t="s">
        <v>274</v>
      </c>
      <c r="F279" s="36" t="str">
        <f>IF(ISBLANK(Table2[[#This Row],[unique_id]]), "", PROPER(SUBSTITUTE(Table2[[#This Row],[unique_id]], "_", " ")))</f>
        <v>Network Internet Download</v>
      </c>
      <c r="G279" s="30" t="s">
        <v>278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290</v>
      </c>
      <c r="AF279" s="30">
        <v>200</v>
      </c>
      <c r="AG279" s="31" t="s">
        <v>34</v>
      </c>
      <c r="AH279" s="31"/>
      <c r="AI279" s="30" t="s">
        <v>1201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1333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1180</v>
      </c>
      <c r="BC279" s="30" t="s">
        <v>1182</v>
      </c>
      <c r="BD279" s="30" t="s">
        <v>1181</v>
      </c>
      <c r="BE279" s="30" t="s">
        <v>1024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hidden="1" customHeight="1" x14ac:dyDescent="0.2">
      <c r="A280" s="30">
        <v>2504</v>
      </c>
      <c r="B280" s="30" t="s">
        <v>26</v>
      </c>
      <c r="C280" s="30" t="s">
        <v>283</v>
      </c>
      <c r="D280" s="30" t="s">
        <v>27</v>
      </c>
      <c r="E280" s="30" t="s">
        <v>1329</v>
      </c>
      <c r="F280" s="36" t="str">
        <f>IF(ISBLANK(Table2[[#This Row],[unique_id]]), "", PROPER(SUBSTITUTE(Table2[[#This Row],[unique_id]], "_", " ")))</f>
        <v>Network Certificate Expiry</v>
      </c>
      <c r="G280" s="30" t="s">
        <v>726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727</v>
      </c>
      <c r="AF280" s="30">
        <v>200</v>
      </c>
      <c r="AG280" s="31" t="s">
        <v>34</v>
      </c>
      <c r="AH280" s="31"/>
      <c r="AI280" s="30" t="s">
        <v>1201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9" t="s">
        <v>1334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1180</v>
      </c>
      <c r="BC280" s="30" t="s">
        <v>1182</v>
      </c>
      <c r="BD280" s="30" t="s">
        <v>1181</v>
      </c>
      <c r="BE280" s="30" t="s">
        <v>1024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hidden="1" customHeight="1" x14ac:dyDescent="0.2">
      <c r="A281" s="30">
        <v>2505</v>
      </c>
      <c r="B281" s="30" t="s">
        <v>26</v>
      </c>
      <c r="C281" s="30" t="s">
        <v>283</v>
      </c>
      <c r="D281" s="30" t="s">
        <v>27</v>
      </c>
      <c r="E281" s="30" t="s">
        <v>1291</v>
      </c>
      <c r="F281" s="30" t="str">
        <f>IF(ISBLANK(Table2[[#This Row],[unique_id]]), "", PROPER(SUBSTITUTE(Table2[[#This Row],[unique_id]], "_", " ")))</f>
        <v>Deck Wifi Access Point Experience</v>
      </c>
      <c r="G281" s="30" t="s">
        <v>1294</v>
      </c>
      <c r="H281" s="30" t="s">
        <v>1290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32</v>
      </c>
      <c r="AD281" s="30" t="s">
        <v>1293</v>
      </c>
      <c r="AF281" s="30">
        <v>200</v>
      </c>
      <c r="AG281" s="31" t="s">
        <v>34</v>
      </c>
      <c r="AH281" s="31"/>
      <c r="AI281" s="30" t="s">
        <v>1201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9" t="s">
        <v>1247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1180</v>
      </c>
      <c r="BC281" s="30" t="s">
        <v>1182</v>
      </c>
      <c r="BD281" s="30" t="s">
        <v>1181</v>
      </c>
      <c r="BE281" s="30" t="s">
        <v>1024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hidden="1" customHeight="1" x14ac:dyDescent="0.2">
      <c r="A282" s="30">
        <v>2506</v>
      </c>
      <c r="B282" s="30" t="s">
        <v>26</v>
      </c>
      <c r="C282" s="30" t="s">
        <v>283</v>
      </c>
      <c r="D282" s="30" t="s">
        <v>27</v>
      </c>
      <c r="E282" s="30" t="s">
        <v>1292</v>
      </c>
      <c r="F282" s="30" t="str">
        <f>IF(ISBLANK(Table2[[#This Row],[unique_id]]), "", PROPER(SUBSTITUTE(Table2[[#This Row],[unique_id]], "_", " ")))</f>
        <v>Hallway Wifi Access Point Experience</v>
      </c>
      <c r="G282" s="30" t="s">
        <v>1295</v>
      </c>
      <c r="H282" s="30" t="s">
        <v>1290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1293</v>
      </c>
      <c r="AF282" s="30">
        <v>200</v>
      </c>
      <c r="AG282" s="31" t="s">
        <v>34</v>
      </c>
      <c r="AH282" s="31"/>
      <c r="AI282" s="30" t="s">
        <v>1201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9" t="s">
        <v>1247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1180</v>
      </c>
      <c r="BC282" s="30" t="s">
        <v>1182</v>
      </c>
      <c r="BD282" s="30" t="s">
        <v>1181</v>
      </c>
      <c r="BE282" s="30" t="s">
        <v>1024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customHeight="1" x14ac:dyDescent="0.2">
      <c r="A283" s="30">
        <v>2507</v>
      </c>
      <c r="B283" s="30" t="s">
        <v>583</v>
      </c>
      <c r="C283" s="30" t="s">
        <v>150</v>
      </c>
      <c r="D283" s="30" t="s">
        <v>310</v>
      </c>
      <c r="E283" s="30" t="s">
        <v>723</v>
      </c>
      <c r="F283" s="36" t="str">
        <f>IF(ISBLANK(Table2[[#This Row],[unique_id]]), "", PROPER(SUBSTITUTE(Table2[[#This Row],[unique_id]], "_", " ")))</f>
        <v>Network Refresh Zigbee Router Lqi</v>
      </c>
      <c r="G283" s="30" t="s">
        <v>724</v>
      </c>
      <c r="H283" s="30" t="s">
        <v>721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/>
      <c r="AC283" s="30"/>
      <c r="AE283" s="30" t="s">
        <v>725</v>
      </c>
      <c r="AG283" s="31"/>
      <c r="AH283" s="31"/>
      <c r="AR283" s="39"/>
      <c r="AT283" s="32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hidden="1" customHeight="1" x14ac:dyDescent="0.2">
      <c r="A284" s="30">
        <v>2508</v>
      </c>
      <c r="B284" s="30" t="s">
        <v>26</v>
      </c>
      <c r="C284" s="30" t="s">
        <v>454</v>
      </c>
      <c r="D284" s="30" t="s">
        <v>27</v>
      </c>
      <c r="E284" s="30" t="s">
        <v>715</v>
      </c>
      <c r="F284" s="36" t="str">
        <f>IF(ISBLANK(Table2[[#This Row],[unique_id]]), "", PROPER(SUBSTITUTE(Table2[[#This Row],[unique_id]], "_", " ")))</f>
        <v>Template Driveway Repeater Linkquality Percentage</v>
      </c>
      <c r="G284" s="30" t="s">
        <v>708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hidden="1" customHeight="1" x14ac:dyDescent="0.2">
      <c r="A285" s="30">
        <v>2509</v>
      </c>
      <c r="B285" s="30" t="s">
        <v>26</v>
      </c>
      <c r="C285" s="30" t="s">
        <v>454</v>
      </c>
      <c r="D285" s="30" t="s">
        <v>27</v>
      </c>
      <c r="E285" s="30" t="s">
        <v>716</v>
      </c>
      <c r="F285" s="36" t="str">
        <f>IF(ISBLANK(Table2[[#This Row],[unique_id]]), "", PROPER(SUBSTITUTE(Table2[[#This Row],[unique_id]], "_", " ")))</f>
        <v>Template Landing Repeater Linkquality Percentage</v>
      </c>
      <c r="G285" s="30" t="s">
        <v>709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hidden="1" customHeight="1" x14ac:dyDescent="0.2">
      <c r="A286" s="30">
        <v>2510</v>
      </c>
      <c r="B286" s="30" t="s">
        <v>26</v>
      </c>
      <c r="C286" s="30" t="s">
        <v>454</v>
      </c>
      <c r="D286" s="30" t="s">
        <v>27</v>
      </c>
      <c r="E286" s="30" t="s">
        <v>717</v>
      </c>
      <c r="F286" s="36" t="str">
        <f>IF(ISBLANK(Table2[[#This Row],[unique_id]]), "", PROPER(SUBSTITUTE(Table2[[#This Row],[unique_id]], "_", " ")))</f>
        <v>Template Garden Repeater Linkquality Percentage</v>
      </c>
      <c r="G286" s="30" t="s">
        <v>707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hidden="1" customHeight="1" x14ac:dyDescent="0.2">
      <c r="A287" s="30">
        <v>2511</v>
      </c>
      <c r="B287" s="30" t="s">
        <v>26</v>
      </c>
      <c r="C287" s="30" t="s">
        <v>378</v>
      </c>
      <c r="D287" s="30" t="s">
        <v>27</v>
      </c>
      <c r="E287" s="30" t="s">
        <v>719</v>
      </c>
      <c r="F287" s="36" t="str">
        <f>IF(ISBLANK(Table2[[#This Row],[unique_id]]), "", PROPER(SUBSTITUTE(Table2[[#This Row],[unique_id]], "_", " ")))</f>
        <v>Template Kitchen Fan Outlet Linkquality Percentage</v>
      </c>
      <c r="G287" s="30" t="s">
        <v>621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hidden="1" customHeight="1" x14ac:dyDescent="0.2">
      <c r="A288" s="30">
        <v>2512</v>
      </c>
      <c r="B288" s="30" t="s">
        <v>26</v>
      </c>
      <c r="C288" s="30" t="s">
        <v>378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Deck Fans Outlet Linkquality Percentage</v>
      </c>
      <c r="G288" s="30" t="s">
        <v>622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hidden="1" customHeight="1" x14ac:dyDescent="0.2">
      <c r="A289" s="30">
        <v>2513</v>
      </c>
      <c r="B289" s="30" t="s">
        <v>26</v>
      </c>
      <c r="C289" s="30" t="s">
        <v>378</v>
      </c>
      <c r="D289" s="30" t="s">
        <v>27</v>
      </c>
      <c r="E289" s="30" t="s">
        <v>720</v>
      </c>
      <c r="F289" s="36" t="str">
        <f>IF(ISBLANK(Table2[[#This Row],[unique_id]]), "", PROPER(SUBSTITUTE(Table2[[#This Row],[unique_id]], "_", " ")))</f>
        <v>Template Edwin Wardrobe Outlet Linkquality Percentage</v>
      </c>
      <c r="G289" s="30" t="s">
        <v>713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hidden="1" customHeight="1" x14ac:dyDescent="0.2">
      <c r="A290" s="30">
        <v>2514</v>
      </c>
      <c r="B290" s="30" t="s">
        <v>26</v>
      </c>
      <c r="C290" s="30" t="s">
        <v>39</v>
      </c>
      <c r="D290" s="30" t="s">
        <v>27</v>
      </c>
      <c r="E290" s="30" t="s">
        <v>171</v>
      </c>
      <c r="F290" s="36" t="str">
        <f>IF(ISBLANK(Table2[[#This Row],[unique_id]]), "", PROPER(SUBSTITUTE(Table2[[#This Row],[unique_id]], "_", " ")))</f>
        <v>Weatherstation Coms Signal Quality</v>
      </c>
      <c r="G290" s="30" t="s">
        <v>663</v>
      </c>
      <c r="H290" s="30" t="s">
        <v>722</v>
      </c>
      <c r="I290" s="30" t="s">
        <v>291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F290" s="30">
        <v>300</v>
      </c>
      <c r="AG290" s="31" t="s">
        <v>34</v>
      </c>
      <c r="AH290" s="31"/>
      <c r="AI290" s="30" t="s">
        <v>86</v>
      </c>
      <c r="AJ290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0" s="30" t="str">
        <f>IF(ISBLANK(Table2[[#This Row],[index]]),  "", _xlfn.CONCAT(LOWER(Table2[[#This Row],[device_via_device]]), "/", Table2[[#This Row],[unique_id]]))</f>
        <v>weewx/weatherstation_coms_signal_quality</v>
      </c>
      <c r="AR2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0" s="30">
        <v>1</v>
      </c>
      <c r="AT290" s="32"/>
      <c r="AU290" s="30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Wardrobe</v>
      </c>
      <c r="BB290" s="30" t="s">
        <v>1328</v>
      </c>
      <c r="BC290" s="30" t="s">
        <v>36</v>
      </c>
      <c r="BD290" s="30" t="s">
        <v>37</v>
      </c>
      <c r="BE290" s="30" t="s">
        <v>1119</v>
      </c>
      <c r="BF290" s="30" t="s">
        <v>499</v>
      </c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hidden="1" customHeight="1" x14ac:dyDescent="0.2">
      <c r="A291" s="30">
        <v>2515</v>
      </c>
      <c r="B291" s="30" t="s">
        <v>26</v>
      </c>
      <c r="C291" s="30" t="s">
        <v>39</v>
      </c>
      <c r="D291" s="30" t="s">
        <v>27</v>
      </c>
      <c r="E291" s="30" t="s">
        <v>714</v>
      </c>
      <c r="F291" s="36" t="str">
        <f>IF(ISBLANK(Table2[[#This Row],[unique_id]]), "", PROPER(SUBSTITUTE(Table2[[#This Row],[unique_id]], "_", " ")))</f>
        <v>Template Weatherstation Coms Signal Quality Percentage</v>
      </c>
      <c r="G291" s="30" t="s">
        <v>663</v>
      </c>
      <c r="H291" s="30" t="s">
        <v>722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E291" s="31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hidden="1" customHeight="1" x14ac:dyDescent="0.2">
      <c r="A292" s="30">
        <v>2516</v>
      </c>
      <c r="B292" s="30" t="s">
        <v>26</v>
      </c>
      <c r="C292" s="30" t="s">
        <v>1254</v>
      </c>
      <c r="D292" s="30" t="s">
        <v>148</v>
      </c>
      <c r="E292" s="30" t="s">
        <v>1256</v>
      </c>
      <c r="F292" s="30" t="str">
        <f>IF(ISBLANK(Table2[[#This Row],[unique_id]]), "", PROPER(SUBSTITUTE(Table2[[#This Row],[unique_id]], "_", " ")))</f>
        <v>Service Homeassistant Availability</v>
      </c>
      <c r="G292" s="30" t="s">
        <v>1284</v>
      </c>
      <c r="H292" s="30" t="s">
        <v>1251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D292" s="30" t="s">
        <v>1252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30" t="str">
        <f>IF(ISBLANK(Table2[[#This Row],[index]]),  "", _xlfn.CONCAT("asystem/supervisor/", SUBSTITUTE(LOWER(Table2[[#This Row],[unique_id]]), "_", "/")))</f>
        <v>asystem/supervisor/service/homeassistant/availability</v>
      </c>
      <c r="AM292" s="30" t="s">
        <v>1286</v>
      </c>
      <c r="AR292" s="30" t="s">
        <v>1002</v>
      </c>
      <c r="AS292" s="30">
        <v>1</v>
      </c>
      <c r="AT292" s="32"/>
      <c r="AU292" s="30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1255</v>
      </c>
      <c r="BC292" s="30" t="s">
        <v>1182</v>
      </c>
      <c r="BD292" s="30" t="s">
        <v>1181</v>
      </c>
      <c r="BE292" s="30" t="s">
        <v>1024</v>
      </c>
      <c r="BF292" s="30" t="s">
        <v>28</v>
      </c>
      <c r="BK292" s="4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hidden="1" customHeight="1" x14ac:dyDescent="0.2">
      <c r="A293" s="30">
        <v>2517</v>
      </c>
      <c r="B293" s="30" t="s">
        <v>26</v>
      </c>
      <c r="C293" s="30" t="s">
        <v>1254</v>
      </c>
      <c r="D293" s="30" t="s">
        <v>148</v>
      </c>
      <c r="E293" s="30" t="s">
        <v>1257</v>
      </c>
      <c r="F293" s="30" t="str">
        <f>IF(ISBLANK(Table2[[#This Row],[unique_id]]), "", PROPER(SUBSTITUTE(Table2[[#This Row],[unique_id]], "_", " ")))</f>
        <v>Service Plex Availability</v>
      </c>
      <c r="G293" s="30" t="s">
        <v>1271</v>
      </c>
      <c r="H293" s="30" t="s">
        <v>1251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30" t="str">
        <f>IF(ISBLANK(Table2[[#This Row],[index]]),  "", _xlfn.CONCAT("asystem/supervisor/", SUBSTITUTE(LOWER(Table2[[#This Row],[unique_id]]), "_", "/")))</f>
        <v>asystem/supervisor/service/plex/availability</v>
      </c>
      <c r="AM293" s="30" t="s">
        <v>1286</v>
      </c>
      <c r="AR293" s="30" t="s">
        <v>1002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1255</v>
      </c>
      <c r="BC293" s="30" t="s">
        <v>1182</v>
      </c>
      <c r="BD293" s="30" t="s">
        <v>1181</v>
      </c>
      <c r="BE293" s="30" t="s">
        <v>1024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hidden="1" customHeight="1" x14ac:dyDescent="0.2">
      <c r="A294" s="30">
        <v>2518</v>
      </c>
      <c r="B294" s="30" t="s">
        <v>26</v>
      </c>
      <c r="C294" s="30" t="s">
        <v>1254</v>
      </c>
      <c r="D294" s="30" t="s">
        <v>148</v>
      </c>
      <c r="E294" s="30" t="s">
        <v>1258</v>
      </c>
      <c r="F294" s="30" t="str">
        <f>IF(ISBLANK(Table2[[#This Row],[unique_id]]), "", PROPER(SUBSTITUTE(Table2[[#This Row],[unique_id]], "_", " ")))</f>
        <v>Service Grafana Availability</v>
      </c>
      <c r="G294" s="30" t="s">
        <v>1272</v>
      </c>
      <c r="H294" s="30" t="s">
        <v>1251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30" t="str">
        <f>IF(ISBLANK(Table2[[#This Row],[index]]),  "", _xlfn.CONCAT("asystem/supervisor/", SUBSTITUTE(LOWER(Table2[[#This Row],[unique_id]]), "_", "/")))</f>
        <v>asystem/supervisor/service/grafana/availability</v>
      </c>
      <c r="AM294" s="30" t="s">
        <v>1286</v>
      </c>
      <c r="AR294" s="30" t="s">
        <v>1002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1255</v>
      </c>
      <c r="BC294" s="30" t="s">
        <v>1182</v>
      </c>
      <c r="BD294" s="30" t="s">
        <v>1181</v>
      </c>
      <c r="BE294" s="30" t="s">
        <v>1024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hidden="1" customHeight="1" x14ac:dyDescent="0.2">
      <c r="A295" s="30">
        <v>2519</v>
      </c>
      <c r="B295" s="30" t="s">
        <v>26</v>
      </c>
      <c r="C295" s="30" t="s">
        <v>1254</v>
      </c>
      <c r="D295" s="30" t="s">
        <v>148</v>
      </c>
      <c r="E295" s="30" t="s">
        <v>1259</v>
      </c>
      <c r="F295" s="30" t="str">
        <f>IF(ISBLANK(Table2[[#This Row],[unique_id]]), "", PROPER(SUBSTITUTE(Table2[[#This Row],[unique_id]], "_", " ")))</f>
        <v>Service Wrangle Availability</v>
      </c>
      <c r="G295" s="30" t="s">
        <v>1273</v>
      </c>
      <c r="H295" s="30" t="s">
        <v>1251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30" t="str">
        <f>IF(ISBLANK(Table2[[#This Row],[index]]),  "", _xlfn.CONCAT("asystem/supervisor/", SUBSTITUTE(LOWER(Table2[[#This Row],[unique_id]]), "_", "/")))</f>
        <v>asystem/supervisor/service/wrangle/availability</v>
      </c>
      <c r="AM295" s="30" t="s">
        <v>1286</v>
      </c>
      <c r="AR295" s="30" t="s">
        <v>1002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1255</v>
      </c>
      <c r="BC295" s="30" t="s">
        <v>1182</v>
      </c>
      <c r="BD295" s="30" t="s">
        <v>1181</v>
      </c>
      <c r="BE295" s="30" t="s">
        <v>1024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hidden="1" customHeight="1" x14ac:dyDescent="0.2">
      <c r="A296" s="30">
        <v>2520</v>
      </c>
      <c r="B296" s="30" t="s">
        <v>26</v>
      </c>
      <c r="C296" s="30" t="s">
        <v>1254</v>
      </c>
      <c r="D296" s="30" t="s">
        <v>148</v>
      </c>
      <c r="E296" s="30" t="s">
        <v>1260</v>
      </c>
      <c r="F296" s="30" t="str">
        <f>IF(ISBLANK(Table2[[#This Row],[unique_id]]), "", PROPER(SUBSTITUTE(Table2[[#This Row],[unique_id]], "_", " ")))</f>
        <v>Service Internet Availability</v>
      </c>
      <c r="G296" s="30" t="s">
        <v>283</v>
      </c>
      <c r="H296" s="30" t="s">
        <v>1251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30" t="str">
        <f>IF(ISBLANK(Table2[[#This Row],[index]]),  "", _xlfn.CONCAT("asystem/supervisor/", SUBSTITUTE(LOWER(Table2[[#This Row],[unique_id]]), "_", "/")))</f>
        <v>asystem/supervisor/service/internet/availability</v>
      </c>
      <c r="AM296" s="30" t="s">
        <v>1286</v>
      </c>
      <c r="AR296" s="30" t="s">
        <v>1002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1255</v>
      </c>
      <c r="BC296" s="30" t="s">
        <v>1182</v>
      </c>
      <c r="BD296" s="30" t="s">
        <v>1181</v>
      </c>
      <c r="BE296" s="30" t="s">
        <v>1024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hidden="1" customHeight="1" x14ac:dyDescent="0.2">
      <c r="A297" s="30">
        <v>2521</v>
      </c>
      <c r="B297" s="30" t="s">
        <v>26</v>
      </c>
      <c r="C297" s="30" t="s">
        <v>1254</v>
      </c>
      <c r="D297" s="30" t="s">
        <v>148</v>
      </c>
      <c r="E297" s="30" t="s">
        <v>1261</v>
      </c>
      <c r="F297" s="30" t="str">
        <f>IF(ISBLANK(Table2[[#This Row],[unique_id]]), "", PROPER(SUBSTITUTE(Table2[[#This Row],[unique_id]], "_", " ")))</f>
        <v>Service Unifi Availability</v>
      </c>
      <c r="G297" s="30" t="s">
        <v>234</v>
      </c>
      <c r="H297" s="30" t="s">
        <v>1251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30" t="str">
        <f>IF(ISBLANK(Table2[[#This Row],[index]]),  "", _xlfn.CONCAT("asystem/supervisor/", SUBSTITUTE(LOWER(Table2[[#This Row],[unique_id]]), "_", "/")))</f>
        <v>asystem/supervisor/service/unifi/availability</v>
      </c>
      <c r="AM297" s="30" t="s">
        <v>1286</v>
      </c>
      <c r="AR297" s="30" t="s">
        <v>1002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1255</v>
      </c>
      <c r="BC297" s="30" t="s">
        <v>1182</v>
      </c>
      <c r="BD297" s="30" t="s">
        <v>1181</v>
      </c>
      <c r="BE297" s="30" t="s">
        <v>1024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hidden="1" customHeight="1" x14ac:dyDescent="0.2">
      <c r="A298" s="30">
        <v>2522</v>
      </c>
      <c r="B298" s="30" t="s">
        <v>26</v>
      </c>
      <c r="C298" s="30" t="s">
        <v>1254</v>
      </c>
      <c r="D298" s="30" t="s">
        <v>148</v>
      </c>
      <c r="E298" s="30" t="s">
        <v>1253</v>
      </c>
      <c r="F298" s="30" t="str">
        <f>IF(ISBLANK(Table2[[#This Row],[unique_id]]), "", PROPER(SUBSTITUTE(Table2[[#This Row],[unique_id]], "_", " ")))</f>
        <v>Service Zigbee2Mqtt Availability</v>
      </c>
      <c r="G298" s="30" t="s">
        <v>1274</v>
      </c>
      <c r="H298" s="30" t="s">
        <v>1251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30" t="str">
        <f>IF(ISBLANK(Table2[[#This Row],[index]]),  "", _xlfn.CONCAT("asystem/supervisor/", SUBSTITUTE(LOWER(Table2[[#This Row],[unique_id]]), "_", "/")))</f>
        <v>asystem/supervisor/service/zigbee2mqtt/availability</v>
      </c>
      <c r="AM298" s="30" t="s">
        <v>1286</v>
      </c>
      <c r="AR298" s="30" t="s">
        <v>1002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1255</v>
      </c>
      <c r="BC298" s="30" t="s">
        <v>1182</v>
      </c>
      <c r="BD298" s="30" t="s">
        <v>1181</v>
      </c>
      <c r="BE298" s="30" t="s">
        <v>1024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hidden="1" customHeight="1" x14ac:dyDescent="0.2">
      <c r="A299" s="30">
        <v>2523</v>
      </c>
      <c r="B299" s="30" t="s">
        <v>26</v>
      </c>
      <c r="C299" s="30" t="s">
        <v>1254</v>
      </c>
      <c r="D299" s="30" t="s">
        <v>148</v>
      </c>
      <c r="E299" s="30" t="s">
        <v>1262</v>
      </c>
      <c r="F299" s="30" t="str">
        <f>IF(ISBLANK(Table2[[#This Row],[unique_id]]), "", PROPER(SUBSTITUTE(Table2[[#This Row],[unique_id]], "_", " ")))</f>
        <v>Service Weewx Availability</v>
      </c>
      <c r="G299" s="30" t="s">
        <v>1275</v>
      </c>
      <c r="H299" s="30" t="s">
        <v>1251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30" t="str">
        <f>IF(ISBLANK(Table2[[#This Row],[index]]),  "", _xlfn.CONCAT("asystem/supervisor/", SUBSTITUTE(LOWER(Table2[[#This Row],[unique_id]]), "_", "/")))</f>
        <v>asystem/supervisor/service/weewx/availability</v>
      </c>
      <c r="AM299" s="30" t="s">
        <v>1286</v>
      </c>
      <c r="AR299" s="30" t="s">
        <v>1002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1255</v>
      </c>
      <c r="BC299" s="30" t="s">
        <v>1182</v>
      </c>
      <c r="BD299" s="30" t="s">
        <v>1181</v>
      </c>
      <c r="BE299" s="30" t="s">
        <v>1024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hidden="1" customHeight="1" x14ac:dyDescent="0.2">
      <c r="A300" s="30">
        <v>2524</v>
      </c>
      <c r="B300" s="30" t="s">
        <v>26</v>
      </c>
      <c r="C300" s="30" t="s">
        <v>1254</v>
      </c>
      <c r="D300" s="30" t="s">
        <v>148</v>
      </c>
      <c r="E300" s="30" t="s">
        <v>1263</v>
      </c>
      <c r="F300" s="30" t="str">
        <f>IF(ISBLANK(Table2[[#This Row],[unique_id]]), "", PROPER(SUBSTITUTE(Table2[[#This Row],[unique_id]], "_", " ")))</f>
        <v>Service Digitemp Availability</v>
      </c>
      <c r="G300" s="30" t="s">
        <v>1276</v>
      </c>
      <c r="H300" s="30" t="s">
        <v>1251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30" t="str">
        <f>IF(ISBLANK(Table2[[#This Row],[index]]),  "", _xlfn.CONCAT("asystem/supervisor/", SUBSTITUTE(LOWER(Table2[[#This Row],[unique_id]]), "_", "/")))</f>
        <v>asystem/supervisor/service/digitemp/availability</v>
      </c>
      <c r="AM300" s="30" t="s">
        <v>1286</v>
      </c>
      <c r="AR300" s="30" t="s">
        <v>1002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1255</v>
      </c>
      <c r="BC300" s="30" t="s">
        <v>1182</v>
      </c>
      <c r="BD300" s="30" t="s">
        <v>1181</v>
      </c>
      <c r="BE300" s="30" t="s">
        <v>1024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hidden="1" customHeight="1" x14ac:dyDescent="0.2">
      <c r="A301" s="30">
        <v>2525</v>
      </c>
      <c r="B301" s="30" t="s">
        <v>26</v>
      </c>
      <c r="C301" s="30" t="s">
        <v>1254</v>
      </c>
      <c r="D301" s="30" t="s">
        <v>148</v>
      </c>
      <c r="E301" s="30" t="s">
        <v>1264</v>
      </c>
      <c r="F301" s="30" t="str">
        <f>IF(ISBLANK(Table2[[#This Row],[unique_id]]), "", PROPER(SUBSTITUTE(Table2[[#This Row],[unique_id]], "_", " ")))</f>
        <v>Service Nginx Availability</v>
      </c>
      <c r="G301" s="30" t="s">
        <v>1277</v>
      </c>
      <c r="H301" s="30" t="s">
        <v>1251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30" t="str">
        <f>IF(ISBLANK(Table2[[#This Row],[index]]),  "", _xlfn.CONCAT("asystem/supervisor/", SUBSTITUTE(LOWER(Table2[[#This Row],[unique_id]]), "_", "/")))</f>
        <v>asystem/supervisor/service/nginx/availability</v>
      </c>
      <c r="AM301" s="30" t="s">
        <v>1286</v>
      </c>
      <c r="AR301" s="30" t="s">
        <v>1002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1255</v>
      </c>
      <c r="BC301" s="30" t="s">
        <v>1182</v>
      </c>
      <c r="BD301" s="30" t="s">
        <v>1181</v>
      </c>
      <c r="BE301" s="30" t="s">
        <v>1024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hidden="1" customHeight="1" x14ac:dyDescent="0.2">
      <c r="A302" s="30">
        <v>2526</v>
      </c>
      <c r="B302" s="30" t="s">
        <v>26</v>
      </c>
      <c r="C302" s="30" t="s">
        <v>1254</v>
      </c>
      <c r="D302" s="30" t="s">
        <v>148</v>
      </c>
      <c r="E302" s="30" t="s">
        <v>1265</v>
      </c>
      <c r="F302" s="30" t="str">
        <f>IF(ISBLANK(Table2[[#This Row],[unique_id]]), "", PROPER(SUBSTITUTE(Table2[[#This Row],[unique_id]], "_", " ")))</f>
        <v>Service Influxdb Availability</v>
      </c>
      <c r="G302" s="30" t="s">
        <v>1278</v>
      </c>
      <c r="H302" s="30" t="s">
        <v>1251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30" t="str">
        <f>IF(ISBLANK(Table2[[#This Row],[index]]),  "", _xlfn.CONCAT("asystem/supervisor/", SUBSTITUTE(LOWER(Table2[[#This Row],[unique_id]]), "_", "/")))</f>
        <v>asystem/supervisor/service/influxdb/availability</v>
      </c>
      <c r="AM302" s="30" t="s">
        <v>1286</v>
      </c>
      <c r="AR302" s="30" t="s">
        <v>1002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1255</v>
      </c>
      <c r="BC302" s="30" t="s">
        <v>1182</v>
      </c>
      <c r="BD302" s="30" t="s">
        <v>1181</v>
      </c>
      <c r="BE302" s="30" t="s">
        <v>1024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hidden="1" customHeight="1" x14ac:dyDescent="0.2">
      <c r="A303" s="30">
        <v>2527</v>
      </c>
      <c r="B303" s="30" t="s">
        <v>26</v>
      </c>
      <c r="C303" s="30" t="s">
        <v>1254</v>
      </c>
      <c r="D303" s="30" t="s">
        <v>148</v>
      </c>
      <c r="E303" s="30" t="s">
        <v>1266</v>
      </c>
      <c r="F303" s="30" t="str">
        <f>IF(ISBLANK(Table2[[#This Row],[unique_id]]), "", PROPER(SUBSTITUTE(Table2[[#This Row],[unique_id]], "_", " ")))</f>
        <v>Service Mariadb Availability</v>
      </c>
      <c r="G303" s="30" t="s">
        <v>1279</v>
      </c>
      <c r="H303" s="30" t="s">
        <v>1251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30" t="str">
        <f>IF(ISBLANK(Table2[[#This Row],[index]]),  "", _xlfn.CONCAT("asystem/supervisor/", SUBSTITUTE(LOWER(Table2[[#This Row],[unique_id]]), "_", "/")))</f>
        <v>asystem/supervisor/service/mariadb/availability</v>
      </c>
      <c r="AM303" s="30" t="s">
        <v>1286</v>
      </c>
      <c r="AR303" s="30" t="s">
        <v>1002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1255</v>
      </c>
      <c r="BC303" s="30" t="s">
        <v>1182</v>
      </c>
      <c r="BD303" s="30" t="s">
        <v>1181</v>
      </c>
      <c r="BE303" s="30" t="s">
        <v>1024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hidden="1" customHeight="1" x14ac:dyDescent="0.2">
      <c r="A304" s="30">
        <v>2528</v>
      </c>
      <c r="B304" s="30" t="s">
        <v>26</v>
      </c>
      <c r="C304" s="30" t="s">
        <v>1254</v>
      </c>
      <c r="D304" s="30" t="s">
        <v>148</v>
      </c>
      <c r="E304" s="30" t="s">
        <v>1267</v>
      </c>
      <c r="F304" s="30" t="str">
        <f>IF(ISBLANK(Table2[[#This Row],[unique_id]]), "", PROPER(SUBSTITUTE(Table2[[#This Row],[unique_id]], "_", " ")))</f>
        <v>Service Postgres Availability</v>
      </c>
      <c r="G304" s="30" t="s">
        <v>1280</v>
      </c>
      <c r="H304" s="30" t="s">
        <v>1251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30" t="str">
        <f>IF(ISBLANK(Table2[[#This Row],[index]]),  "", _xlfn.CONCAT("asystem/supervisor/", SUBSTITUTE(LOWER(Table2[[#This Row],[unique_id]]), "_", "/")))</f>
        <v>asystem/supervisor/service/postgres/availability</v>
      </c>
      <c r="AM304" s="30" t="s">
        <v>1286</v>
      </c>
      <c r="AR304" s="30" t="s">
        <v>1002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1255</v>
      </c>
      <c r="BC304" s="30" t="s">
        <v>1182</v>
      </c>
      <c r="BD304" s="30" t="s">
        <v>1181</v>
      </c>
      <c r="BE304" s="30" t="s">
        <v>1024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hidden="1" customHeight="1" x14ac:dyDescent="0.2">
      <c r="A305" s="30">
        <v>2529</v>
      </c>
      <c r="B305" s="30" t="s">
        <v>26</v>
      </c>
      <c r="C305" s="30" t="s">
        <v>1254</v>
      </c>
      <c r="D305" s="30" t="s">
        <v>148</v>
      </c>
      <c r="E305" s="30" t="s">
        <v>1268</v>
      </c>
      <c r="F305" s="30" t="str">
        <f>IF(ISBLANK(Table2[[#This Row],[unique_id]]), "", PROPER(SUBSTITUTE(Table2[[#This Row],[unique_id]], "_", " ")))</f>
        <v>Service Letsencrypt Availability</v>
      </c>
      <c r="G305" s="30" t="s">
        <v>1281</v>
      </c>
      <c r="H305" s="30" t="s">
        <v>1251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30" t="str">
        <f>IF(ISBLANK(Table2[[#This Row],[index]]),  "", _xlfn.CONCAT("asystem/supervisor/", SUBSTITUTE(LOWER(Table2[[#This Row],[unique_id]]), "_", "/")))</f>
        <v>asystem/supervisor/service/letsencrypt/availability</v>
      </c>
      <c r="AM305" s="30" t="s">
        <v>1286</v>
      </c>
      <c r="AR305" s="30" t="s">
        <v>1002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1255</v>
      </c>
      <c r="BC305" s="30" t="s">
        <v>1182</v>
      </c>
      <c r="BD305" s="30" t="s">
        <v>1181</v>
      </c>
      <c r="BE305" s="30" t="s">
        <v>1024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hidden="1" customHeight="1" x14ac:dyDescent="0.2">
      <c r="A306" s="30">
        <v>2530</v>
      </c>
      <c r="B306" s="30" t="s">
        <v>26</v>
      </c>
      <c r="C306" s="30" t="s">
        <v>1254</v>
      </c>
      <c r="D306" s="30" t="s">
        <v>148</v>
      </c>
      <c r="E306" s="30" t="s">
        <v>1269</v>
      </c>
      <c r="F306" s="30" t="str">
        <f>IF(ISBLANK(Table2[[#This Row],[unique_id]]), "", PROPER(SUBSTITUTE(Table2[[#This Row],[unique_id]], "_", " ")))</f>
        <v>Service Unifipoller Availability</v>
      </c>
      <c r="G306" s="30" t="s">
        <v>1282</v>
      </c>
      <c r="H306" s="30" t="s">
        <v>1251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30" t="str">
        <f>IF(ISBLANK(Table2[[#This Row],[index]]),  "", _xlfn.CONCAT("asystem/supervisor/", SUBSTITUTE(LOWER(Table2[[#This Row],[unique_id]]), "_", "/")))</f>
        <v>asystem/supervisor/service/unifipoller/availability</v>
      </c>
      <c r="AM306" s="30" t="s">
        <v>1286</v>
      </c>
      <c r="AR306" s="30" t="s">
        <v>1002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1255</v>
      </c>
      <c r="BC306" s="30" t="s">
        <v>1182</v>
      </c>
      <c r="BD306" s="30" t="s">
        <v>1181</v>
      </c>
      <c r="BE306" s="30" t="s">
        <v>1024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hidden="1" customHeight="1" x14ac:dyDescent="0.2">
      <c r="A307" s="30">
        <v>2531</v>
      </c>
      <c r="B307" s="30" t="s">
        <v>26</v>
      </c>
      <c r="C307" s="30" t="s">
        <v>1254</v>
      </c>
      <c r="D307" s="30" t="s">
        <v>148</v>
      </c>
      <c r="E307" s="30" t="s">
        <v>1270</v>
      </c>
      <c r="F307" s="30" t="str">
        <f>IF(ISBLANK(Table2[[#This Row],[unique_id]]), "", PROPER(SUBSTITUTE(Table2[[#This Row],[unique_id]], "_", " ")))</f>
        <v>Service Monitor Availability</v>
      </c>
      <c r="G307" s="30" t="s">
        <v>1283</v>
      </c>
      <c r="H307" s="30" t="s">
        <v>1251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30" t="str">
        <f>IF(ISBLANK(Table2[[#This Row],[index]]),  "", _xlfn.CONCAT("asystem/supervisor/", SUBSTITUTE(LOWER(Table2[[#This Row],[unique_id]]), "_", "/")))</f>
        <v>asystem/supervisor/service/monitor/availability</v>
      </c>
      <c r="AM307" s="30" t="s">
        <v>1286</v>
      </c>
      <c r="AR307" s="30" t="s">
        <v>1002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1255</v>
      </c>
      <c r="BC307" s="30" t="s">
        <v>1182</v>
      </c>
      <c r="BD307" s="30" t="s">
        <v>1181</v>
      </c>
      <c r="BE307" s="30" t="s">
        <v>1024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hidden="1" customHeight="1" x14ac:dyDescent="0.2">
      <c r="A308" s="30">
        <v>2532</v>
      </c>
      <c r="B308" s="30" t="s">
        <v>583</v>
      </c>
      <c r="C308" s="30" t="s">
        <v>1254</v>
      </c>
      <c r="D308" s="30" t="s">
        <v>148</v>
      </c>
      <c r="E308" s="30" t="s">
        <v>1287</v>
      </c>
      <c r="F308" s="30" t="str">
        <f>IF(ISBLANK(Table2[[#This Row],[unique_id]]), "", PROPER(SUBSTITUTE(Table2[[#This Row],[unique_id]], "_", " ")))</f>
        <v>Host Flo Availability</v>
      </c>
      <c r="G308" s="30" t="s">
        <v>1111</v>
      </c>
      <c r="H308" s="30" t="s">
        <v>1285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30" t="str">
        <f>IF(ISBLANK(Table2[[#This Row],[index]]),  "", _xlfn.CONCAT("asystem/supervisor/", SUBSTITUTE(LOWER(Table2[[#This Row],[unique_id]]), "_", "/")))</f>
        <v>asystem/supervisor/host/flo/availability</v>
      </c>
      <c r="AM308" s="30" t="s">
        <v>1286</v>
      </c>
      <c r="AR308" s="30" t="s">
        <v>1002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1255</v>
      </c>
      <c r="BC308" s="30" t="s">
        <v>1182</v>
      </c>
      <c r="BD308" s="30" t="s">
        <v>1181</v>
      </c>
      <c r="BE308" s="30" t="s">
        <v>1024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hidden="1" customHeight="1" x14ac:dyDescent="0.2">
      <c r="A309" s="30">
        <v>2533</v>
      </c>
      <c r="B309" s="30" t="s">
        <v>26</v>
      </c>
      <c r="C309" s="30" t="s">
        <v>1254</v>
      </c>
      <c r="D309" s="30" t="s">
        <v>148</v>
      </c>
      <c r="E309" s="30" t="s">
        <v>1489</v>
      </c>
      <c r="F309" s="30" t="str">
        <f>IF(ISBLANK(Table2[[#This Row],[unique_id]]), "", PROPER(SUBSTITUTE(Table2[[#This Row],[unique_id]], "_", " ")))</f>
        <v>Host Eva Availability</v>
      </c>
      <c r="G309" s="30" t="s">
        <v>1490</v>
      </c>
      <c r="H309" s="30" t="s">
        <v>1285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1252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30" t="str">
        <f>IF(ISBLANK(Table2[[#This Row],[index]]),  "", _xlfn.CONCAT("asystem/supervisor/", SUBSTITUTE(LOWER(Table2[[#This Row],[unique_id]]), "_", "/")))</f>
        <v>asystem/supervisor/host/eva/availability</v>
      </c>
      <c r="AM309" s="30" t="s">
        <v>1286</v>
      </c>
      <c r="AR309" s="30" t="s">
        <v>1002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1255</v>
      </c>
      <c r="BC309" s="30" t="s">
        <v>1182</v>
      </c>
      <c r="BD309" s="30" t="s">
        <v>1181</v>
      </c>
      <c r="BE309" s="30" t="s">
        <v>1024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hidden="1" customHeight="1" x14ac:dyDescent="0.2">
      <c r="A310" s="30">
        <v>2534</v>
      </c>
      <c r="B310" s="30" t="s">
        <v>26</v>
      </c>
      <c r="C310" s="30" t="s">
        <v>1254</v>
      </c>
      <c r="D310" s="30" t="s">
        <v>148</v>
      </c>
      <c r="E310" s="30" t="s">
        <v>1289</v>
      </c>
      <c r="F310" s="30" t="str">
        <f>IF(ISBLANK(Table2[[#This Row],[unique_id]]), "", PROPER(SUBSTITUTE(Table2[[#This Row],[unique_id]], "_", " ")))</f>
        <v>Host Meg Availability</v>
      </c>
      <c r="G310" s="30" t="s">
        <v>1311</v>
      </c>
      <c r="H310" s="30" t="s">
        <v>1285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1252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30" t="str">
        <f>IF(ISBLANK(Table2[[#This Row],[index]]),  "", _xlfn.CONCAT("asystem/supervisor/", SUBSTITUTE(LOWER(Table2[[#This Row],[unique_id]]), "_", "/")))</f>
        <v>asystem/supervisor/host/meg/availability</v>
      </c>
      <c r="AM310" s="30" t="s">
        <v>1286</v>
      </c>
      <c r="AR310" s="30" t="s">
        <v>1002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1255</v>
      </c>
      <c r="BC310" s="30" t="s">
        <v>1182</v>
      </c>
      <c r="BD310" s="30" t="s">
        <v>1181</v>
      </c>
      <c r="BE310" s="30" t="s">
        <v>1024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hidden="1" customHeight="1" x14ac:dyDescent="0.2">
      <c r="A311" s="30">
        <v>2535</v>
      </c>
      <c r="B311" s="30" t="s">
        <v>26</v>
      </c>
      <c r="C311" s="30" t="s">
        <v>1254</v>
      </c>
      <c r="D311" s="30" t="s">
        <v>148</v>
      </c>
      <c r="E311" s="30" t="s">
        <v>1288</v>
      </c>
      <c r="F311" s="30" t="str">
        <f>IF(ISBLANK(Table2[[#This Row],[unique_id]]), "", PROPER(SUBSTITUTE(Table2[[#This Row],[unique_id]], "_", " ")))</f>
        <v>Host Lia Availability</v>
      </c>
      <c r="G311" s="30" t="s">
        <v>1310</v>
      </c>
      <c r="H311" s="30" t="s">
        <v>1285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1252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30" t="str">
        <f>IF(ISBLANK(Table2[[#This Row],[index]]),  "", _xlfn.CONCAT("asystem/supervisor/", SUBSTITUTE(LOWER(Table2[[#This Row],[unique_id]]), "_", "/")))</f>
        <v>asystem/supervisor/host/lia/availability</v>
      </c>
      <c r="AM311" s="30" t="s">
        <v>1286</v>
      </c>
      <c r="AR311" s="30" t="s">
        <v>1002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1255</v>
      </c>
      <c r="BC311" s="30" t="s">
        <v>1182</v>
      </c>
      <c r="BD311" s="30" t="s">
        <v>1181</v>
      </c>
      <c r="BE311" s="30" t="s">
        <v>1024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hidden="1" customHeight="1" x14ac:dyDescent="0.2">
      <c r="A312" s="30">
        <v>2536</v>
      </c>
      <c r="B312" s="30" t="s">
        <v>26</v>
      </c>
      <c r="C312" s="30" t="s">
        <v>444</v>
      </c>
      <c r="D312" s="30" t="s">
        <v>333</v>
      </c>
      <c r="E312" s="30" t="s">
        <v>332</v>
      </c>
      <c r="F312" s="36" t="str">
        <f>IF(ISBLANK(Table2[[#This Row],[unique_id]]), "", PROPER(SUBSTITUTE(Table2[[#This Row],[unique_id]], "_", " ")))</f>
        <v>Column Break</v>
      </c>
      <c r="G312" s="30" t="s">
        <v>329</v>
      </c>
      <c r="H312" s="30" t="s">
        <v>1285</v>
      </c>
      <c r="I312" s="30" t="s">
        <v>291</v>
      </c>
      <c r="M312" s="30" t="s">
        <v>330</v>
      </c>
      <c r="N312" s="30" t="s">
        <v>331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G312" s="31"/>
      <c r="AH312" s="31"/>
      <c r="AR312" s="39"/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/>
      </c>
      <c r="BE312" s="3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2" s="30"/>
    </row>
    <row r="313" spans="1:66" ht="16" customHeight="1" x14ac:dyDescent="0.2">
      <c r="A313" s="30">
        <v>2537</v>
      </c>
      <c r="B313" s="30" t="s">
        <v>26</v>
      </c>
      <c r="C313" s="30" t="s">
        <v>150</v>
      </c>
      <c r="D313" s="30" t="s">
        <v>612</v>
      </c>
      <c r="E313" s="30" t="s">
        <v>1480</v>
      </c>
      <c r="F313" s="36" t="str">
        <f>IF(ISBLANK(Table2[[#This Row],[unique_id]]), "", PROPER(SUBSTITUTE(Table2[[#This Row],[unique_id]], "_", " ")))</f>
        <v>Google Assistant Synchronize Devices</v>
      </c>
      <c r="G313" s="30" t="s">
        <v>1250</v>
      </c>
      <c r="H313" s="30" t="s">
        <v>613</v>
      </c>
      <c r="I313" s="30" t="s">
        <v>291</v>
      </c>
      <c r="M313" s="30" t="s">
        <v>257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hidden="1" customHeight="1" x14ac:dyDescent="0.2">
      <c r="A314" s="30">
        <v>2538</v>
      </c>
      <c r="B314" s="30" t="s">
        <v>26</v>
      </c>
      <c r="C314" s="30" t="s">
        <v>1312</v>
      </c>
      <c r="D314" s="30" t="s">
        <v>27</v>
      </c>
      <c r="E314" s="30" t="s">
        <v>1319</v>
      </c>
      <c r="F314" s="30" t="str">
        <f>IF(ISBLANK(Table2[[#This Row],[unique_id]]), "", PROPER(SUBSTITUTE(Table2[[#This Row],[unique_id]], "_", " ")))</f>
        <v>Template Utility Temperature Proxy</v>
      </c>
      <c r="G314" s="30" t="s">
        <v>1313</v>
      </c>
      <c r="H314" s="30" t="s">
        <v>1315</v>
      </c>
      <c r="I314" s="30" t="s">
        <v>291</v>
      </c>
      <c r="K314" s="30" t="s">
        <v>1233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 t="s">
        <v>31</v>
      </c>
      <c r="AC314" s="30" t="s">
        <v>88</v>
      </c>
      <c r="AD314" s="30" t="s">
        <v>89</v>
      </c>
      <c r="AE314" s="30" t="s">
        <v>316</v>
      </c>
      <c r="AG314" s="31"/>
      <c r="AH314" s="31"/>
      <c r="AJ314" s="30" t="str">
        <f>IF(ISBLANK(AI314),  "", _xlfn.CONCAT("haas/entity/sensor/", LOWER(C314), "/", E314, "/config"))</f>
        <v/>
      </c>
      <c r="AK314" s="30" t="str">
        <f>IF(ISBLANK(AI314),  "", _xlfn.CONCAT(LOWER(C314), "/", E314))</f>
        <v/>
      </c>
      <c r="AR314" s="39"/>
      <c r="AT314" s="32"/>
      <c r="AU314" s="40"/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4" s="30"/>
    </row>
    <row r="315" spans="1:66" ht="16" hidden="1" customHeight="1" x14ac:dyDescent="0.2">
      <c r="A315" s="30">
        <v>2539</v>
      </c>
      <c r="B315" s="30" t="s">
        <v>26</v>
      </c>
      <c r="C315" s="30" t="s">
        <v>1174</v>
      </c>
      <c r="D315" s="30" t="s">
        <v>27</v>
      </c>
      <c r="E315" s="30" t="s">
        <v>1175</v>
      </c>
      <c r="F315" s="36" t="str">
        <f>IF(ISBLANK(Table2[[#This Row],[unique_id]]), "", PROPER(SUBSTITUTE(Table2[[#This Row],[unique_id]], "_", " ")))</f>
        <v>Rack Top Temperature</v>
      </c>
      <c r="G315" s="30" t="s">
        <v>1177</v>
      </c>
      <c r="H315" s="30" t="s">
        <v>1315</v>
      </c>
      <c r="I315" s="30" t="s">
        <v>291</v>
      </c>
      <c r="K315" s="30" t="s">
        <v>1225</v>
      </c>
      <c r="O315" s="31"/>
      <c r="P315" s="30"/>
      <c r="T315" s="37"/>
      <c r="U315" s="30"/>
      <c r="V315" s="31" t="s">
        <v>1245</v>
      </c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F315" s="30">
        <v>300</v>
      </c>
      <c r="AG315" s="31" t="s">
        <v>34</v>
      </c>
      <c r="AH315" s="31"/>
      <c r="AI315" s="30" t="s">
        <v>1201</v>
      </c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0" t="str">
        <f>IF(ISBLANK(Table2[[#This Row],[index]]),  "", _xlfn.CONCAT("telegraf/", Table2[[#This Row],[unique_id_device]], "/", LOWER(Table2[[#This Row],[device_via_device]])))</f>
        <v>telegraf/macmini-meg/digitemp</v>
      </c>
      <c r="AR315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87</v>
      </c>
      <c r="BC315" s="30" t="s">
        <v>1178</v>
      </c>
      <c r="BD315" s="30" t="s">
        <v>1174</v>
      </c>
      <c r="BE315" s="30" t="s">
        <v>1179</v>
      </c>
      <c r="BF315" s="30" t="s">
        <v>28</v>
      </c>
      <c r="BK315" s="30" t="s">
        <v>1200</v>
      </c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5" s="30"/>
    </row>
    <row r="316" spans="1:66" ht="16" hidden="1" customHeight="1" x14ac:dyDescent="0.2">
      <c r="A316" s="30">
        <v>2540</v>
      </c>
      <c r="B316" s="30" t="s">
        <v>26</v>
      </c>
      <c r="C316" s="30" t="s">
        <v>1174</v>
      </c>
      <c r="D316" s="30" t="s">
        <v>27</v>
      </c>
      <c r="E316" s="30" t="s">
        <v>1225</v>
      </c>
      <c r="F316" s="30" t="str">
        <f>IF(ISBLANK(Table2[[#This Row],[unique_id]]), "", PROPER(SUBSTITUTE(Table2[[#This Row],[unique_id]], "_", " ")))</f>
        <v>Compensation Sensor Rack Top Temperature</v>
      </c>
      <c r="G316" s="30" t="s">
        <v>1177</v>
      </c>
      <c r="H316" s="30" t="s">
        <v>1315</v>
      </c>
      <c r="I316" s="30" t="s">
        <v>291</v>
      </c>
      <c r="J316" s="30" t="s">
        <v>87</v>
      </c>
      <c r="M316" s="30" t="s">
        <v>136</v>
      </c>
      <c r="O316" s="31"/>
      <c r="P316" s="30"/>
      <c r="T316" s="37"/>
      <c r="U316" s="30" t="s">
        <v>440</v>
      </c>
      <c r="V316" s="31"/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G316" s="31"/>
      <c r="AH316" s="31"/>
      <c r="AJ316" s="30" t="str">
        <f>IF(ISBLANK(AI316),  "", _xlfn.CONCAT("haas/entity/sensor/", LOWER(C316), "/", E316, "/config"))</f>
        <v/>
      </c>
      <c r="AK316" s="30" t="str">
        <f>IF(ISBLANK(AI316),  "", _xlfn.CONCAT(LOWER(C316), "/", E316))</f>
        <v/>
      </c>
      <c r="AT316" s="32"/>
      <c r="AU316" s="40"/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E316" s="31"/>
      <c r="BF316" s="30" t="s">
        <v>28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6" s="30"/>
    </row>
    <row r="317" spans="1:66" ht="16" hidden="1" customHeight="1" x14ac:dyDescent="0.2">
      <c r="A317" s="30">
        <v>2541</v>
      </c>
      <c r="B317" s="30" t="s">
        <v>26</v>
      </c>
      <c r="C317" s="30" t="s">
        <v>1174</v>
      </c>
      <c r="D317" s="30" t="s">
        <v>27</v>
      </c>
      <c r="E317" s="30" t="s">
        <v>1176</v>
      </c>
      <c r="F317" s="36" t="str">
        <f>IF(ISBLANK(Table2[[#This Row],[unique_id]]), "", PROPER(SUBSTITUTE(Table2[[#This Row],[unique_id]], "_", " ")))</f>
        <v>Rack Bottom Temperature</v>
      </c>
      <c r="G317" s="30" t="s">
        <v>1183</v>
      </c>
      <c r="H317" s="30" t="s">
        <v>1315</v>
      </c>
      <c r="I317" s="30" t="s">
        <v>291</v>
      </c>
      <c r="K317" s="30" t="s">
        <v>1226</v>
      </c>
      <c r="O317" s="31"/>
      <c r="P317" s="30"/>
      <c r="T317" s="37"/>
      <c r="U317" s="30"/>
      <c r="V317" s="31" t="s">
        <v>1245</v>
      </c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F317" s="30">
        <v>300</v>
      </c>
      <c r="AG317" s="31" t="s">
        <v>34</v>
      </c>
      <c r="AH317" s="31"/>
      <c r="AI317" s="30" t="s">
        <v>1201</v>
      </c>
      <c r="AJ31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0" t="str">
        <f>IF(ISBLANK(Table2[[#This Row],[index]]),  "", _xlfn.CONCAT("telegraf/", Table2[[#This Row],[unique_id_device]], "/", LOWER(Table2[[#This Row],[device_via_device]])))</f>
        <v>telegraf/macmini-meg/digitemp</v>
      </c>
      <c r="AR317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0">
        <v>1</v>
      </c>
      <c r="AT317" s="32"/>
      <c r="AU317" s="30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>Rack</v>
      </c>
      <c r="BB317" s="30" t="s">
        <v>87</v>
      </c>
      <c r="BC317" s="30" t="s">
        <v>1178</v>
      </c>
      <c r="BD317" s="30" t="s">
        <v>1174</v>
      </c>
      <c r="BE317" s="30" t="s">
        <v>1179</v>
      </c>
      <c r="BF317" s="30" t="s">
        <v>28</v>
      </c>
      <c r="BK317" s="30" t="s">
        <v>1199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7" s="30"/>
    </row>
    <row r="318" spans="1:66" ht="16" hidden="1" customHeight="1" x14ac:dyDescent="0.2">
      <c r="A318" s="30">
        <v>2542</v>
      </c>
      <c r="B318" s="30" t="s">
        <v>26</v>
      </c>
      <c r="C318" s="30" t="s">
        <v>1174</v>
      </c>
      <c r="D318" s="30" t="s">
        <v>27</v>
      </c>
      <c r="E318" s="30" t="s">
        <v>1226</v>
      </c>
      <c r="F318" s="30" t="str">
        <f>IF(ISBLANK(Table2[[#This Row],[unique_id]]), "", PROPER(SUBSTITUTE(Table2[[#This Row],[unique_id]], "_", " ")))</f>
        <v>Compensation Sensor Rack Bottom Temperature</v>
      </c>
      <c r="G318" s="30" t="s">
        <v>1183</v>
      </c>
      <c r="H318" s="30" t="s">
        <v>1315</v>
      </c>
      <c r="I318" s="30" t="s">
        <v>291</v>
      </c>
      <c r="J318" s="30" t="s">
        <v>87</v>
      </c>
      <c r="M318" s="30" t="s">
        <v>136</v>
      </c>
      <c r="O318" s="31"/>
      <c r="P318" s="30"/>
      <c r="T318" s="37"/>
      <c r="U318" s="30" t="s">
        <v>440</v>
      </c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E318" s="31"/>
      <c r="BF318" s="30" t="s">
        <v>28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8" s="30"/>
    </row>
    <row r="319" spans="1:66" ht="16" hidden="1" customHeight="1" x14ac:dyDescent="0.2">
      <c r="A319" s="30">
        <v>2543</v>
      </c>
      <c r="B319" s="30" t="s">
        <v>583</v>
      </c>
      <c r="C319" s="30" t="s">
        <v>1283</v>
      </c>
      <c r="D319" s="30" t="s">
        <v>27</v>
      </c>
      <c r="E319" s="30" t="s">
        <v>1297</v>
      </c>
      <c r="F319" s="30" t="str">
        <f>IF(ISBLANK(Table2[[#This Row],[unique_id]]), "", PROPER(SUBSTITUTE(Table2[[#This Row],[unique_id]], "_", " ")))</f>
        <v>Host Flo Temperature</v>
      </c>
      <c r="G319" s="30" t="s">
        <v>1111</v>
      </c>
      <c r="H319" s="30" t="s">
        <v>1315</v>
      </c>
      <c r="I319" s="30" t="s">
        <v>291</v>
      </c>
      <c r="K319" s="30" t="s">
        <v>1308</v>
      </c>
      <c r="O319" s="31"/>
      <c r="P319" s="30"/>
      <c r="T319" s="37"/>
      <c r="U319" s="30"/>
      <c r="V319" s="31" t="s">
        <v>315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5</v>
      </c>
      <c r="AG319" s="31" t="s">
        <v>34</v>
      </c>
      <c r="AH319" s="31"/>
      <c r="AI319" s="30" t="s">
        <v>1303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9" s="30" t="s">
        <v>1304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1494</v>
      </c>
      <c r="BC319" s="30" t="s">
        <v>1300</v>
      </c>
      <c r="BD319" s="30" t="s">
        <v>1299</v>
      </c>
      <c r="BE319" s="30" t="s">
        <v>1024</v>
      </c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hidden="1" customHeight="1" x14ac:dyDescent="0.2">
      <c r="A320" s="30">
        <v>2544</v>
      </c>
      <c r="B320" s="30" t="s">
        <v>583</v>
      </c>
      <c r="C320" s="30" t="s">
        <v>1283</v>
      </c>
      <c r="D320" s="30" t="s">
        <v>27</v>
      </c>
      <c r="E320" s="30" t="s">
        <v>1308</v>
      </c>
      <c r="F320" s="30" t="str">
        <f>IF(ISBLANK(Table2[[#This Row],[unique_id]]), "", PROPER(SUBSTITUTE(Table2[[#This Row],[unique_id]], "_", " ")))</f>
        <v>Compensation Sensor Host Flo Temperature</v>
      </c>
      <c r="G320" s="30" t="s">
        <v>1111</v>
      </c>
      <c r="H320" s="30" t="s">
        <v>1315</v>
      </c>
      <c r="I320" s="30" t="s">
        <v>291</v>
      </c>
      <c r="M320" s="30" t="s">
        <v>136</v>
      </c>
      <c r="O320" s="31"/>
      <c r="P320" s="30"/>
      <c r="T320" s="37"/>
      <c r="U320" s="30" t="s">
        <v>440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E320" s="31"/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hidden="1" customHeight="1" x14ac:dyDescent="0.2">
      <c r="A321" s="30">
        <v>2545</v>
      </c>
      <c r="B321" s="30" t="s">
        <v>26</v>
      </c>
      <c r="C321" s="30" t="s">
        <v>1283</v>
      </c>
      <c r="D321" s="30" t="s">
        <v>27</v>
      </c>
      <c r="E321" s="30" t="s">
        <v>1491</v>
      </c>
      <c r="F321" s="30" t="str">
        <f>IF(ISBLANK(Table2[[#This Row],[unique_id]]), "", PROPER(SUBSTITUTE(Table2[[#This Row],[unique_id]], "_", " ")))</f>
        <v>Host Eva Temperature</v>
      </c>
      <c r="G321" s="30" t="s">
        <v>1490</v>
      </c>
      <c r="H321" s="30" t="s">
        <v>1315</v>
      </c>
      <c r="I321" s="30" t="s">
        <v>291</v>
      </c>
      <c r="K321" s="30" t="s">
        <v>1492</v>
      </c>
      <c r="O321" s="31"/>
      <c r="P321" s="30"/>
      <c r="T321" s="37"/>
      <c r="U321" s="30"/>
      <c r="V321" s="31" t="s">
        <v>315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5</v>
      </c>
      <c r="AG321" s="31" t="s">
        <v>34</v>
      </c>
      <c r="AH321" s="31"/>
      <c r="AI321" s="30" t="s">
        <v>1493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1" s="30" t="s">
        <v>1304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1495</v>
      </c>
      <c r="BC321" s="30" t="s">
        <v>1300</v>
      </c>
      <c r="BD321" s="30" t="s">
        <v>1299</v>
      </c>
      <c r="BE321" s="30" t="s">
        <v>1024</v>
      </c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hidden="1" customHeight="1" x14ac:dyDescent="0.2">
      <c r="A322" s="30">
        <v>2546</v>
      </c>
      <c r="B322" s="30" t="s">
        <v>26</v>
      </c>
      <c r="C322" s="30" t="s">
        <v>1283</v>
      </c>
      <c r="D322" s="30" t="s">
        <v>27</v>
      </c>
      <c r="E322" s="30" t="s">
        <v>1492</v>
      </c>
      <c r="F322" s="30" t="str">
        <f>IF(ISBLANK(Table2[[#This Row],[unique_id]]), "", PROPER(SUBSTITUTE(Table2[[#This Row],[unique_id]], "_", " ")))</f>
        <v>Compensation Sensor Host Eva Temperature</v>
      </c>
      <c r="G322" s="30" t="s">
        <v>1490</v>
      </c>
      <c r="H322" s="30" t="s">
        <v>1315</v>
      </c>
      <c r="I322" s="30" t="s">
        <v>291</v>
      </c>
      <c r="M322" s="30" t="s">
        <v>136</v>
      </c>
      <c r="O322" s="31"/>
      <c r="P322" s="30"/>
      <c r="T322" s="37"/>
      <c r="U322" s="30" t="s">
        <v>440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hidden="1" customHeight="1" x14ac:dyDescent="0.2">
      <c r="A323" s="30">
        <v>2547</v>
      </c>
      <c r="B323" s="30" t="s">
        <v>26</v>
      </c>
      <c r="C323" s="30" t="s">
        <v>1283</v>
      </c>
      <c r="D323" s="30" t="s">
        <v>27</v>
      </c>
      <c r="E323" s="30" t="s">
        <v>1298</v>
      </c>
      <c r="F323" s="30" t="str">
        <f>IF(ISBLANK(Table2[[#This Row],[unique_id]]), "", PROPER(SUBSTITUTE(Table2[[#This Row],[unique_id]], "_", " ")))</f>
        <v>Host Meg Temperature</v>
      </c>
      <c r="G323" s="30" t="s">
        <v>1311</v>
      </c>
      <c r="H323" s="30" t="s">
        <v>1315</v>
      </c>
      <c r="I323" s="30" t="s">
        <v>291</v>
      </c>
      <c r="K323" s="30" t="s">
        <v>1309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1201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3" s="30" t="s">
        <v>1306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1496</v>
      </c>
      <c r="BC323" s="30" t="s">
        <v>1300</v>
      </c>
      <c r="BD323" s="30" t="s">
        <v>1299</v>
      </c>
      <c r="BE323" s="30" t="s">
        <v>1024</v>
      </c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hidden="1" customHeight="1" x14ac:dyDescent="0.2">
      <c r="A324" s="30">
        <v>2548</v>
      </c>
      <c r="B324" s="30" t="s">
        <v>26</v>
      </c>
      <c r="C324" s="30" t="s">
        <v>1283</v>
      </c>
      <c r="D324" s="30" t="s">
        <v>27</v>
      </c>
      <c r="E324" s="30" t="s">
        <v>1309</v>
      </c>
      <c r="F324" s="30" t="str">
        <f>IF(ISBLANK(Table2[[#This Row],[unique_id]]), "", PROPER(SUBSTITUTE(Table2[[#This Row],[unique_id]], "_", " ")))</f>
        <v>Compensation Sensor Host Meg Temperature</v>
      </c>
      <c r="G324" s="30" t="s">
        <v>1311</v>
      </c>
      <c r="H324" s="30" t="s">
        <v>1315</v>
      </c>
      <c r="I324" s="30" t="s">
        <v>291</v>
      </c>
      <c r="M324" s="30" t="s">
        <v>136</v>
      </c>
      <c r="O324" s="31"/>
      <c r="P324" s="30"/>
      <c r="T324" s="37"/>
      <c r="U324" s="30" t="s">
        <v>440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E324" s="31"/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hidden="1" customHeight="1" x14ac:dyDescent="0.2">
      <c r="A325" s="30">
        <v>2549</v>
      </c>
      <c r="B325" s="30" t="s">
        <v>26</v>
      </c>
      <c r="C325" s="30" t="s">
        <v>1312</v>
      </c>
      <c r="D325" s="30" t="s">
        <v>27</v>
      </c>
      <c r="E325" s="30" t="s">
        <v>1321</v>
      </c>
      <c r="F325" s="30" t="str">
        <f>IF(ISBLANK(Table2[[#This Row],[unique_id]]), "", PROPER(SUBSTITUTE(Table2[[#This Row],[unique_id]], "_", " ")))</f>
        <v>Template Deck Festoons Plug Temperature Proxy</v>
      </c>
      <c r="G325" s="30" t="s">
        <v>1318</v>
      </c>
      <c r="H325" s="30" t="s">
        <v>1316</v>
      </c>
      <c r="I325" s="30" t="s">
        <v>291</v>
      </c>
      <c r="K325" s="30" t="s">
        <v>1224</v>
      </c>
      <c r="M325" s="30" t="s">
        <v>136</v>
      </c>
      <c r="O325" s="31"/>
      <c r="P325" s="30"/>
      <c r="T325" s="37"/>
      <c r="U325" s="30"/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hidden="1" customHeight="1" x14ac:dyDescent="0.2">
      <c r="A326" s="30">
        <v>2550</v>
      </c>
      <c r="B326" s="30" t="s">
        <v>26</v>
      </c>
      <c r="C326" s="30" t="s">
        <v>1312</v>
      </c>
      <c r="D326" s="30" t="s">
        <v>27</v>
      </c>
      <c r="E326" s="30" t="s">
        <v>1320</v>
      </c>
      <c r="F326" s="30" t="str">
        <f>IF(ISBLANK(Table2[[#This Row],[unique_id]]), "", PROPER(SUBSTITUTE(Table2[[#This Row],[unique_id]], "_", " ")))</f>
        <v>Template Wardrobe Temperature Proxy</v>
      </c>
      <c r="G326" s="30" t="s">
        <v>1317</v>
      </c>
      <c r="H326" s="30" t="s">
        <v>1314</v>
      </c>
      <c r="I326" s="30" t="s">
        <v>291</v>
      </c>
      <c r="K326" s="30" t="s">
        <v>1230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hidden="1" customHeight="1" x14ac:dyDescent="0.2">
      <c r="A327" s="30">
        <v>2551</v>
      </c>
      <c r="B327" s="30" t="s">
        <v>26</v>
      </c>
      <c r="C327" s="30" t="s">
        <v>1283</v>
      </c>
      <c r="D327" s="30" t="s">
        <v>27</v>
      </c>
      <c r="E327" s="30" t="s">
        <v>1296</v>
      </c>
      <c r="F327" s="30" t="str">
        <f>IF(ISBLANK(Table2[[#This Row],[unique_id]]), "", PROPER(SUBSTITUTE(Table2[[#This Row],[unique_id]], "_", " ")))</f>
        <v>Host Lia Temperature</v>
      </c>
      <c r="G327" s="30" t="s">
        <v>1310</v>
      </c>
      <c r="H327" s="30" t="s">
        <v>1314</v>
      </c>
      <c r="I327" s="30" t="s">
        <v>291</v>
      </c>
      <c r="K327" s="30" t="s">
        <v>1307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1202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7" s="30" t="s">
        <v>1305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Wardrobe</v>
      </c>
      <c r="BB327" s="30" t="s">
        <v>1301</v>
      </c>
      <c r="BC327" s="30" t="s">
        <v>1300</v>
      </c>
      <c r="BD327" s="30" t="s">
        <v>1299</v>
      </c>
      <c r="BE327" s="30" t="s">
        <v>1024</v>
      </c>
      <c r="BF327" s="30" t="s">
        <v>499</v>
      </c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hidden="1" customHeight="1" x14ac:dyDescent="0.2">
      <c r="A328" s="30">
        <v>2552</v>
      </c>
      <c r="B328" s="30" t="s">
        <v>26</v>
      </c>
      <c r="C328" s="30" t="s">
        <v>1283</v>
      </c>
      <c r="D328" s="30" t="s">
        <v>27</v>
      </c>
      <c r="E328" s="30" t="s">
        <v>1307</v>
      </c>
      <c r="F328" s="30" t="str">
        <f>IF(ISBLANK(Table2[[#This Row],[unique_id]]), "", PROPER(SUBSTITUTE(Table2[[#This Row],[unique_id]], "_", " ")))</f>
        <v>Compensation Sensor Host Lia Temperature</v>
      </c>
      <c r="G328" s="30" t="s">
        <v>1310</v>
      </c>
      <c r="H328" s="30" t="s">
        <v>1314</v>
      </c>
      <c r="I328" s="30" t="s">
        <v>291</v>
      </c>
      <c r="M328" s="30" t="s">
        <v>136</v>
      </c>
      <c r="O328" s="31"/>
      <c r="P328" s="30"/>
      <c r="T328" s="37"/>
      <c r="U328" s="30" t="s">
        <v>440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hidden="1" customHeight="1" x14ac:dyDescent="0.2">
      <c r="A329" s="30">
        <v>2553</v>
      </c>
      <c r="B329" s="30" t="s">
        <v>26</v>
      </c>
      <c r="C329" s="30" t="s">
        <v>630</v>
      </c>
      <c r="D329" s="30" t="s">
        <v>27</v>
      </c>
      <c r="E329" s="30" t="s">
        <v>668</v>
      </c>
      <c r="F329" s="36" t="str">
        <f>IF(ISBLANK(Table2[[#This Row],[unique_id]]), "", PROPER(SUBSTITUTE(Table2[[#This Row],[unique_id]], "_", " ")))</f>
        <v>Back Door Lock Battery</v>
      </c>
      <c r="G329" s="30" t="s">
        <v>654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/>
      <c r="AC329" s="30"/>
      <c r="AG329" s="31"/>
      <c r="AH329" s="31"/>
      <c r="AT329" s="40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hidden="1" customHeight="1" x14ac:dyDescent="0.2">
      <c r="A330" s="30">
        <v>2554</v>
      </c>
      <c r="B330" s="30" t="s">
        <v>26</v>
      </c>
      <c r="C330" s="30" t="s">
        <v>630</v>
      </c>
      <c r="D330" s="30" t="s">
        <v>27</v>
      </c>
      <c r="E330" s="30" t="s">
        <v>669</v>
      </c>
      <c r="F330" s="36" t="str">
        <f>IF(ISBLANK(Table2[[#This Row],[unique_id]]), "", PROPER(SUBSTITUTE(Table2[[#This Row],[unique_id]], "_", " ")))</f>
        <v>Front Door Lock Battery</v>
      </c>
      <c r="G330" s="30" t="s">
        <v>653</v>
      </c>
      <c r="H330" s="30" t="s">
        <v>1249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ht="16" hidden="1" customHeight="1" x14ac:dyDescent="0.2">
      <c r="A331" s="30">
        <v>2555</v>
      </c>
      <c r="B331" s="30" t="s">
        <v>26</v>
      </c>
      <c r="C331" s="30" t="s">
        <v>334</v>
      </c>
      <c r="D331" s="30" t="s">
        <v>27</v>
      </c>
      <c r="E331" s="30" t="s">
        <v>671</v>
      </c>
      <c r="F331" s="36" t="str">
        <f>IF(ISBLANK(Table2[[#This Row],[unique_id]]), "", PROPER(SUBSTITUTE(Table2[[#This Row],[unique_id]], "_", " ")))</f>
        <v>Template Back Door Sensor Battery Last</v>
      </c>
      <c r="G331" s="30" t="s">
        <v>656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1" s="30"/>
    </row>
    <row r="332" spans="1:66" ht="16" hidden="1" customHeight="1" x14ac:dyDescent="0.2">
      <c r="A332" s="30">
        <v>2556</v>
      </c>
      <c r="B332" s="30" t="s">
        <v>26</v>
      </c>
      <c r="C332" s="30" t="s">
        <v>334</v>
      </c>
      <c r="D332" s="30" t="s">
        <v>27</v>
      </c>
      <c r="E332" s="30" t="s">
        <v>670</v>
      </c>
      <c r="F332" s="36" t="str">
        <f>IF(ISBLANK(Table2[[#This Row],[unique_id]]), "", PROPER(SUBSTITUTE(Table2[[#This Row],[unique_id]], "_", " ")))</f>
        <v>Template Front Door Sensor Battery Last</v>
      </c>
      <c r="G332" s="30" t="s">
        <v>655</v>
      </c>
      <c r="H332" s="30" t="s">
        <v>1249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2" s="30"/>
    </row>
    <row r="333" spans="1:66" ht="16" hidden="1" customHeight="1" x14ac:dyDescent="0.2">
      <c r="A333" s="30">
        <v>2557</v>
      </c>
      <c r="B333" s="30" t="s">
        <v>583</v>
      </c>
      <c r="C333" s="30" t="s">
        <v>461</v>
      </c>
      <c r="D333" s="30" t="s">
        <v>27</v>
      </c>
      <c r="E333" s="30" t="s">
        <v>489</v>
      </c>
      <c r="F333" s="36" t="str">
        <f>IF(ISBLANK(Table2[[#This Row],[unique_id]]), "", PROPER(SUBSTITUTE(Table2[[#This Row],[unique_id]], "_", " ")))</f>
        <v>Home Cube Remote Battery</v>
      </c>
      <c r="G333" s="30" t="s">
        <v>469</v>
      </c>
      <c r="H333" s="30" t="s">
        <v>1249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s="50" customFormat="1" ht="16" customHeight="1" x14ac:dyDescent="0.2">
      <c r="A334" s="50">
        <v>2558</v>
      </c>
      <c r="B334" s="50" t="s">
        <v>26</v>
      </c>
      <c r="C334" s="50" t="s">
        <v>150</v>
      </c>
      <c r="D334" s="50" t="s">
        <v>27</v>
      </c>
      <c r="E334" s="50" t="s">
        <v>665</v>
      </c>
      <c r="F334" s="51" t="str">
        <f>IF(ISBLANK(Table2[[#This Row],[unique_id]]), "", PROPER(SUBSTITUTE(Table2[[#This Row],[unique_id]], "_", " ")))</f>
        <v>Template Weatherstation Console Battery Percent Int</v>
      </c>
      <c r="G334" s="50" t="s">
        <v>663</v>
      </c>
      <c r="H334" s="50" t="s">
        <v>1249</v>
      </c>
      <c r="I334" s="50" t="s">
        <v>291</v>
      </c>
      <c r="M334" s="50" t="s">
        <v>136</v>
      </c>
      <c r="O334" s="52"/>
      <c r="T334" s="53"/>
      <c r="V334" s="52"/>
      <c r="W334" s="52"/>
      <c r="X334" s="52"/>
      <c r="Y334" s="52"/>
      <c r="Z334" s="52"/>
      <c r="AA334" s="52"/>
      <c r="AB334" s="50" t="s">
        <v>31</v>
      </c>
      <c r="AC334" s="50" t="s">
        <v>32</v>
      </c>
      <c r="AD334" s="50" t="s">
        <v>664</v>
      </c>
      <c r="AG334" s="52"/>
      <c r="AH334" s="52"/>
      <c r="AR334" s="54"/>
      <c r="AT334" s="55"/>
      <c r="AU334" s="52"/>
      <c r="AV334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50" t="str">
        <f>IF(ISBLANK(Table2[[#This Row],[device_model]]), "", Table2[[#This Row],[device_suggested_area]])</f>
        <v/>
      </c>
      <c r="BE334" s="52"/>
      <c r="BM334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50" customFormat="1" ht="16" hidden="1" customHeight="1" x14ac:dyDescent="0.2">
      <c r="A335" s="50">
        <v>2559</v>
      </c>
      <c r="B335" s="50" t="s">
        <v>26</v>
      </c>
      <c r="C335" s="50" t="s">
        <v>39</v>
      </c>
      <c r="D335" s="50" t="s">
        <v>27</v>
      </c>
      <c r="E335" s="50" t="s">
        <v>170</v>
      </c>
      <c r="F335" s="51" t="str">
        <f>IF(ISBLANK(Table2[[#This Row],[unique_id]]), "", PROPER(SUBSTITUTE(Table2[[#This Row],[unique_id]], "_", " ")))</f>
        <v>Weatherstation Console Battery Voltage</v>
      </c>
      <c r="G335" s="50" t="s">
        <v>468</v>
      </c>
      <c r="H335" s="50" t="s">
        <v>1249</v>
      </c>
      <c r="I335" s="50" t="s">
        <v>291</v>
      </c>
      <c r="O335" s="52"/>
      <c r="T335" s="53"/>
      <c r="V335" s="52" t="s">
        <v>1330</v>
      </c>
      <c r="W335" s="52"/>
      <c r="X335" s="52"/>
      <c r="Y335" s="52"/>
      <c r="Z335" s="52"/>
      <c r="AA335" s="52"/>
      <c r="AB335" s="50" t="s">
        <v>31</v>
      </c>
      <c r="AC335" s="50" t="s">
        <v>83</v>
      </c>
      <c r="AD335" s="50" t="s">
        <v>84</v>
      </c>
      <c r="AE335" s="50" t="s">
        <v>272</v>
      </c>
      <c r="AF335" s="50">
        <v>300</v>
      </c>
      <c r="AG335" s="52" t="s">
        <v>34</v>
      </c>
      <c r="AH335" s="52"/>
      <c r="AI335" s="50" t="s">
        <v>85</v>
      </c>
      <c r="AJ335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50" t="str">
        <f>IF(ISBLANK(Table2[[#This Row],[index]]),  "", _xlfn.CONCAT(LOWER(Table2[[#This Row],[device_via_device]]), "/", Table2[[#This Row],[unique_id]]))</f>
        <v>weewx/weatherstation_console_battery_voltage</v>
      </c>
      <c r="AR335" s="54" t="s">
        <v>1247</v>
      </c>
      <c r="AS335" s="50">
        <v>1</v>
      </c>
      <c r="AT335" s="55"/>
      <c r="AV335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50" t="str">
        <f>IF(ISBLANK(Table2[[#This Row],[device_model]]), "", Table2[[#This Row],[device_suggested_area]])</f>
        <v>Wardrobe</v>
      </c>
      <c r="BB335" s="50" t="s">
        <v>1328</v>
      </c>
      <c r="BC335" s="50" t="s">
        <v>36</v>
      </c>
      <c r="BD335" s="50" t="s">
        <v>37</v>
      </c>
      <c r="BE335" s="50" t="s">
        <v>1119</v>
      </c>
      <c r="BF335" s="50" t="s">
        <v>499</v>
      </c>
      <c r="BM335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hidden="1" customHeight="1" x14ac:dyDescent="0.2">
      <c r="A336" s="30">
        <v>2560</v>
      </c>
      <c r="B336" s="30" t="s">
        <v>26</v>
      </c>
      <c r="C336" s="30" t="s">
        <v>128</v>
      </c>
      <c r="D336" s="30" t="s">
        <v>27</v>
      </c>
      <c r="E336" s="39" t="s">
        <v>1522</v>
      </c>
      <c r="F336" s="36" t="str">
        <f>IF(ISBLANK(Table2[[#This Row],[unique_id]]), "", PROPER(SUBSTITUTE(Table2[[#This Row],[unique_id]], "_", " ")))</f>
        <v>Office Pantry Battery</v>
      </c>
      <c r="G336" s="30" t="s">
        <v>462</v>
      </c>
      <c r="H336" s="30" t="s">
        <v>1249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U336" s="3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Pantry</v>
      </c>
      <c r="BB336" s="30" t="s">
        <v>1026</v>
      </c>
      <c r="BC336" s="30" t="s">
        <v>1028</v>
      </c>
      <c r="BD336" s="30" t="s">
        <v>128</v>
      </c>
      <c r="BE336" s="30" t="s">
        <v>427</v>
      </c>
      <c r="BF336" s="30" t="s">
        <v>211</v>
      </c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6" s="30"/>
    </row>
    <row r="337" spans="1:66" ht="16" hidden="1" customHeight="1" x14ac:dyDescent="0.2">
      <c r="A337" s="30">
        <v>2561</v>
      </c>
      <c r="B337" s="30" t="s">
        <v>26</v>
      </c>
      <c r="C337" s="30" t="s">
        <v>128</v>
      </c>
      <c r="D337" s="30" t="s">
        <v>27</v>
      </c>
      <c r="E337" s="39" t="s">
        <v>1523</v>
      </c>
      <c r="F337" s="36" t="str">
        <f>IF(ISBLANK(Table2[[#This Row],[unique_id]]), "", PROPER(SUBSTITUTE(Table2[[#This Row],[unique_id]], "_", " ")))</f>
        <v>Office Lounge Battery</v>
      </c>
      <c r="G337" s="30" t="s">
        <v>463</v>
      </c>
      <c r="H337" s="30" t="s">
        <v>1249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Lounge</v>
      </c>
      <c r="BB337" s="30" t="s">
        <v>1026</v>
      </c>
      <c r="BC337" s="30" t="s">
        <v>1028</v>
      </c>
      <c r="BD337" s="30" t="s">
        <v>128</v>
      </c>
      <c r="BE337" s="30" t="s">
        <v>427</v>
      </c>
      <c r="BF337" s="30" t="s">
        <v>194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hidden="1" customHeight="1" x14ac:dyDescent="0.2">
      <c r="A338" s="30">
        <v>2562</v>
      </c>
      <c r="B338" s="30" t="s">
        <v>26</v>
      </c>
      <c r="C338" s="30" t="s">
        <v>128</v>
      </c>
      <c r="D338" s="30" t="s">
        <v>27</v>
      </c>
      <c r="E338" s="39" t="s">
        <v>1524</v>
      </c>
      <c r="F338" s="36" t="str">
        <f>IF(ISBLANK(Table2[[#This Row],[unique_id]]), "", PROPER(SUBSTITUTE(Table2[[#This Row],[unique_id]], "_", " ")))</f>
        <v>Office Dining Battery</v>
      </c>
      <c r="G338" s="30" t="s">
        <v>464</v>
      </c>
      <c r="H338" s="30" t="s">
        <v>1249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Dining</v>
      </c>
      <c r="BB338" s="30" t="s">
        <v>1026</v>
      </c>
      <c r="BC338" s="30" t="s">
        <v>1028</v>
      </c>
      <c r="BD338" s="30" t="s">
        <v>128</v>
      </c>
      <c r="BE338" s="30" t="s">
        <v>427</v>
      </c>
      <c r="BF338" s="30" t="s">
        <v>193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hidden="1" customHeight="1" x14ac:dyDescent="0.2">
      <c r="A339" s="30">
        <v>2563</v>
      </c>
      <c r="B339" s="30" t="s">
        <v>26</v>
      </c>
      <c r="C339" s="30" t="s">
        <v>128</v>
      </c>
      <c r="D339" s="30" t="s">
        <v>27</v>
      </c>
      <c r="E339" s="39" t="s">
        <v>1525</v>
      </c>
      <c r="F339" s="36" t="str">
        <f>IF(ISBLANK(Table2[[#This Row],[unique_id]]), "", PROPER(SUBSTITUTE(Table2[[#This Row],[unique_id]], "_", " ")))</f>
        <v>Office Basement Battery</v>
      </c>
      <c r="G339" s="30" t="s">
        <v>465</v>
      </c>
      <c r="H339" s="30" t="s">
        <v>1249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Basement</v>
      </c>
      <c r="BB339" s="30" t="s">
        <v>1026</v>
      </c>
      <c r="BC339" s="30" t="s">
        <v>1028</v>
      </c>
      <c r="BD339" s="30" t="s">
        <v>128</v>
      </c>
      <c r="BE339" s="30" t="s">
        <v>427</v>
      </c>
      <c r="BF339" s="30" t="s">
        <v>210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hidden="1" customHeight="1" x14ac:dyDescent="0.2">
      <c r="A340" s="30">
        <v>2564</v>
      </c>
      <c r="B340" s="30" t="s">
        <v>26</v>
      </c>
      <c r="C340" s="30" t="s">
        <v>182</v>
      </c>
      <c r="D340" s="30" t="s">
        <v>27</v>
      </c>
      <c r="E340" s="30" t="s">
        <v>746</v>
      </c>
      <c r="F340" s="36" t="str">
        <f>IF(ISBLANK(Table2[[#This Row],[unique_id]]), "", PROPER(SUBSTITUTE(Table2[[#This Row],[unique_id]], "_", " ")))</f>
        <v>Parents Move Battery</v>
      </c>
      <c r="G340" s="30" t="s">
        <v>466</v>
      </c>
      <c r="H340" s="30" t="s">
        <v>1249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hidden="1" customHeight="1" x14ac:dyDescent="0.2">
      <c r="A341" s="30">
        <v>2565</v>
      </c>
      <c r="B341" s="30" t="s">
        <v>26</v>
      </c>
      <c r="C341" s="30" t="s">
        <v>182</v>
      </c>
      <c r="D341" s="30" t="s">
        <v>27</v>
      </c>
      <c r="E341" s="30" t="s">
        <v>745</v>
      </c>
      <c r="F341" s="36" t="str">
        <f>IF(ISBLANK(Table2[[#This Row],[unique_id]]), "", PROPER(SUBSTITUTE(Table2[[#This Row],[unique_id]], "_", " ")))</f>
        <v>Kitchen Move Battery</v>
      </c>
      <c r="G341" s="30" t="s">
        <v>467</v>
      </c>
      <c r="H341" s="30" t="s">
        <v>1249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hidden="1" customHeight="1" x14ac:dyDescent="0.2">
      <c r="A342" s="30">
        <v>2566</v>
      </c>
      <c r="B342" s="30" t="s">
        <v>26</v>
      </c>
      <c r="C342" s="30" t="s">
        <v>444</v>
      </c>
      <c r="D342" s="30" t="s">
        <v>333</v>
      </c>
      <c r="E342" s="30" t="s">
        <v>332</v>
      </c>
      <c r="F342" s="36" t="str">
        <f>IF(ISBLANK(Table2[[#This Row],[unique_id]]), "", PROPER(SUBSTITUTE(Table2[[#This Row],[unique_id]], "_", " ")))</f>
        <v>Column Break</v>
      </c>
      <c r="G342" s="30" t="s">
        <v>329</v>
      </c>
      <c r="H342" s="30" t="s">
        <v>1249</v>
      </c>
      <c r="I342" s="30" t="s">
        <v>291</v>
      </c>
      <c r="M342" s="30" t="s">
        <v>330</v>
      </c>
      <c r="N342" s="30" t="s">
        <v>331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R342" s="39"/>
      <c r="AT342" s="32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2" s="30"/>
    </row>
    <row r="343" spans="1:66" ht="16" hidden="1" customHeight="1" x14ac:dyDescent="0.2">
      <c r="A343" s="30">
        <v>2567</v>
      </c>
      <c r="B343" s="30" t="s">
        <v>26</v>
      </c>
      <c r="C343" s="30" t="s">
        <v>787</v>
      </c>
      <c r="D343" s="30" t="s">
        <v>27</v>
      </c>
      <c r="E343" s="30" t="s">
        <v>838</v>
      </c>
      <c r="F343" s="36" t="str">
        <f>IF(ISBLANK(Table2[[#This Row],[unique_id]]), "", PROPER(SUBSTITUTE(Table2[[#This Row],[unique_id]], "_", " ")))</f>
        <v>All Standby</v>
      </c>
      <c r="G343" s="30" t="s">
        <v>839</v>
      </c>
      <c r="H343" s="30" t="s">
        <v>530</v>
      </c>
      <c r="I343" s="30" t="s">
        <v>291</v>
      </c>
      <c r="O343" s="31" t="s">
        <v>798</v>
      </c>
      <c r="P343" s="30"/>
      <c r="R343" s="41"/>
      <c r="T343" s="37" t="s">
        <v>837</v>
      </c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hidden="1" customHeight="1" x14ac:dyDescent="0.2">
      <c r="A344" s="30">
        <v>2568</v>
      </c>
      <c r="B344" s="30" t="s">
        <v>26</v>
      </c>
      <c r="C344" s="30" t="s">
        <v>818</v>
      </c>
      <c r="D344" s="30" t="s">
        <v>148</v>
      </c>
      <c r="E344" s="37" t="s">
        <v>1126</v>
      </c>
      <c r="F344" s="36" t="str">
        <f>IF(ISBLANK(Table2[[#This Row],[unique_id]]), "", PROPER(SUBSTITUTE(Table2[[#This Row],[unique_id]], "_", " ")))</f>
        <v>Template Lounge Tv Plug Proxy</v>
      </c>
      <c r="G344" s="30" t="s">
        <v>180</v>
      </c>
      <c r="H344" s="30" t="s">
        <v>530</v>
      </c>
      <c r="I344" s="30" t="s">
        <v>291</v>
      </c>
      <c r="O344" s="31" t="s">
        <v>798</v>
      </c>
      <c r="P344" s="30" t="s">
        <v>165</v>
      </c>
      <c r="Q344" s="30" t="s">
        <v>770</v>
      </c>
      <c r="R344" s="41" t="s">
        <v>755</v>
      </c>
      <c r="S344" s="30" t="str">
        <f>Table2[[#This Row],[friendly_name]]</f>
        <v>Lounge TV</v>
      </c>
      <c r="T344" s="37" t="s">
        <v>1123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R344" s="39"/>
      <c r="AT344" s="32"/>
      <c r="AU344" s="30" t="s">
        <v>134</v>
      </c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1015</v>
      </c>
      <c r="BC344" s="30" t="s">
        <v>360</v>
      </c>
      <c r="BD344" s="30" t="s">
        <v>233</v>
      </c>
      <c r="BE344" s="30" t="s">
        <v>363</v>
      </c>
      <c r="BF344" s="30" t="s">
        <v>194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4" s="30"/>
    </row>
    <row r="345" spans="1:66" ht="16" hidden="1" customHeight="1" x14ac:dyDescent="0.2">
      <c r="A345" s="30">
        <v>2569</v>
      </c>
      <c r="B345" s="30" t="s">
        <v>26</v>
      </c>
      <c r="C345" s="30" t="s">
        <v>233</v>
      </c>
      <c r="D345" s="30" t="s">
        <v>134</v>
      </c>
      <c r="E345" s="30" t="s">
        <v>1125</v>
      </c>
      <c r="F345" s="36" t="str">
        <f>IF(ISBLANK(Table2[[#This Row],[unique_id]]), "", PROPER(SUBSTITUTE(Table2[[#This Row],[unique_id]], "_", " ")))</f>
        <v>Lounge Tv Plug</v>
      </c>
      <c r="G345" s="30" t="s">
        <v>180</v>
      </c>
      <c r="H345" s="30" t="s">
        <v>530</v>
      </c>
      <c r="I345" s="30" t="s">
        <v>291</v>
      </c>
      <c r="M345" s="30" t="s">
        <v>257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30"/>
      <c r="V345" s="31"/>
      <c r="W345" s="31"/>
      <c r="X345" s="31"/>
      <c r="Y345" s="31"/>
      <c r="Z345" s="31"/>
      <c r="AA345" s="31"/>
      <c r="AB345" s="30"/>
      <c r="AC345" s="30"/>
      <c r="AE345" s="30" t="s">
        <v>250</v>
      </c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1015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I345" s="30" t="s">
        <v>1009</v>
      </c>
      <c r="BJ345" s="30" t="s">
        <v>1388</v>
      </c>
      <c r="BK345" s="30" t="s">
        <v>350</v>
      </c>
      <c r="BL345" s="30" t="s">
        <v>1430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5" s="30"/>
    </row>
    <row r="346" spans="1:66" ht="16" hidden="1" customHeight="1" x14ac:dyDescent="0.2">
      <c r="A346" s="30">
        <v>2570</v>
      </c>
      <c r="B346" s="30" t="s">
        <v>26</v>
      </c>
      <c r="C346" s="30" t="s">
        <v>818</v>
      </c>
      <c r="D346" s="30" t="s">
        <v>148</v>
      </c>
      <c r="E346" s="37" t="s">
        <v>987</v>
      </c>
      <c r="F346" s="36" t="str">
        <f>IF(ISBLANK(Table2[[#This Row],[unique_id]]), "", PROPER(SUBSTITUTE(Table2[[#This Row],[unique_id]], "_", " ")))</f>
        <v>Template Lounge Sub Plug Proxy</v>
      </c>
      <c r="G346" s="30" t="s">
        <v>802</v>
      </c>
      <c r="H346" s="30" t="s">
        <v>530</v>
      </c>
      <c r="I346" s="30" t="s">
        <v>291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Sub</v>
      </c>
      <c r="T346" s="37" t="s">
        <v>1123</v>
      </c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U346" s="30" t="s">
        <v>134</v>
      </c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1056</v>
      </c>
      <c r="BC346" s="39" t="s">
        <v>361</v>
      </c>
      <c r="BD346" s="30" t="s">
        <v>233</v>
      </c>
      <c r="BE346" s="30" t="s">
        <v>362</v>
      </c>
      <c r="BF346" s="30" t="s">
        <v>194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6" s="30"/>
    </row>
    <row r="347" spans="1:66" ht="16" hidden="1" customHeight="1" x14ac:dyDescent="0.2">
      <c r="A347" s="30">
        <v>2571</v>
      </c>
      <c r="B347" s="30" t="s">
        <v>26</v>
      </c>
      <c r="C347" s="30" t="s">
        <v>233</v>
      </c>
      <c r="D347" s="30" t="s">
        <v>134</v>
      </c>
      <c r="E347" s="30" t="s">
        <v>845</v>
      </c>
      <c r="F347" s="36" t="str">
        <f>IF(ISBLANK(Table2[[#This Row],[unique_id]]), "", PROPER(SUBSTITUTE(Table2[[#This Row],[unique_id]], "_", " ")))</f>
        <v>Lounge Sub Plug</v>
      </c>
      <c r="G347" s="30" t="s">
        <v>802</v>
      </c>
      <c r="H347" s="30" t="s">
        <v>530</v>
      </c>
      <c r="I347" s="30" t="s">
        <v>291</v>
      </c>
      <c r="M347" s="30" t="s">
        <v>257</v>
      </c>
      <c r="O347" s="31" t="s">
        <v>798</v>
      </c>
      <c r="P347" s="30" t="s">
        <v>165</v>
      </c>
      <c r="Q347" s="30" t="s">
        <v>770</v>
      </c>
      <c r="R347" s="41" t="s">
        <v>755</v>
      </c>
      <c r="S347" s="30" t="str">
        <f>Table2[[#This Row],[friendly_name]]</f>
        <v>Lounge Sub</v>
      </c>
      <c r="T347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30"/>
      <c r="V347" s="31"/>
      <c r="W347" s="31"/>
      <c r="X347" s="31"/>
      <c r="Y347" s="31"/>
      <c r="Z347" s="31"/>
      <c r="AA347" s="31"/>
      <c r="AB347" s="30"/>
      <c r="AC347" s="30"/>
      <c r="AE347" s="30" t="s">
        <v>803</v>
      </c>
      <c r="AG347" s="31"/>
      <c r="AH347" s="31"/>
      <c r="AT347" s="40"/>
      <c r="AU347" s="3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Lounge</v>
      </c>
      <c r="BB347" s="30" t="s">
        <v>1056</v>
      </c>
      <c r="BC347" s="39" t="s">
        <v>361</v>
      </c>
      <c r="BD347" s="30" t="s">
        <v>233</v>
      </c>
      <c r="BE347" s="30" t="s">
        <v>362</v>
      </c>
      <c r="BF347" s="30" t="s">
        <v>194</v>
      </c>
      <c r="BI347" s="30" t="s">
        <v>1009</v>
      </c>
      <c r="BJ347" s="30" t="s">
        <v>1388</v>
      </c>
      <c r="BK347" s="30" t="s">
        <v>340</v>
      </c>
      <c r="BL347" s="30" t="s">
        <v>1431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7" s="30"/>
    </row>
    <row r="348" spans="1:66" ht="16" hidden="1" customHeight="1" x14ac:dyDescent="0.2">
      <c r="A348" s="30">
        <v>2572</v>
      </c>
      <c r="B348" s="30" t="s">
        <v>26</v>
      </c>
      <c r="C348" s="30" t="s">
        <v>818</v>
      </c>
      <c r="D348" s="30" t="s">
        <v>148</v>
      </c>
      <c r="E348" s="37" t="s">
        <v>988</v>
      </c>
      <c r="F348" s="36" t="str">
        <f>IF(ISBLANK(Table2[[#This Row],[unique_id]]), "", PROPER(SUBSTITUTE(Table2[[#This Row],[unique_id]], "_", " ")))</f>
        <v>Template Study Outlet Plug Proxy</v>
      </c>
      <c r="G348" s="30" t="s">
        <v>226</v>
      </c>
      <c r="H348" s="30" t="s">
        <v>530</v>
      </c>
      <c r="I348" s="30" t="s">
        <v>291</v>
      </c>
      <c r="O348" s="31" t="s">
        <v>798</v>
      </c>
      <c r="P348" s="30" t="s">
        <v>165</v>
      </c>
      <c r="Q348" s="30" t="s">
        <v>770</v>
      </c>
      <c r="R348" s="30" t="s">
        <v>530</v>
      </c>
      <c r="S348" s="30" t="str">
        <f>Table2[[#This Row],[friendly_name]]</f>
        <v>Study Outlet</v>
      </c>
      <c r="T348" s="37" t="s">
        <v>1122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Study</v>
      </c>
      <c r="BB348" s="30" t="s">
        <v>1054</v>
      </c>
      <c r="BC348" s="39" t="s">
        <v>361</v>
      </c>
      <c r="BD348" s="30" t="s">
        <v>233</v>
      </c>
      <c r="BE348" s="30" t="s">
        <v>362</v>
      </c>
      <c r="BF348" s="30" t="s">
        <v>357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8" s="30"/>
    </row>
    <row r="349" spans="1:66" ht="16" hidden="1" customHeight="1" x14ac:dyDescent="0.2">
      <c r="A349" s="30">
        <v>2573</v>
      </c>
      <c r="B349" s="30" t="s">
        <v>26</v>
      </c>
      <c r="C349" s="30" t="s">
        <v>233</v>
      </c>
      <c r="D349" s="30" t="s">
        <v>134</v>
      </c>
      <c r="E349" s="30" t="s">
        <v>846</v>
      </c>
      <c r="F349" s="36" t="str">
        <f>IF(ISBLANK(Table2[[#This Row],[unique_id]]), "", PROPER(SUBSTITUTE(Table2[[#This Row],[unique_id]], "_", " ")))</f>
        <v>Study Outlet Plug</v>
      </c>
      <c r="G349" s="30" t="s">
        <v>226</v>
      </c>
      <c r="H349" s="30" t="s">
        <v>530</v>
      </c>
      <c r="I349" s="30" t="s">
        <v>291</v>
      </c>
      <c r="M349" s="30" t="s">
        <v>257</v>
      </c>
      <c r="O349" s="31" t="s">
        <v>798</v>
      </c>
      <c r="P349" s="30" t="s">
        <v>165</v>
      </c>
      <c r="Q349" s="30" t="s">
        <v>770</v>
      </c>
      <c r="R349" s="30" t="s">
        <v>530</v>
      </c>
      <c r="S349" s="30" t="str">
        <f>Table2[[#This Row],[friendly_name]]</f>
        <v>Study Outlet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251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Study</v>
      </c>
      <c r="BB349" s="30" t="s">
        <v>1054</v>
      </c>
      <c r="BC349" s="39" t="s">
        <v>361</v>
      </c>
      <c r="BD349" s="30" t="s">
        <v>233</v>
      </c>
      <c r="BE349" s="30" t="s">
        <v>362</v>
      </c>
      <c r="BF349" s="30" t="s">
        <v>357</v>
      </c>
      <c r="BI349" s="30" t="s">
        <v>1009</v>
      </c>
      <c r="BJ349" s="30" t="s">
        <v>1388</v>
      </c>
      <c r="BK349" s="30" t="s">
        <v>352</v>
      </c>
      <c r="BL349" s="30" t="s">
        <v>1432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  <c r="BN349" s="30"/>
    </row>
    <row r="350" spans="1:66" ht="16" hidden="1" customHeight="1" x14ac:dyDescent="0.2">
      <c r="A350" s="30">
        <v>2574</v>
      </c>
      <c r="B350" s="30" t="s">
        <v>583</v>
      </c>
      <c r="C350" s="30" t="s">
        <v>818</v>
      </c>
      <c r="D350" s="30" t="s">
        <v>148</v>
      </c>
      <c r="E350" s="37" t="s">
        <v>989</v>
      </c>
      <c r="F350" s="36" t="str">
        <f>IF(ISBLANK(Table2[[#This Row],[unique_id]]), "", PROPER(SUBSTITUTE(Table2[[#This Row],[unique_id]], "_", " ")))</f>
        <v>Template Office Outlet Plug Proxy</v>
      </c>
      <c r="G350" s="30" t="s">
        <v>225</v>
      </c>
      <c r="H350" s="30" t="s">
        <v>530</v>
      </c>
      <c r="I350" s="30" t="s">
        <v>291</v>
      </c>
      <c r="O350" s="31" t="s">
        <v>798</v>
      </c>
      <c r="P350" s="30" t="s">
        <v>165</v>
      </c>
      <c r="Q350" s="30" t="s">
        <v>770</v>
      </c>
      <c r="R350" s="30" t="s">
        <v>530</v>
      </c>
      <c r="S350" s="30" t="str">
        <f>Table2[[#This Row],[friendly_name]]</f>
        <v>Office Outlet</v>
      </c>
      <c r="T350" s="37" t="s">
        <v>1122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U350" s="30" t="s">
        <v>134</v>
      </c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Office</v>
      </c>
      <c r="BB350" s="30" t="s">
        <v>1054</v>
      </c>
      <c r="BC350" s="39" t="s">
        <v>361</v>
      </c>
      <c r="BD350" s="30" t="s">
        <v>233</v>
      </c>
      <c r="BE350" s="30" t="s">
        <v>362</v>
      </c>
      <c r="BF350" s="30" t="s">
        <v>212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0" s="30"/>
    </row>
    <row r="351" spans="1:66" ht="16" hidden="1" customHeight="1" x14ac:dyDescent="0.2">
      <c r="A351" s="30">
        <v>2575</v>
      </c>
      <c r="B351" s="30" t="s">
        <v>583</v>
      </c>
      <c r="C351" s="30" t="s">
        <v>233</v>
      </c>
      <c r="D351" s="30" t="s">
        <v>134</v>
      </c>
      <c r="E351" s="30" t="s">
        <v>847</v>
      </c>
      <c r="F351" s="36" t="str">
        <f>IF(ISBLANK(Table2[[#This Row],[unique_id]]), "", PROPER(SUBSTITUTE(Table2[[#This Row],[unique_id]], "_", " ")))</f>
        <v>Office Outlet Plug</v>
      </c>
      <c r="G351" s="30" t="s">
        <v>225</v>
      </c>
      <c r="H351" s="30" t="s">
        <v>530</v>
      </c>
      <c r="I351" s="30" t="s">
        <v>291</v>
      </c>
      <c r="M351" s="30" t="s">
        <v>257</v>
      </c>
      <c r="O351" s="31" t="s">
        <v>798</v>
      </c>
      <c r="P351" s="30" t="s">
        <v>165</v>
      </c>
      <c r="Q351" s="30" t="s">
        <v>770</v>
      </c>
      <c r="R351" s="30" t="s">
        <v>530</v>
      </c>
      <c r="S351" s="30" t="str">
        <f>Table2[[#This Row],[friendly_name]]</f>
        <v>Office Outlet</v>
      </c>
      <c r="T351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30"/>
      <c r="V351" s="31"/>
      <c r="W351" s="31"/>
      <c r="X351" s="31"/>
      <c r="Y351" s="31"/>
      <c r="Z351" s="31"/>
      <c r="AA351" s="31"/>
      <c r="AB351" s="30"/>
      <c r="AC351" s="30"/>
      <c r="AE351" s="30" t="s">
        <v>251</v>
      </c>
      <c r="AG351" s="31"/>
      <c r="AH351" s="31"/>
      <c r="AT351" s="40"/>
      <c r="AU351" s="30"/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Office</v>
      </c>
      <c r="BB351" s="30" t="s">
        <v>1054</v>
      </c>
      <c r="BC351" s="39" t="s">
        <v>361</v>
      </c>
      <c r="BD351" s="30" t="s">
        <v>233</v>
      </c>
      <c r="BE351" s="30" t="s">
        <v>362</v>
      </c>
      <c r="BF351" s="30" t="s">
        <v>212</v>
      </c>
      <c r="BI351" s="30" t="s">
        <v>1010</v>
      </c>
      <c r="BJ351" s="30" t="s">
        <v>1388</v>
      </c>
      <c r="BK351" s="30" t="s">
        <v>353</v>
      </c>
      <c r="BL351" s="30" t="s">
        <v>1433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51" s="30"/>
    </row>
    <row r="352" spans="1:66" ht="16" hidden="1" customHeight="1" x14ac:dyDescent="0.2">
      <c r="A352" s="30">
        <v>2576</v>
      </c>
      <c r="B352" s="30" t="s">
        <v>26</v>
      </c>
      <c r="C352" s="30" t="s">
        <v>818</v>
      </c>
      <c r="D352" s="30" t="s">
        <v>148</v>
      </c>
      <c r="E352" s="37" t="s">
        <v>990</v>
      </c>
      <c r="F352" s="36" t="str">
        <f>IF(ISBLANK(Table2[[#This Row],[unique_id]]), "", PROPER(SUBSTITUTE(Table2[[#This Row],[unique_id]], "_", " ")))</f>
        <v>Template Kitchen Dish Washer Plug Proxy</v>
      </c>
      <c r="G352" s="30" t="s">
        <v>228</v>
      </c>
      <c r="H352" s="30" t="s">
        <v>530</v>
      </c>
      <c r="I352" s="30" t="s">
        <v>291</v>
      </c>
      <c r="O352" s="31" t="s">
        <v>798</v>
      </c>
      <c r="P352" s="30" t="s">
        <v>165</v>
      </c>
      <c r="Q352" s="30" t="s">
        <v>771</v>
      </c>
      <c r="R352" s="30" t="s">
        <v>781</v>
      </c>
      <c r="S352" s="30" t="str">
        <f>Table2[[#This Row],[friendly_name]]</f>
        <v>Dish Washer</v>
      </c>
      <c r="T352" s="37" t="s">
        <v>1122</v>
      </c>
      <c r="U352" s="30"/>
      <c r="V352" s="31"/>
      <c r="W352" s="31"/>
      <c r="X352" s="31"/>
      <c r="Y352" s="31"/>
      <c r="Z352" s="31"/>
      <c r="AA352" s="31"/>
      <c r="AB352" s="30"/>
      <c r="AC352" s="30"/>
      <c r="AG352" s="31"/>
      <c r="AH352" s="31"/>
      <c r="AT352" s="40"/>
      <c r="AU352" s="30" t="s">
        <v>134</v>
      </c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Kitchen</v>
      </c>
      <c r="BB352" s="30" t="s">
        <v>228</v>
      </c>
      <c r="BC352" s="39" t="s">
        <v>361</v>
      </c>
      <c r="BD352" s="30" t="s">
        <v>233</v>
      </c>
      <c r="BE352" s="30" t="s">
        <v>362</v>
      </c>
      <c r="BF352" s="30" t="s">
        <v>206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2" s="30"/>
    </row>
    <row r="353" spans="1:66" ht="16" hidden="1" customHeight="1" x14ac:dyDescent="0.2">
      <c r="A353" s="30">
        <v>2577</v>
      </c>
      <c r="B353" s="30" t="s">
        <v>26</v>
      </c>
      <c r="C353" s="30" t="s">
        <v>233</v>
      </c>
      <c r="D353" s="30" t="s">
        <v>134</v>
      </c>
      <c r="E353" s="30" t="s">
        <v>848</v>
      </c>
      <c r="F353" s="36" t="str">
        <f>IF(ISBLANK(Table2[[#This Row],[unique_id]]), "", PROPER(SUBSTITUTE(Table2[[#This Row],[unique_id]], "_", " ")))</f>
        <v>Kitchen Dish Washer Plug</v>
      </c>
      <c r="G353" s="30" t="s">
        <v>228</v>
      </c>
      <c r="H353" s="30" t="s">
        <v>530</v>
      </c>
      <c r="I353" s="30" t="s">
        <v>291</v>
      </c>
      <c r="M353" s="30" t="s">
        <v>257</v>
      </c>
      <c r="O353" s="31" t="s">
        <v>798</v>
      </c>
      <c r="P353" s="30" t="s">
        <v>165</v>
      </c>
      <c r="Q353" s="30" t="s">
        <v>771</v>
      </c>
      <c r="R353" s="30" t="s">
        <v>781</v>
      </c>
      <c r="S353" s="30" t="str">
        <f>Table2[[#This Row],[friendly_name]]</f>
        <v>Dish Washer</v>
      </c>
      <c r="T353" s="3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30"/>
      <c r="V353" s="31"/>
      <c r="W353" s="31"/>
      <c r="X353" s="31"/>
      <c r="Y353" s="31"/>
      <c r="Z353" s="31"/>
      <c r="AA353" s="31"/>
      <c r="AB353" s="30"/>
      <c r="AC353" s="30"/>
      <c r="AE353" s="30" t="s">
        <v>244</v>
      </c>
      <c r="AG353" s="31"/>
      <c r="AH353" s="31"/>
      <c r="AT353" s="40"/>
      <c r="AU353" s="30"/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Kitchen</v>
      </c>
      <c r="BB353" s="30" t="s">
        <v>228</v>
      </c>
      <c r="BC353" s="39" t="s">
        <v>361</v>
      </c>
      <c r="BD353" s="30" t="s">
        <v>233</v>
      </c>
      <c r="BE353" s="30" t="s">
        <v>362</v>
      </c>
      <c r="BF353" s="30" t="s">
        <v>206</v>
      </c>
      <c r="BI353" s="30" t="s">
        <v>1009</v>
      </c>
      <c r="BJ353" s="30" t="s">
        <v>1388</v>
      </c>
      <c r="BK353" s="30" t="s">
        <v>343</v>
      </c>
      <c r="BL353" s="30" t="s">
        <v>1434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  <c r="BN353" s="30"/>
    </row>
    <row r="354" spans="1:66" ht="16" hidden="1" customHeight="1" x14ac:dyDescent="0.2">
      <c r="A354" s="30">
        <v>2578</v>
      </c>
      <c r="B354" s="30" t="s">
        <v>26</v>
      </c>
      <c r="C354" s="30" t="s">
        <v>818</v>
      </c>
      <c r="D354" s="30" t="s">
        <v>148</v>
      </c>
      <c r="E354" s="37" t="s">
        <v>991</v>
      </c>
      <c r="F354" s="36" t="str">
        <f>IF(ISBLANK(Table2[[#This Row],[unique_id]]), "", PROPER(SUBSTITUTE(Table2[[#This Row],[unique_id]], "_", " ")))</f>
        <v>Template Laundry Clothes Dryer Plug Proxy</v>
      </c>
      <c r="G354" s="30" t="s">
        <v>229</v>
      </c>
      <c r="H354" s="30" t="s">
        <v>530</v>
      </c>
      <c r="I354" s="30" t="s">
        <v>291</v>
      </c>
      <c r="O354" s="31" t="s">
        <v>798</v>
      </c>
      <c r="P354" s="30" t="s">
        <v>165</v>
      </c>
      <c r="Q354" s="30" t="s">
        <v>771</v>
      </c>
      <c r="R354" s="30" t="s">
        <v>781</v>
      </c>
      <c r="S354" s="30" t="str">
        <f>Table2[[#This Row],[friendly_name]]</f>
        <v>Clothes Dryer</v>
      </c>
      <c r="T354" s="37" t="s">
        <v>1122</v>
      </c>
      <c r="U354" s="30"/>
      <c r="V354" s="31"/>
      <c r="W354" s="31"/>
      <c r="X354" s="31"/>
      <c r="Y354" s="31"/>
      <c r="Z354" s="31"/>
      <c r="AA354" s="31"/>
      <c r="AB354" s="30"/>
      <c r="AC354" s="30"/>
      <c r="AG354" s="31"/>
      <c r="AH354" s="31"/>
      <c r="AT354" s="40"/>
      <c r="AU354" s="30" t="s">
        <v>134</v>
      </c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229</v>
      </c>
      <c r="BC354" s="39" t="s">
        <v>361</v>
      </c>
      <c r="BD354" s="30" t="s">
        <v>233</v>
      </c>
      <c r="BE354" s="30" t="s">
        <v>362</v>
      </c>
      <c r="BF354" s="30" t="s">
        <v>213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4" s="30"/>
    </row>
    <row r="355" spans="1:66" ht="16" hidden="1" customHeight="1" x14ac:dyDescent="0.2">
      <c r="A355" s="30">
        <v>2579</v>
      </c>
      <c r="B355" s="30" t="s">
        <v>26</v>
      </c>
      <c r="C355" s="30" t="s">
        <v>233</v>
      </c>
      <c r="D355" s="30" t="s">
        <v>134</v>
      </c>
      <c r="E355" s="30" t="s">
        <v>849</v>
      </c>
      <c r="F355" s="36" t="str">
        <f>IF(ISBLANK(Table2[[#This Row],[unique_id]]), "", PROPER(SUBSTITUTE(Table2[[#This Row],[unique_id]], "_", " ")))</f>
        <v>Laundry Clothes Dryer Plug</v>
      </c>
      <c r="G355" s="30" t="s">
        <v>229</v>
      </c>
      <c r="H355" s="30" t="s">
        <v>530</v>
      </c>
      <c r="I355" s="30" t="s">
        <v>291</v>
      </c>
      <c r="M355" s="30" t="s">
        <v>257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Clothes Dryer</v>
      </c>
      <c r="T355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30"/>
      <c r="V355" s="31"/>
      <c r="W355" s="31"/>
      <c r="X355" s="31"/>
      <c r="Y355" s="31"/>
      <c r="Z355" s="31"/>
      <c r="AA355" s="31"/>
      <c r="AB355" s="30"/>
      <c r="AC355" s="30"/>
      <c r="AE355" s="30" t="s">
        <v>245</v>
      </c>
      <c r="AG355" s="31"/>
      <c r="AH355" s="31"/>
      <c r="AT355" s="40"/>
      <c r="AU355" s="30"/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Laundry</v>
      </c>
      <c r="BB355" s="30" t="s">
        <v>229</v>
      </c>
      <c r="BC355" s="39" t="s">
        <v>361</v>
      </c>
      <c r="BD355" s="30" t="s">
        <v>233</v>
      </c>
      <c r="BE355" s="30" t="s">
        <v>362</v>
      </c>
      <c r="BF355" s="30" t="s">
        <v>213</v>
      </c>
      <c r="BI355" s="30" t="s">
        <v>1009</v>
      </c>
      <c r="BJ355" s="30" t="s">
        <v>1388</v>
      </c>
      <c r="BK355" s="30" t="s">
        <v>344</v>
      </c>
      <c r="BL355" s="30" t="s">
        <v>1435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5" s="30"/>
    </row>
    <row r="356" spans="1:66" ht="16" hidden="1" customHeight="1" x14ac:dyDescent="0.2">
      <c r="A356" s="30">
        <v>2580</v>
      </c>
      <c r="B356" s="30" t="s">
        <v>26</v>
      </c>
      <c r="C356" s="30" t="s">
        <v>818</v>
      </c>
      <c r="D356" s="30" t="s">
        <v>148</v>
      </c>
      <c r="E356" s="37" t="s">
        <v>992</v>
      </c>
      <c r="F356" s="36" t="str">
        <f>IF(ISBLANK(Table2[[#This Row],[unique_id]]), "", PROPER(SUBSTITUTE(Table2[[#This Row],[unique_id]], "_", " ")))</f>
        <v>Template Laundry Washing Machine Plug Proxy</v>
      </c>
      <c r="G356" s="30" t="s">
        <v>227</v>
      </c>
      <c r="H356" s="30" t="s">
        <v>530</v>
      </c>
      <c r="I356" s="30" t="s">
        <v>291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Washing Machine</v>
      </c>
      <c r="T356" s="37" t="s">
        <v>1122</v>
      </c>
      <c r="U356" s="30"/>
      <c r="V356" s="31"/>
      <c r="W356" s="31"/>
      <c r="X356" s="31"/>
      <c r="Y356" s="31"/>
      <c r="Z356" s="31"/>
      <c r="AA356" s="31"/>
      <c r="AB356" s="30"/>
      <c r="AC356" s="30"/>
      <c r="AG356" s="31"/>
      <c r="AH356" s="31"/>
      <c r="AT356" s="40"/>
      <c r="AU356" s="30" t="s">
        <v>134</v>
      </c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Laundry</v>
      </c>
      <c r="BB356" s="30" t="s">
        <v>227</v>
      </c>
      <c r="BC356" s="39" t="s">
        <v>361</v>
      </c>
      <c r="BD356" s="30" t="s">
        <v>233</v>
      </c>
      <c r="BE356" s="30" t="s">
        <v>362</v>
      </c>
      <c r="BF356" s="30" t="s">
        <v>213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6" s="30"/>
    </row>
    <row r="357" spans="1:66" ht="16" hidden="1" customHeight="1" x14ac:dyDescent="0.2">
      <c r="A357" s="30">
        <v>2581</v>
      </c>
      <c r="B357" s="30" t="s">
        <v>26</v>
      </c>
      <c r="C357" s="30" t="s">
        <v>233</v>
      </c>
      <c r="D357" s="30" t="s">
        <v>134</v>
      </c>
      <c r="E357" s="30" t="s">
        <v>850</v>
      </c>
      <c r="F357" s="36" t="str">
        <f>IF(ISBLANK(Table2[[#This Row],[unique_id]]), "", PROPER(SUBSTITUTE(Table2[[#This Row],[unique_id]], "_", " ")))</f>
        <v>Laundry Washing Machine Plug</v>
      </c>
      <c r="G357" s="30" t="s">
        <v>227</v>
      </c>
      <c r="H357" s="30" t="s">
        <v>530</v>
      </c>
      <c r="I357" s="30" t="s">
        <v>291</v>
      </c>
      <c r="M357" s="30" t="s">
        <v>257</v>
      </c>
      <c r="O357" s="31" t="s">
        <v>798</v>
      </c>
      <c r="P357" s="30" t="s">
        <v>165</v>
      </c>
      <c r="Q357" s="30" t="s">
        <v>771</v>
      </c>
      <c r="R357" s="30" t="s">
        <v>781</v>
      </c>
      <c r="S357" s="30" t="str">
        <f>Table2[[#This Row],[friendly_name]]</f>
        <v>Washing Machine</v>
      </c>
      <c r="T357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30"/>
      <c r="V357" s="31"/>
      <c r="W357" s="31"/>
      <c r="X357" s="31"/>
      <c r="Y357" s="31"/>
      <c r="Z357" s="31"/>
      <c r="AA357" s="31"/>
      <c r="AB357" s="30"/>
      <c r="AC357" s="30"/>
      <c r="AE357" s="30" t="s">
        <v>246</v>
      </c>
      <c r="AG357" s="31"/>
      <c r="AH357" s="31"/>
      <c r="AT357" s="40"/>
      <c r="AU357" s="30"/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Laundry</v>
      </c>
      <c r="BB357" s="30" t="s">
        <v>227</v>
      </c>
      <c r="BC357" s="39" t="s">
        <v>361</v>
      </c>
      <c r="BD357" s="30" t="s">
        <v>233</v>
      </c>
      <c r="BE357" s="30" t="s">
        <v>362</v>
      </c>
      <c r="BF357" s="30" t="s">
        <v>213</v>
      </c>
      <c r="BI357" s="30" t="s">
        <v>1009</v>
      </c>
      <c r="BJ357" s="30" t="s">
        <v>1388</v>
      </c>
      <c r="BK357" s="30" t="s">
        <v>345</v>
      </c>
      <c r="BL357" s="30" t="s">
        <v>1436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7" s="30"/>
    </row>
    <row r="358" spans="1:66" ht="16" hidden="1" customHeight="1" x14ac:dyDescent="0.2">
      <c r="A358" s="30">
        <v>2582</v>
      </c>
      <c r="B358" s="30" t="s">
        <v>26</v>
      </c>
      <c r="C358" s="30" t="s">
        <v>818</v>
      </c>
      <c r="D358" s="30" t="s">
        <v>148</v>
      </c>
      <c r="E358" s="37" t="s">
        <v>994</v>
      </c>
      <c r="F358" s="36" t="str">
        <f>IF(ISBLANK(Table2[[#This Row],[unique_id]]), "", PROPER(SUBSTITUTE(Table2[[#This Row],[unique_id]], "_", " ")))</f>
        <v>Template Kitchen Fridge Plug Proxy</v>
      </c>
      <c r="G358" s="30" t="s">
        <v>223</v>
      </c>
      <c r="H358" s="30" t="s">
        <v>530</v>
      </c>
      <c r="I358" s="30" t="s">
        <v>291</v>
      </c>
      <c r="O358" s="31" t="s">
        <v>798</v>
      </c>
      <c r="P358" s="30" t="s">
        <v>165</v>
      </c>
      <c r="Q358" s="30" t="s">
        <v>770</v>
      </c>
      <c r="R358" s="30" t="s">
        <v>782</v>
      </c>
      <c r="S358" s="30" t="str">
        <f>Table2[[#This Row],[friendly_name]]</f>
        <v>Kitchen Fridge</v>
      </c>
      <c r="T358" s="37" t="s">
        <v>1123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1057</v>
      </c>
      <c r="BC358" s="30" t="s">
        <v>360</v>
      </c>
      <c r="BD358" s="30" t="s">
        <v>233</v>
      </c>
      <c r="BE358" s="30" t="s">
        <v>363</v>
      </c>
      <c r="BF358" s="30" t="s">
        <v>206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8" s="30"/>
    </row>
    <row r="359" spans="1:66" ht="16" hidden="1" customHeight="1" x14ac:dyDescent="0.2">
      <c r="A359" s="30">
        <v>2583</v>
      </c>
      <c r="B359" s="30" t="s">
        <v>26</v>
      </c>
      <c r="C359" s="30" t="s">
        <v>233</v>
      </c>
      <c r="D359" s="30" t="s">
        <v>134</v>
      </c>
      <c r="E359" s="30" t="s">
        <v>852</v>
      </c>
      <c r="F359" s="36" t="str">
        <f>IF(ISBLANK(Table2[[#This Row],[unique_id]]), "", PROPER(SUBSTITUTE(Table2[[#This Row],[unique_id]], "_", " ")))</f>
        <v>Kitchen Fridge Plug</v>
      </c>
      <c r="G359" s="30" t="s">
        <v>223</v>
      </c>
      <c r="H359" s="30" t="s">
        <v>530</v>
      </c>
      <c r="I359" s="30" t="s">
        <v>291</v>
      </c>
      <c r="M359" s="30" t="s">
        <v>257</v>
      </c>
      <c r="O359" s="31" t="s">
        <v>798</v>
      </c>
      <c r="P359" s="30" t="s">
        <v>165</v>
      </c>
      <c r="Q359" s="30" t="s">
        <v>770</v>
      </c>
      <c r="R359" s="30" t="s">
        <v>782</v>
      </c>
      <c r="S359" s="30" t="str">
        <f>Table2[[#This Row],[friendly_name]]</f>
        <v>Kitchen Fridge</v>
      </c>
      <c r="T359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248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1057</v>
      </c>
      <c r="BC359" s="30" t="s">
        <v>360</v>
      </c>
      <c r="BD359" s="30" t="s">
        <v>233</v>
      </c>
      <c r="BE359" s="30" t="s">
        <v>363</v>
      </c>
      <c r="BF359" s="30" t="s">
        <v>206</v>
      </c>
      <c r="BI359" s="30" t="s">
        <v>1009</v>
      </c>
      <c r="BJ359" s="30" t="s">
        <v>1388</v>
      </c>
      <c r="BK359" s="30" t="s">
        <v>347</v>
      </c>
      <c r="BL359" s="30" t="s">
        <v>1438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59" s="30"/>
    </row>
    <row r="360" spans="1:66" ht="16" hidden="1" customHeight="1" x14ac:dyDescent="0.2">
      <c r="A360" s="30">
        <v>2584</v>
      </c>
      <c r="B360" s="30" t="s">
        <v>26</v>
      </c>
      <c r="C360" s="30" t="s">
        <v>818</v>
      </c>
      <c r="D360" s="30" t="s">
        <v>148</v>
      </c>
      <c r="E360" s="37" t="s">
        <v>995</v>
      </c>
      <c r="F360" s="36" t="str">
        <f>IF(ISBLANK(Table2[[#This Row],[unique_id]]), "", PROPER(SUBSTITUTE(Table2[[#This Row],[unique_id]], "_", " ")))</f>
        <v>Template Deck Freezer Plug Proxy</v>
      </c>
      <c r="G360" s="30" t="s">
        <v>224</v>
      </c>
      <c r="H360" s="30" t="s">
        <v>530</v>
      </c>
      <c r="I360" s="30" t="s">
        <v>291</v>
      </c>
      <c r="O360" s="31" t="s">
        <v>798</v>
      </c>
      <c r="P360" s="30" t="s">
        <v>165</v>
      </c>
      <c r="Q360" s="30" t="s">
        <v>770</v>
      </c>
      <c r="R360" s="30" t="s">
        <v>782</v>
      </c>
      <c r="S360" s="30" t="str">
        <f>Table2[[#This Row],[friendly_name]]</f>
        <v>Deck Freezer</v>
      </c>
      <c r="T360" s="37" t="s">
        <v>1123</v>
      </c>
      <c r="U360" s="30"/>
      <c r="V360" s="31"/>
      <c r="W360" s="31"/>
      <c r="X360" s="31"/>
      <c r="Y360" s="31"/>
      <c r="Z360" s="31"/>
      <c r="AA360" s="31"/>
      <c r="AB360" s="30"/>
      <c r="AC360" s="30"/>
      <c r="AG360" s="31"/>
      <c r="AH360" s="31"/>
      <c r="AT360" s="40"/>
      <c r="AU360" s="30" t="s">
        <v>134</v>
      </c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Deck</v>
      </c>
      <c r="BB360" s="30" t="s">
        <v>1058</v>
      </c>
      <c r="BC360" s="30" t="s">
        <v>360</v>
      </c>
      <c r="BD360" s="30" t="s">
        <v>233</v>
      </c>
      <c r="BE360" s="30" t="s">
        <v>363</v>
      </c>
      <c r="BF360" s="30" t="s">
        <v>358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0" s="30"/>
    </row>
    <row r="361" spans="1:66" ht="16" hidden="1" customHeight="1" x14ac:dyDescent="0.2">
      <c r="A361" s="30">
        <v>2585</v>
      </c>
      <c r="B361" s="30" t="s">
        <v>26</v>
      </c>
      <c r="C361" s="30" t="s">
        <v>233</v>
      </c>
      <c r="D361" s="30" t="s">
        <v>134</v>
      </c>
      <c r="E361" s="30" t="s">
        <v>853</v>
      </c>
      <c r="F361" s="36" t="str">
        <f>IF(ISBLANK(Table2[[#This Row],[unique_id]]), "", PROPER(SUBSTITUTE(Table2[[#This Row],[unique_id]], "_", " ")))</f>
        <v>Deck Freezer Plug</v>
      </c>
      <c r="G361" s="30" t="s">
        <v>224</v>
      </c>
      <c r="H361" s="30" t="s">
        <v>530</v>
      </c>
      <c r="I361" s="30" t="s">
        <v>291</v>
      </c>
      <c r="M361" s="30" t="s">
        <v>257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Deck Freezer</v>
      </c>
      <c r="T361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1" s="30"/>
      <c r="V361" s="31"/>
      <c r="W361" s="31"/>
      <c r="X361" s="31"/>
      <c r="Y361" s="31"/>
      <c r="Z361" s="31"/>
      <c r="AA361" s="31"/>
      <c r="AB361" s="30"/>
      <c r="AC361" s="30"/>
      <c r="AE361" s="30" t="s">
        <v>249</v>
      </c>
      <c r="AG361" s="31"/>
      <c r="AH361" s="31"/>
      <c r="AT361" s="40"/>
      <c r="AU361" s="30"/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Deck</v>
      </c>
      <c r="BB361" s="30" t="s">
        <v>1058</v>
      </c>
      <c r="BC361" s="30" t="s">
        <v>360</v>
      </c>
      <c r="BD361" s="30" t="s">
        <v>233</v>
      </c>
      <c r="BE361" s="30" t="s">
        <v>363</v>
      </c>
      <c r="BF361" s="30" t="s">
        <v>358</v>
      </c>
      <c r="BI361" s="30" t="s">
        <v>1009</v>
      </c>
      <c r="BJ361" s="30" t="s">
        <v>1388</v>
      </c>
      <c r="BK361" s="30" t="s">
        <v>348</v>
      </c>
      <c r="BL361" s="30" t="s">
        <v>1439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61" s="30"/>
    </row>
    <row r="362" spans="1:66" ht="16" hidden="1" customHeight="1" x14ac:dyDescent="0.2">
      <c r="A362" s="30">
        <v>2586</v>
      </c>
      <c r="B362" s="30" t="s">
        <v>26</v>
      </c>
      <c r="C362" s="30" t="s">
        <v>818</v>
      </c>
      <c r="D362" s="30" t="s">
        <v>148</v>
      </c>
      <c r="E362" s="37" t="s">
        <v>996</v>
      </c>
      <c r="F362" s="36" t="str">
        <f>IF(ISBLANK(Table2[[#This Row],[unique_id]]), "", PROPER(SUBSTITUTE(Table2[[#This Row],[unique_id]], "_", " ")))</f>
        <v>Template Study Battery Charger Plug Proxy</v>
      </c>
      <c r="G362" s="30" t="s">
        <v>231</v>
      </c>
      <c r="H362" s="30" t="s">
        <v>530</v>
      </c>
      <c r="I362" s="30" t="s">
        <v>291</v>
      </c>
      <c r="O362" s="31" t="s">
        <v>798</v>
      </c>
      <c r="P362" s="30" t="s">
        <v>165</v>
      </c>
      <c r="Q362" s="30" t="s">
        <v>770</v>
      </c>
      <c r="R362" s="30" t="s">
        <v>530</v>
      </c>
      <c r="S362" s="30" t="str">
        <f>Table2[[#This Row],[friendly_name]]</f>
        <v>Battery Charger</v>
      </c>
      <c r="T362" s="37" t="s">
        <v>1122</v>
      </c>
      <c r="U362" s="30"/>
      <c r="V362" s="31"/>
      <c r="W362" s="31"/>
      <c r="X362" s="31"/>
      <c r="Y362" s="31"/>
      <c r="Z362" s="31"/>
      <c r="AA362" s="31"/>
      <c r="AB362" s="30"/>
      <c r="AC362" s="30"/>
      <c r="AG362" s="31"/>
      <c r="AH362" s="31"/>
      <c r="AT362" s="40"/>
      <c r="AU362" s="30" t="s">
        <v>134</v>
      </c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Study</v>
      </c>
      <c r="BB362" s="30" t="s">
        <v>231</v>
      </c>
      <c r="BC362" s="39" t="s">
        <v>361</v>
      </c>
      <c r="BD362" s="30" t="s">
        <v>233</v>
      </c>
      <c r="BE362" s="30" t="s">
        <v>362</v>
      </c>
      <c r="BF362" s="30" t="s">
        <v>357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2" s="30"/>
    </row>
    <row r="363" spans="1:66" ht="16" hidden="1" customHeight="1" x14ac:dyDescent="0.2">
      <c r="A363" s="30">
        <v>2587</v>
      </c>
      <c r="B363" s="30" t="s">
        <v>26</v>
      </c>
      <c r="C363" s="30" t="s">
        <v>233</v>
      </c>
      <c r="D363" s="30" t="s">
        <v>134</v>
      </c>
      <c r="E363" s="30" t="s">
        <v>854</v>
      </c>
      <c r="F363" s="36" t="str">
        <f>IF(ISBLANK(Table2[[#This Row],[unique_id]]), "", PROPER(SUBSTITUTE(Table2[[#This Row],[unique_id]], "_", " ")))</f>
        <v>Study Battery Charger Plug</v>
      </c>
      <c r="G363" s="30" t="s">
        <v>231</v>
      </c>
      <c r="H363" s="30" t="s">
        <v>530</v>
      </c>
      <c r="I363" s="30" t="s">
        <v>291</v>
      </c>
      <c r="M363" s="30" t="s">
        <v>257</v>
      </c>
      <c r="O363" s="31" t="s">
        <v>798</v>
      </c>
      <c r="P363" s="30" t="s">
        <v>165</v>
      </c>
      <c r="Q363" s="30" t="s">
        <v>770</v>
      </c>
      <c r="R363" s="30" t="s">
        <v>530</v>
      </c>
      <c r="S363" s="30" t="str">
        <f>Table2[[#This Row],[friendly_name]]</f>
        <v>Battery Charger</v>
      </c>
      <c r="T363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3" s="30"/>
      <c r="V363" s="31"/>
      <c r="W363" s="31"/>
      <c r="X363" s="31"/>
      <c r="Y363" s="31"/>
      <c r="Z363" s="31"/>
      <c r="AA363" s="31"/>
      <c r="AB363" s="30"/>
      <c r="AC363" s="30"/>
      <c r="AE363" s="30" t="s">
        <v>255</v>
      </c>
      <c r="AG363" s="31"/>
      <c r="AH363" s="31"/>
      <c r="AT363" s="40"/>
      <c r="AU363" s="30"/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Study</v>
      </c>
      <c r="BB363" s="30" t="s">
        <v>231</v>
      </c>
      <c r="BC363" s="39" t="s">
        <v>361</v>
      </c>
      <c r="BD363" s="30" t="s">
        <v>233</v>
      </c>
      <c r="BE363" s="30" t="s">
        <v>362</v>
      </c>
      <c r="BF363" s="30" t="s">
        <v>357</v>
      </c>
      <c r="BI363" s="30" t="s">
        <v>1009</v>
      </c>
      <c r="BJ363" s="30" t="s">
        <v>1388</v>
      </c>
      <c r="BK363" s="30" t="s">
        <v>341</v>
      </c>
      <c r="BL363" s="30" t="s">
        <v>1440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3" s="30"/>
    </row>
    <row r="364" spans="1:66" ht="16" hidden="1" customHeight="1" x14ac:dyDescent="0.2">
      <c r="A364" s="30">
        <v>2588</v>
      </c>
      <c r="B364" s="30" t="s">
        <v>26</v>
      </c>
      <c r="C364" s="30" t="s">
        <v>818</v>
      </c>
      <c r="D364" s="30" t="s">
        <v>148</v>
      </c>
      <c r="E364" s="37" t="s">
        <v>997</v>
      </c>
      <c r="F364" s="36" t="str">
        <f>IF(ISBLANK(Table2[[#This Row],[unique_id]]), "", PROPER(SUBSTITUTE(Table2[[#This Row],[unique_id]], "_", " ")))</f>
        <v>Template Laundry Vacuum Charger Plug Proxy</v>
      </c>
      <c r="G364" s="30" t="s">
        <v>230</v>
      </c>
      <c r="H364" s="30" t="s">
        <v>530</v>
      </c>
      <c r="I364" s="30" t="s">
        <v>291</v>
      </c>
      <c r="O364" s="31" t="s">
        <v>798</v>
      </c>
      <c r="P364" s="30" t="s">
        <v>165</v>
      </c>
      <c r="Q364" s="30" t="s">
        <v>770</v>
      </c>
      <c r="R364" s="30" t="s">
        <v>530</v>
      </c>
      <c r="S364" s="30" t="str">
        <f>Table2[[#This Row],[friendly_name]]</f>
        <v>Vacuum Charger</v>
      </c>
      <c r="T364" s="37" t="s">
        <v>1122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Laundry</v>
      </c>
      <c r="BB364" s="30" t="s">
        <v>230</v>
      </c>
      <c r="BC364" s="39" t="s">
        <v>361</v>
      </c>
      <c r="BD364" s="30" t="s">
        <v>233</v>
      </c>
      <c r="BE364" s="30" t="s">
        <v>362</v>
      </c>
      <c r="BF364" s="30" t="s">
        <v>213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4" s="30"/>
    </row>
    <row r="365" spans="1:66" ht="16" hidden="1" customHeight="1" x14ac:dyDescent="0.2">
      <c r="A365" s="30">
        <v>2589</v>
      </c>
      <c r="B365" s="30" t="s">
        <v>26</v>
      </c>
      <c r="C365" s="30" t="s">
        <v>233</v>
      </c>
      <c r="D365" s="30" t="s">
        <v>134</v>
      </c>
      <c r="E365" s="30" t="s">
        <v>855</v>
      </c>
      <c r="F365" s="36" t="str">
        <f>IF(ISBLANK(Table2[[#This Row],[unique_id]]), "", PROPER(SUBSTITUTE(Table2[[#This Row],[unique_id]], "_", " ")))</f>
        <v>Laundry Vacuum Charger Plug</v>
      </c>
      <c r="G365" s="30" t="s">
        <v>230</v>
      </c>
      <c r="H365" s="30" t="s">
        <v>530</v>
      </c>
      <c r="I365" s="30" t="s">
        <v>291</v>
      </c>
      <c r="M365" s="30" t="s">
        <v>257</v>
      </c>
      <c r="O365" s="31" t="s">
        <v>798</v>
      </c>
      <c r="P365" s="30" t="s">
        <v>165</v>
      </c>
      <c r="Q365" s="30" t="s">
        <v>770</v>
      </c>
      <c r="R365" s="30" t="s">
        <v>530</v>
      </c>
      <c r="S365" s="30" t="str">
        <f>Table2[[#This Row],[friendly_name]]</f>
        <v>Vacuum Charger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255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Laundry</v>
      </c>
      <c r="BB365" s="30" t="s">
        <v>230</v>
      </c>
      <c r="BC365" s="39" t="s">
        <v>361</v>
      </c>
      <c r="BD365" s="30" t="s">
        <v>233</v>
      </c>
      <c r="BE365" s="30" t="s">
        <v>362</v>
      </c>
      <c r="BF365" s="30" t="s">
        <v>213</v>
      </c>
      <c r="BI365" s="30" t="s">
        <v>1010</v>
      </c>
      <c r="BJ365" s="30" t="s">
        <v>1388</v>
      </c>
      <c r="BK365" s="30" t="s">
        <v>342</v>
      </c>
      <c r="BL365" s="30" t="s">
        <v>1441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5" s="30"/>
    </row>
    <row r="366" spans="1:66" ht="16" hidden="1" customHeight="1" x14ac:dyDescent="0.2">
      <c r="A366" s="30">
        <v>2590</v>
      </c>
      <c r="B366" s="30" t="s">
        <v>26</v>
      </c>
      <c r="C366" s="30" t="s">
        <v>818</v>
      </c>
      <c r="D366" s="30" t="s">
        <v>148</v>
      </c>
      <c r="E366" s="37" t="s">
        <v>1127</v>
      </c>
      <c r="F366" s="36" t="str">
        <f>IF(ISBLANK(Table2[[#This Row],[unique_id]]), "", PROPER(SUBSTITUTE(Table2[[#This Row],[unique_id]], "_", " ")))</f>
        <v>Template Ada Tablet Plug Proxy</v>
      </c>
      <c r="G366" s="30" t="s">
        <v>831</v>
      </c>
      <c r="H366" s="30" t="s">
        <v>530</v>
      </c>
      <c r="I366" s="30" t="s">
        <v>291</v>
      </c>
      <c r="O366" s="31" t="s">
        <v>798</v>
      </c>
      <c r="P366" s="30" t="s">
        <v>165</v>
      </c>
      <c r="Q366" s="30" t="s">
        <v>770</v>
      </c>
      <c r="R366" s="41" t="s">
        <v>755</v>
      </c>
      <c r="S366" s="30" t="str">
        <f>Table2[[#This Row],[friendly_name]]</f>
        <v>Ada Tablet</v>
      </c>
      <c r="T366" s="37" t="s">
        <v>1122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R366" s="39"/>
      <c r="AT366" s="32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Lounge</v>
      </c>
      <c r="BB366" s="30" t="s">
        <v>831</v>
      </c>
      <c r="BC366" s="39" t="s">
        <v>361</v>
      </c>
      <c r="BD366" s="30" t="s">
        <v>233</v>
      </c>
      <c r="BE366" s="30" t="s">
        <v>362</v>
      </c>
      <c r="BF366" s="30" t="s">
        <v>194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6" s="30"/>
    </row>
    <row r="367" spans="1:66" ht="16" hidden="1" customHeight="1" x14ac:dyDescent="0.2">
      <c r="A367" s="30">
        <v>2591</v>
      </c>
      <c r="B367" s="30" t="s">
        <v>26</v>
      </c>
      <c r="C367" s="30" t="s">
        <v>233</v>
      </c>
      <c r="D367" s="30" t="s">
        <v>134</v>
      </c>
      <c r="E367" s="30" t="s">
        <v>1128</v>
      </c>
      <c r="F367" s="36" t="str">
        <f>IF(ISBLANK(Table2[[#This Row],[unique_id]]), "", PROPER(SUBSTITUTE(Table2[[#This Row],[unique_id]], "_", " ")))</f>
        <v>Ada Tablet Plug</v>
      </c>
      <c r="G367" s="30" t="s">
        <v>831</v>
      </c>
      <c r="H367" s="30" t="s">
        <v>530</v>
      </c>
      <c r="I367" s="30" t="s">
        <v>291</v>
      </c>
      <c r="M367" s="30" t="s">
        <v>257</v>
      </c>
      <c r="O367" s="31" t="s">
        <v>798</v>
      </c>
      <c r="P367" s="30" t="s">
        <v>165</v>
      </c>
      <c r="Q367" s="30" t="s">
        <v>770</v>
      </c>
      <c r="R367" s="41" t="s">
        <v>755</v>
      </c>
      <c r="S367" s="30" t="str">
        <f>Table2[[#This Row],[friendly_name]]</f>
        <v>Ada Tablet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832</v>
      </c>
      <c r="AG367" s="31"/>
      <c r="AH367" s="31"/>
      <c r="AR367" s="39"/>
      <c r="AT367" s="32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Lounge</v>
      </c>
      <c r="BB367" s="30" t="s">
        <v>831</v>
      </c>
      <c r="BC367" s="39" t="s">
        <v>361</v>
      </c>
      <c r="BD367" s="30" t="s">
        <v>233</v>
      </c>
      <c r="BE367" s="30" t="s">
        <v>362</v>
      </c>
      <c r="BF367" s="30" t="s">
        <v>194</v>
      </c>
      <c r="BI367" s="30" t="s">
        <v>1009</v>
      </c>
      <c r="BJ367" s="30" t="s">
        <v>1388</v>
      </c>
      <c r="BK367" s="30" t="s">
        <v>810</v>
      </c>
      <c r="BL367" s="30" t="s">
        <v>1442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7" s="30"/>
    </row>
    <row r="368" spans="1:66" ht="16" hidden="1" customHeight="1" x14ac:dyDescent="0.2">
      <c r="A368" s="30">
        <v>2592</v>
      </c>
      <c r="B368" s="30" t="s">
        <v>26</v>
      </c>
      <c r="C368" s="30" t="s">
        <v>818</v>
      </c>
      <c r="D368" s="30" t="s">
        <v>148</v>
      </c>
      <c r="E368" s="37" t="s">
        <v>1482</v>
      </c>
      <c r="F368" s="36" t="str">
        <f>IF(ISBLANK(Table2[[#This Row],[unique_id]]), "", PROPER(SUBSTITUTE(Table2[[#This Row],[unique_id]], "_", " ")))</f>
        <v>Template Server Eva Plug Proxy</v>
      </c>
      <c r="G368" s="30" t="s">
        <v>1483</v>
      </c>
      <c r="H368" s="30" t="s">
        <v>530</v>
      </c>
      <c r="I368" s="30" t="s">
        <v>291</v>
      </c>
      <c r="O368" s="31" t="s">
        <v>798</v>
      </c>
      <c r="P368" s="30"/>
      <c r="R368" s="30" t="s">
        <v>811</v>
      </c>
      <c r="S368" s="30" t="str">
        <f>Table2[[#This Row],[friendly_name]]</f>
        <v>Server Eva</v>
      </c>
      <c r="T368" s="37" t="s">
        <v>1122</v>
      </c>
      <c r="U368" s="30"/>
      <c r="V368" s="31"/>
      <c r="W368" s="31"/>
      <c r="X368" s="31"/>
      <c r="Y368" s="31"/>
      <c r="Z368" s="31"/>
      <c r="AA368" s="31"/>
      <c r="AB368" s="30"/>
      <c r="AC368" s="30"/>
      <c r="AG368" s="31"/>
      <c r="AH368" s="31"/>
      <c r="AR368" s="39"/>
      <c r="AT368" s="32"/>
      <c r="AU368" s="30" t="s">
        <v>134</v>
      </c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1484</v>
      </c>
      <c r="BC368" s="39" t="s">
        <v>361</v>
      </c>
      <c r="BD368" s="30" t="s">
        <v>233</v>
      </c>
      <c r="BE368" s="30" t="s">
        <v>362</v>
      </c>
      <c r="BF368" s="30" t="s">
        <v>28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8" s="30"/>
    </row>
    <row r="369" spans="1:66" ht="16" hidden="1" customHeight="1" x14ac:dyDescent="0.2">
      <c r="A369" s="30">
        <v>2593</v>
      </c>
      <c r="B369" s="30" t="s">
        <v>26</v>
      </c>
      <c r="C369" s="30" t="s">
        <v>233</v>
      </c>
      <c r="D369" s="30" t="s">
        <v>134</v>
      </c>
      <c r="E369" s="30" t="s">
        <v>1481</v>
      </c>
      <c r="F369" s="36" t="str">
        <f>IF(ISBLANK(Table2[[#This Row],[unique_id]]), "", PROPER(SUBSTITUTE(Table2[[#This Row],[unique_id]], "_", " ")))</f>
        <v>Server Eva Plug</v>
      </c>
      <c r="G369" s="30" t="s">
        <v>1483</v>
      </c>
      <c r="H369" s="30" t="s">
        <v>530</v>
      </c>
      <c r="I369" s="30" t="s">
        <v>291</v>
      </c>
      <c r="M369" s="30" t="s">
        <v>257</v>
      </c>
      <c r="O369" s="31" t="s">
        <v>798</v>
      </c>
      <c r="P369" s="30"/>
      <c r="R369" s="30" t="s">
        <v>811</v>
      </c>
      <c r="S369" s="30" t="str">
        <f>Table2[[#This Row],[friendly_name]]</f>
        <v>Server Eva</v>
      </c>
      <c r="T369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9" s="30"/>
      <c r="V369" s="31"/>
      <c r="W369" s="31"/>
      <c r="X369" s="31"/>
      <c r="Y369" s="31"/>
      <c r="Z369" s="31"/>
      <c r="AA369" s="31"/>
      <c r="AB369" s="30"/>
      <c r="AC369" s="30"/>
      <c r="AE369" s="30" t="s">
        <v>252</v>
      </c>
      <c r="AG369" s="31"/>
      <c r="AH369" s="31"/>
      <c r="AR369" s="39"/>
      <c r="AT369" s="32"/>
      <c r="AU369" s="30"/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Rack</v>
      </c>
      <c r="BB369" s="30" t="s">
        <v>1484</v>
      </c>
      <c r="BC369" s="39" t="s">
        <v>361</v>
      </c>
      <c r="BD369" s="30" t="s">
        <v>233</v>
      </c>
      <c r="BE369" s="30" t="s">
        <v>362</v>
      </c>
      <c r="BF369" s="30" t="s">
        <v>28</v>
      </c>
      <c r="BI369" s="30" t="s">
        <v>1010</v>
      </c>
      <c r="BJ369" s="30" t="s">
        <v>1388</v>
      </c>
      <c r="BK369" s="30" t="s">
        <v>814</v>
      </c>
      <c r="BL369" s="30" t="s">
        <v>1443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69" s="30"/>
    </row>
    <row r="370" spans="1:66" ht="16" hidden="1" customHeight="1" x14ac:dyDescent="0.2">
      <c r="A370" s="30">
        <v>2594</v>
      </c>
      <c r="B370" s="30" t="s">
        <v>26</v>
      </c>
      <c r="C370" s="30" t="s">
        <v>818</v>
      </c>
      <c r="D370" s="30" t="s">
        <v>148</v>
      </c>
      <c r="E370" s="37" t="s">
        <v>1129</v>
      </c>
      <c r="F370" s="36" t="str">
        <f>IF(ISBLANK(Table2[[#This Row],[unique_id]]), "", PROPER(SUBSTITUTE(Table2[[#This Row],[unique_id]], "_", " ")))</f>
        <v>Template Server Meg Plug Proxy</v>
      </c>
      <c r="G370" s="39" t="s">
        <v>815</v>
      </c>
      <c r="H370" s="30" t="s">
        <v>530</v>
      </c>
      <c r="I370" s="30" t="s">
        <v>291</v>
      </c>
      <c r="O370" s="31" t="s">
        <v>798</v>
      </c>
      <c r="P370" s="30"/>
      <c r="R370" s="30" t="s">
        <v>811</v>
      </c>
      <c r="S370" s="30" t="str">
        <f>Table2[[#This Row],[friendly_name]]</f>
        <v>Server Meg</v>
      </c>
      <c r="T370" s="37" t="s">
        <v>1122</v>
      </c>
      <c r="U370" s="30"/>
      <c r="V370" s="31"/>
      <c r="W370" s="31"/>
      <c r="X370" s="31"/>
      <c r="Y370" s="31"/>
      <c r="Z370" s="31"/>
      <c r="AA370" s="31"/>
      <c r="AB370" s="30"/>
      <c r="AC370" s="30"/>
      <c r="AG370" s="31"/>
      <c r="AH370" s="31"/>
      <c r="AR370" s="39"/>
      <c r="AT370" s="32"/>
      <c r="AU370" s="30" t="s">
        <v>134</v>
      </c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Rack</v>
      </c>
      <c r="BB370" s="30" t="s">
        <v>1112</v>
      </c>
      <c r="BC370" s="39" t="s">
        <v>361</v>
      </c>
      <c r="BD370" s="30" t="s">
        <v>233</v>
      </c>
      <c r="BE370" s="30" t="s">
        <v>362</v>
      </c>
      <c r="BF370" s="30" t="s">
        <v>28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0" s="30"/>
    </row>
    <row r="371" spans="1:66" ht="16" hidden="1" customHeight="1" x14ac:dyDescent="0.2">
      <c r="A371" s="30">
        <v>2595</v>
      </c>
      <c r="B371" s="30" t="s">
        <v>26</v>
      </c>
      <c r="C371" s="30" t="s">
        <v>233</v>
      </c>
      <c r="D371" s="30" t="s">
        <v>134</v>
      </c>
      <c r="E371" s="30" t="s">
        <v>1130</v>
      </c>
      <c r="F371" s="36" t="str">
        <f>IF(ISBLANK(Table2[[#This Row],[unique_id]]), "", PROPER(SUBSTITUTE(Table2[[#This Row],[unique_id]], "_", " ")))</f>
        <v>Server Meg Plug</v>
      </c>
      <c r="G371" s="39" t="s">
        <v>815</v>
      </c>
      <c r="H371" s="30" t="s">
        <v>530</v>
      </c>
      <c r="I371" s="30" t="s">
        <v>291</v>
      </c>
      <c r="M371" s="30" t="s">
        <v>257</v>
      </c>
      <c r="O371" s="31" t="s">
        <v>798</v>
      </c>
      <c r="P371" s="30"/>
      <c r="R371" s="30" t="s">
        <v>811</v>
      </c>
      <c r="S371" s="30" t="str">
        <f>Table2[[#This Row],[friendly_name]]</f>
        <v>Server Meg</v>
      </c>
      <c r="T371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1" s="30"/>
      <c r="V371" s="31"/>
      <c r="W371" s="31"/>
      <c r="X371" s="31"/>
      <c r="Y371" s="31"/>
      <c r="Z371" s="31"/>
      <c r="AA371" s="31"/>
      <c r="AB371" s="30"/>
      <c r="AC371" s="30"/>
      <c r="AE371" s="30" t="s">
        <v>252</v>
      </c>
      <c r="AG371" s="31"/>
      <c r="AH371" s="31"/>
      <c r="AR371" s="39"/>
      <c r="AT371" s="32"/>
      <c r="AU371" s="30"/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1112</v>
      </c>
      <c r="BC371" s="39" t="s">
        <v>361</v>
      </c>
      <c r="BD371" s="30" t="s">
        <v>233</v>
      </c>
      <c r="BE371" s="30" t="s">
        <v>362</v>
      </c>
      <c r="BF371" s="30" t="s">
        <v>28</v>
      </c>
      <c r="BI371" s="30" t="s">
        <v>1010</v>
      </c>
      <c r="BJ371" s="30" t="s">
        <v>1388</v>
      </c>
      <c r="BK371" s="30" t="s">
        <v>813</v>
      </c>
      <c r="BL371" s="30" t="s">
        <v>1444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71" s="30"/>
    </row>
    <row r="372" spans="1:66" ht="16" hidden="1" customHeight="1" x14ac:dyDescent="0.2">
      <c r="A372" s="30">
        <v>2596</v>
      </c>
      <c r="B372" s="30" t="s">
        <v>26</v>
      </c>
      <c r="C372" s="30" t="s">
        <v>818</v>
      </c>
      <c r="D372" s="30" t="s">
        <v>148</v>
      </c>
      <c r="E372" s="37" t="s">
        <v>1340</v>
      </c>
      <c r="F372" s="36" t="str">
        <f>IF(ISBLANK(Table2[[#This Row],[unique_id]]), "", PROPER(SUBSTITUTE(Table2[[#This Row],[unique_id]], "_", " ")))</f>
        <v>Template Server Lia Plug Proxy</v>
      </c>
      <c r="G372" s="30" t="s">
        <v>1341</v>
      </c>
      <c r="H372" s="30" t="s">
        <v>530</v>
      </c>
      <c r="I372" s="30" t="s">
        <v>291</v>
      </c>
      <c r="O372" s="31" t="s">
        <v>798</v>
      </c>
      <c r="P372" s="30" t="s">
        <v>165</v>
      </c>
      <c r="Q372" s="30" t="s">
        <v>770</v>
      </c>
      <c r="R372" s="30" t="s">
        <v>772</v>
      </c>
      <c r="S372" s="30" t="s">
        <v>1341</v>
      </c>
      <c r="T372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30"/>
      <c r="V372" s="31"/>
      <c r="W372" s="31"/>
      <c r="X372" s="31"/>
      <c r="Y372" s="31"/>
      <c r="Z372" s="31"/>
      <c r="AA372" s="31"/>
      <c r="AB372" s="30"/>
      <c r="AC372" s="30"/>
      <c r="AG372" s="31"/>
      <c r="AH372" s="31"/>
      <c r="AT372" s="40"/>
      <c r="AU372" s="30" t="s">
        <v>134</v>
      </c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">
        <v>499</v>
      </c>
      <c r="BB372" s="30" t="s">
        <v>1342</v>
      </c>
      <c r="BC372" s="30" t="s">
        <v>360</v>
      </c>
      <c r="BD372" s="30" t="s">
        <v>233</v>
      </c>
      <c r="BE372" s="30" t="s">
        <v>363</v>
      </c>
      <c r="BF372" s="30" t="s">
        <v>499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2" s="30"/>
    </row>
    <row r="373" spans="1:66" ht="16" hidden="1" customHeight="1" x14ac:dyDescent="0.2">
      <c r="A373" s="30">
        <v>2597</v>
      </c>
      <c r="B373" s="30" t="s">
        <v>26</v>
      </c>
      <c r="C373" s="30" t="s">
        <v>233</v>
      </c>
      <c r="D373" s="30" t="s">
        <v>134</v>
      </c>
      <c r="E373" s="30" t="s">
        <v>1339</v>
      </c>
      <c r="F373" s="36" t="str">
        <f>IF(ISBLANK(Table2[[#This Row],[unique_id]]), "", PROPER(SUBSTITUTE(Table2[[#This Row],[unique_id]], "_", " ")))</f>
        <v>Server Lia Plug</v>
      </c>
      <c r="G373" s="30" t="s">
        <v>1341</v>
      </c>
      <c r="H373" s="30" t="s">
        <v>530</v>
      </c>
      <c r="I373" s="30" t="s">
        <v>291</v>
      </c>
      <c r="M373" s="30" t="s">
        <v>257</v>
      </c>
      <c r="O373" s="31" t="s">
        <v>798</v>
      </c>
      <c r="P373" s="30" t="s">
        <v>165</v>
      </c>
      <c r="Q373" s="30" t="s">
        <v>770</v>
      </c>
      <c r="R373" s="30" t="s">
        <v>772</v>
      </c>
      <c r="S373" s="30" t="s">
        <v>1341</v>
      </c>
      <c r="T373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3" s="30"/>
      <c r="V373" s="31"/>
      <c r="W373" s="31"/>
      <c r="X373" s="31"/>
      <c r="Y373" s="31"/>
      <c r="Z373" s="31"/>
      <c r="AA373" s="31"/>
      <c r="AB373" s="30"/>
      <c r="AC373" s="30"/>
      <c r="AE373" s="30" t="s">
        <v>252</v>
      </c>
      <c r="AG373" s="31"/>
      <c r="AH373" s="31"/>
      <c r="AT373" s="40"/>
      <c r="AU373" s="30"/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">
        <v>499</v>
      </c>
      <c r="BB373" s="30" t="s">
        <v>1342</v>
      </c>
      <c r="BC373" s="30" t="s">
        <v>360</v>
      </c>
      <c r="BD373" s="30" t="s">
        <v>233</v>
      </c>
      <c r="BE373" s="30" t="s">
        <v>363</v>
      </c>
      <c r="BF373" s="30" t="s">
        <v>499</v>
      </c>
      <c r="BI373" s="30" t="s">
        <v>1009</v>
      </c>
      <c r="BJ373" s="30" t="s">
        <v>1388</v>
      </c>
      <c r="BK373" s="30" t="s">
        <v>349</v>
      </c>
      <c r="BL373" s="30" t="s">
        <v>1445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3" s="30"/>
    </row>
    <row r="374" spans="1:66" ht="16" hidden="1" customHeight="1" x14ac:dyDescent="0.2">
      <c r="A374" s="30">
        <v>2598</v>
      </c>
      <c r="B374" s="30" t="s">
        <v>26</v>
      </c>
      <c r="C374" s="30" t="s">
        <v>818</v>
      </c>
      <c r="D374" s="30" t="s">
        <v>148</v>
      </c>
      <c r="E374" s="37" t="s">
        <v>941</v>
      </c>
      <c r="F374" s="36" t="str">
        <f>IF(ISBLANK(Table2[[#This Row],[unique_id]]), "", PROPER(SUBSTITUTE(Table2[[#This Row],[unique_id]], "_", " ")))</f>
        <v>Template Old Rack Outlet Plug Proxy</v>
      </c>
      <c r="G374" s="30" t="s">
        <v>222</v>
      </c>
      <c r="H374" s="30" t="s">
        <v>530</v>
      </c>
      <c r="I374" s="30" t="s">
        <v>291</v>
      </c>
      <c r="O374" s="31" t="s">
        <v>798</v>
      </c>
      <c r="P374" s="30"/>
      <c r="T374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30"/>
      <c r="V374" s="31"/>
      <c r="W374" s="31"/>
      <c r="X374" s="31"/>
      <c r="Y374" s="31"/>
      <c r="Z374" s="31"/>
      <c r="AA374" s="31"/>
      <c r="AB374" s="30"/>
      <c r="AC374" s="30"/>
      <c r="AG374" s="31"/>
      <c r="AH374" s="31"/>
      <c r="AT374" s="40"/>
      <c r="AU374" s="30" t="s">
        <v>134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1054</v>
      </c>
      <c r="BC374" s="30" t="s">
        <v>360</v>
      </c>
      <c r="BD374" s="30" t="s">
        <v>233</v>
      </c>
      <c r="BE374" s="30" t="s">
        <v>363</v>
      </c>
      <c r="BF374" s="30" t="s">
        <v>28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4" s="30"/>
    </row>
    <row r="375" spans="1:66" ht="16" hidden="1" customHeight="1" x14ac:dyDescent="0.2">
      <c r="A375" s="30">
        <v>2599</v>
      </c>
      <c r="B375" s="30" t="s">
        <v>26</v>
      </c>
      <c r="C375" s="30" t="s">
        <v>233</v>
      </c>
      <c r="D375" s="30" t="s">
        <v>134</v>
      </c>
      <c r="E375" s="30" t="s">
        <v>940</v>
      </c>
      <c r="F375" s="36" t="str">
        <f>IF(ISBLANK(Table2[[#This Row],[unique_id]]), "", PROPER(SUBSTITUTE(Table2[[#This Row],[unique_id]], "_", " ")))</f>
        <v>Old Rack Outlet Plug</v>
      </c>
      <c r="G375" s="30" t="s">
        <v>222</v>
      </c>
      <c r="H375" s="30" t="s">
        <v>530</v>
      </c>
      <c r="I375" s="30" t="s">
        <v>291</v>
      </c>
      <c r="O375" s="31" t="s">
        <v>798</v>
      </c>
      <c r="P375" s="30"/>
      <c r="T375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1054</v>
      </c>
      <c r="BC375" s="30" t="s">
        <v>360</v>
      </c>
      <c r="BD375" s="30" t="s">
        <v>233</v>
      </c>
      <c r="BE375" s="30" t="s">
        <v>363</v>
      </c>
      <c r="BF375" s="30" t="s">
        <v>28</v>
      </c>
      <c r="BI375" s="30" t="s">
        <v>1010</v>
      </c>
      <c r="BJ375" s="30" t="s">
        <v>1388</v>
      </c>
      <c r="BK375" s="30" t="s">
        <v>356</v>
      </c>
      <c r="BL375" s="30" t="s">
        <v>1446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5" s="30"/>
    </row>
    <row r="376" spans="1:66" ht="16" hidden="1" customHeight="1" x14ac:dyDescent="0.2">
      <c r="A376" s="30">
        <v>2600</v>
      </c>
      <c r="B376" s="30" t="s">
        <v>26</v>
      </c>
      <c r="C376" s="30" t="s">
        <v>818</v>
      </c>
      <c r="D376" s="30" t="s">
        <v>148</v>
      </c>
      <c r="E376" s="37" t="s">
        <v>998</v>
      </c>
      <c r="F376" s="36" t="str">
        <f>IF(ISBLANK(Table2[[#This Row],[unique_id]]), "", PROPER(SUBSTITUTE(Table2[[#This Row],[unique_id]], "_", " ")))</f>
        <v>Template Rack Outlet Plug Proxy</v>
      </c>
      <c r="G376" s="30" t="s">
        <v>222</v>
      </c>
      <c r="H376" s="30" t="s">
        <v>530</v>
      </c>
      <c r="I376" s="30" t="s">
        <v>291</v>
      </c>
      <c r="O376" s="31" t="s">
        <v>798</v>
      </c>
      <c r="P376" s="30" t="s">
        <v>165</v>
      </c>
      <c r="Q376" s="30" t="s">
        <v>770</v>
      </c>
      <c r="R376" s="30" t="s">
        <v>772</v>
      </c>
      <c r="S376" s="30" t="str">
        <f>Table2[[#This Row],[friendly_name]]</f>
        <v>Server Rack</v>
      </c>
      <c r="T376" s="37" t="s">
        <v>1124</v>
      </c>
      <c r="U376" s="30"/>
      <c r="V376" s="31"/>
      <c r="W376" s="31"/>
      <c r="X376" s="31"/>
      <c r="Y376" s="31"/>
      <c r="Z376" s="31"/>
      <c r="AA376" s="31"/>
      <c r="AB376" s="30"/>
      <c r="AC376" s="30"/>
      <c r="AG376" s="31"/>
      <c r="AH376" s="31"/>
      <c r="AT376" s="40"/>
      <c r="AU376" s="30" t="s">
        <v>134</v>
      </c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1054</v>
      </c>
      <c r="BC376" s="30" t="s">
        <v>934</v>
      </c>
      <c r="BD376" s="30" t="s">
        <v>1169</v>
      </c>
      <c r="BE376" s="30" t="s">
        <v>906</v>
      </c>
      <c r="BF376" s="30" t="s">
        <v>28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6" s="30"/>
    </row>
    <row r="377" spans="1:66" ht="16" hidden="1" customHeight="1" x14ac:dyDescent="0.2">
      <c r="A377" s="30">
        <v>2601</v>
      </c>
      <c r="B377" s="30" t="s">
        <v>26</v>
      </c>
      <c r="C377" s="30" t="s">
        <v>703</v>
      </c>
      <c r="D377" s="30" t="s">
        <v>134</v>
      </c>
      <c r="E377" s="30" t="s">
        <v>856</v>
      </c>
      <c r="F377" s="36" t="str">
        <f>IF(ISBLANK(Table2[[#This Row],[unique_id]]), "", PROPER(SUBSTITUTE(Table2[[#This Row],[unique_id]], "_", " ")))</f>
        <v>Rack Outlet Plug</v>
      </c>
      <c r="G377" s="30" t="s">
        <v>222</v>
      </c>
      <c r="H377" s="30" t="s">
        <v>530</v>
      </c>
      <c r="I377" s="30" t="s">
        <v>291</v>
      </c>
      <c r="M377" s="30" t="s">
        <v>257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7" s="30"/>
      <c r="V377" s="31"/>
      <c r="W377" s="31"/>
      <c r="X377" s="31"/>
      <c r="Y377" s="31"/>
      <c r="Z377" s="31"/>
      <c r="AA377" s="42" t="s">
        <v>1167</v>
      </c>
      <c r="AB377" s="30"/>
      <c r="AC377" s="30"/>
      <c r="AE377" s="30" t="s">
        <v>252</v>
      </c>
      <c r="AF377" s="30">
        <v>10</v>
      </c>
      <c r="AG377" s="31" t="s">
        <v>34</v>
      </c>
      <c r="AH377" s="31" t="s">
        <v>916</v>
      </c>
      <c r="AJ377" s="30" t="str">
        <f>_xlfn.CONCAT("homeassistant/", Table2[[#This Row],[entity_namespace]], "/tasmota/",Table2[[#This Row],[unique_id]], "/config")</f>
        <v>homeassistant/switch/tasmota/rack_outlet_plug/config</v>
      </c>
      <c r="AK377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7" s="30" t="str">
        <f>_xlfn.CONCAT("tasmota/device/",Table2[[#This Row],[unique_id]], "/cmnd/POWER")</f>
        <v>tasmota/device/rack_outlet_plug/cmnd/POWER</v>
      </c>
      <c r="AM377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0" t="s">
        <v>935</v>
      </c>
      <c r="AO377" s="30" t="s">
        <v>936</v>
      </c>
      <c r="AP377" s="30" t="s">
        <v>925</v>
      </c>
      <c r="AQ377" s="30" t="s">
        <v>926</v>
      </c>
      <c r="AR377" s="30" t="s">
        <v>1002</v>
      </c>
      <c r="AS377" s="30">
        <v>1</v>
      </c>
      <c r="AT377" s="34" t="str">
        <f>HYPERLINK(_xlfn.CONCAT("http://", Table2[[#This Row],[connection_ip]], "/?"))</f>
        <v>http://10.0.4.102/?</v>
      </c>
      <c r="AU377" s="30"/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1054</v>
      </c>
      <c r="BC377" s="30" t="s">
        <v>934</v>
      </c>
      <c r="BD377" s="30" t="s">
        <v>1169</v>
      </c>
      <c r="BE377" s="30" t="s">
        <v>906</v>
      </c>
      <c r="BF377" s="30" t="s">
        <v>28</v>
      </c>
      <c r="BJ377" s="30" t="s">
        <v>1388</v>
      </c>
      <c r="BK377" s="30" t="s">
        <v>933</v>
      </c>
      <c r="BL377" s="30" t="s">
        <v>1447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7" s="30"/>
    </row>
    <row r="378" spans="1:66" ht="16" hidden="1" customHeight="1" x14ac:dyDescent="0.2">
      <c r="A378" s="30">
        <v>2602</v>
      </c>
      <c r="B378" s="30" t="s">
        <v>26</v>
      </c>
      <c r="C378" s="30" t="s">
        <v>703</v>
      </c>
      <c r="D378" s="30" t="s">
        <v>27</v>
      </c>
      <c r="E378" s="30" t="s">
        <v>999</v>
      </c>
      <c r="F378" s="36" t="str">
        <f>IF(ISBLANK(Table2[[#This Row],[unique_id]]), "", PROPER(SUBSTITUTE(Table2[[#This Row],[unique_id]], "_", " ")))</f>
        <v>Rack Outlet Plug Energy Power</v>
      </c>
      <c r="G378" s="30" t="s">
        <v>222</v>
      </c>
      <c r="H378" s="30" t="s">
        <v>530</v>
      </c>
      <c r="I378" s="30" t="s">
        <v>291</v>
      </c>
      <c r="O378" s="31"/>
      <c r="P378" s="30"/>
      <c r="T378" s="37"/>
      <c r="U378" s="30"/>
      <c r="V378" s="31"/>
      <c r="W378" s="31"/>
      <c r="X378" s="31"/>
      <c r="Y378" s="31"/>
      <c r="Z378" s="31"/>
      <c r="AA378" s="31"/>
      <c r="AB378" s="30" t="s">
        <v>31</v>
      </c>
      <c r="AC378" s="30" t="s">
        <v>327</v>
      </c>
      <c r="AD378" s="30" t="s">
        <v>917</v>
      </c>
      <c r="AF378" s="30">
        <v>10</v>
      </c>
      <c r="AG378" s="31" t="s">
        <v>34</v>
      </c>
      <c r="AH378" s="31" t="s">
        <v>916</v>
      </c>
      <c r="AJ378" s="30" t="str">
        <f>_xlfn.CONCAT("homeassistant/", Table2[[#This Row],[entity_namespace]], "/tasmota/",Table2[[#This Row],[unique_id]], "/config")</f>
        <v>homeassistant/sensor/tasmota/rack_outlet_plug_energy_power/config</v>
      </c>
      <c r="AK378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935</v>
      </c>
      <c r="AO378" s="30" t="s">
        <v>936</v>
      </c>
      <c r="AP378" s="30" t="s">
        <v>925</v>
      </c>
      <c r="AQ378" s="30" t="s">
        <v>926</v>
      </c>
      <c r="AR378" s="30" t="s">
        <v>1163</v>
      </c>
      <c r="AS378" s="30">
        <v>1</v>
      </c>
      <c r="AT378" s="34"/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1054</v>
      </c>
      <c r="BC378" s="30" t="s">
        <v>934</v>
      </c>
      <c r="BD378" s="30" t="s">
        <v>1169</v>
      </c>
      <c r="BE378" s="30" t="s">
        <v>906</v>
      </c>
      <c r="BF378" s="30" t="s">
        <v>28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8" s="30"/>
    </row>
    <row r="379" spans="1:66" ht="16" hidden="1" customHeight="1" x14ac:dyDescent="0.2">
      <c r="A379" s="30">
        <v>2603</v>
      </c>
      <c r="B379" s="30" t="s">
        <v>26</v>
      </c>
      <c r="C379" s="30" t="s">
        <v>703</v>
      </c>
      <c r="D379" s="30" t="s">
        <v>27</v>
      </c>
      <c r="E379" s="30" t="s">
        <v>1000</v>
      </c>
      <c r="F379" s="36" t="str">
        <f>IF(ISBLANK(Table2[[#This Row],[unique_id]]), "", PROPER(SUBSTITUTE(Table2[[#This Row],[unique_id]], "_", " ")))</f>
        <v>Rack Outlet Plug Energy Total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76</v>
      </c>
      <c r="AC379" s="30" t="s">
        <v>328</v>
      </c>
      <c r="AD379" s="30" t="s">
        <v>918</v>
      </c>
      <c r="AF379" s="30">
        <v>10</v>
      </c>
      <c r="AG379" s="31" t="s">
        <v>34</v>
      </c>
      <c r="AH379" s="31" t="s">
        <v>916</v>
      </c>
      <c r="AJ379" s="30" t="str">
        <f>_xlfn.CONCAT("homeassistant/", Table2[[#This Row],[entity_namespace]], "/tasmota/",Table2[[#This Row],[unique_id]], "/config")</f>
        <v>homeassistant/sensor/tasmota/rack_outlet_plug_energy_total/config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935</v>
      </c>
      <c r="AO379" s="30" t="s">
        <v>936</v>
      </c>
      <c r="AP379" s="30" t="s">
        <v>925</v>
      </c>
      <c r="AQ379" s="30" t="s">
        <v>926</v>
      </c>
      <c r="AR379" s="30" t="s">
        <v>1164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1054</v>
      </c>
      <c r="BC379" s="30" t="s">
        <v>934</v>
      </c>
      <c r="BD379" s="30" t="s">
        <v>1169</v>
      </c>
      <c r="BE379" s="30" t="s">
        <v>906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hidden="1" customHeight="1" x14ac:dyDescent="0.2">
      <c r="A380" s="30">
        <v>2604</v>
      </c>
      <c r="B380" s="30" t="s">
        <v>26</v>
      </c>
      <c r="C380" s="30" t="s">
        <v>818</v>
      </c>
      <c r="D380" s="30" t="s">
        <v>148</v>
      </c>
      <c r="E380" s="37" t="s">
        <v>1012</v>
      </c>
      <c r="F380" s="36" t="str">
        <f>IF(ISBLANK(Table2[[#This Row],[unique_id]]), "", PROPER(SUBSTITUTE(Table2[[#This Row],[unique_id]], "_", " ")))</f>
        <v>Template Old Roof Network Switch Plug Proxy</v>
      </c>
      <c r="G380" s="30" t="s">
        <v>220</v>
      </c>
      <c r="H380" s="30" t="s">
        <v>530</v>
      </c>
      <c r="I380" s="30" t="s">
        <v>291</v>
      </c>
      <c r="O380" s="31" t="s">
        <v>798</v>
      </c>
      <c r="P380" s="30"/>
      <c r="T380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360</v>
      </c>
      <c r="BD380" s="30" t="s">
        <v>233</v>
      </c>
      <c r="BE380" s="30" t="s">
        <v>363</v>
      </c>
      <c r="BF380" s="30" t="s">
        <v>406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0" s="30"/>
    </row>
    <row r="381" spans="1:66" ht="16" hidden="1" customHeight="1" x14ac:dyDescent="0.2">
      <c r="A381" s="30">
        <v>2605</v>
      </c>
      <c r="B381" s="30" t="s">
        <v>26</v>
      </c>
      <c r="C381" s="30" t="s">
        <v>233</v>
      </c>
      <c r="D381" s="30" t="s">
        <v>134</v>
      </c>
      <c r="E381" s="30" t="s">
        <v>1013</v>
      </c>
      <c r="F381" s="36" t="str">
        <f>IF(ISBLANK(Table2[[#This Row],[unique_id]]), "", PROPER(SUBSTITUTE(Table2[[#This Row],[unique_id]], "_", " ")))</f>
        <v>Old Roof Network Switch Plug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/>
      <c r="T381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1" s="30"/>
      <c r="V381" s="31"/>
      <c r="W381" s="31"/>
      <c r="X381" s="31"/>
      <c r="Y381" s="31"/>
      <c r="Z381" s="31"/>
      <c r="AA381" s="31"/>
      <c r="AB381" s="30"/>
      <c r="AC381" s="30"/>
      <c r="AE381" s="30" t="s">
        <v>253</v>
      </c>
      <c r="AG381" s="31"/>
      <c r="AH381" s="31"/>
      <c r="AT381" s="40"/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360</v>
      </c>
      <c r="BD381" s="30" t="s">
        <v>233</v>
      </c>
      <c r="BE381" s="30" t="s">
        <v>363</v>
      </c>
      <c r="BF381" s="30" t="s">
        <v>406</v>
      </c>
      <c r="BI381" s="30" t="s">
        <v>1009</v>
      </c>
      <c r="BJ381" s="30" t="s">
        <v>1388</v>
      </c>
      <c r="BK381" s="30" t="s">
        <v>354</v>
      </c>
      <c r="BL381" s="30" t="s">
        <v>1448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81" s="30"/>
    </row>
    <row r="382" spans="1:66" ht="16" hidden="1" customHeight="1" x14ac:dyDescent="0.2">
      <c r="A382" s="30">
        <v>2606</v>
      </c>
      <c r="B382" s="30" t="s">
        <v>26</v>
      </c>
      <c r="C382" s="30" t="s">
        <v>818</v>
      </c>
      <c r="D382" s="30" t="s">
        <v>148</v>
      </c>
      <c r="E382" s="37" t="s">
        <v>1153</v>
      </c>
      <c r="F382" s="36" t="str">
        <f>IF(ISBLANK(Table2[[#This Row],[unique_id]]), "", PROPER(SUBSTITUTE(Table2[[#This Row],[unique_id]], "_", " ")))</f>
        <v>Template Ceiling Network Switch Plug Proxy</v>
      </c>
      <c r="G382" s="30" t="s">
        <v>220</v>
      </c>
      <c r="H382" s="30" t="s">
        <v>530</v>
      </c>
      <c r="I382" s="30" t="s">
        <v>291</v>
      </c>
      <c r="O382" s="31" t="s">
        <v>798</v>
      </c>
      <c r="P382" s="30" t="s">
        <v>165</v>
      </c>
      <c r="Q382" s="30" t="s">
        <v>770</v>
      </c>
      <c r="R382" s="30" t="s">
        <v>772</v>
      </c>
      <c r="S382" s="30" t="str">
        <f>Table2[[#This Row],[friendly_name]]</f>
        <v>Network Switch</v>
      </c>
      <c r="T382" s="37" t="s">
        <v>1124</v>
      </c>
      <c r="U382" s="30"/>
      <c r="V382" s="31"/>
      <c r="W382" s="31"/>
      <c r="X382" s="31"/>
      <c r="Y382" s="31"/>
      <c r="Z382" s="31"/>
      <c r="AA382" s="31"/>
      <c r="AB382" s="30"/>
      <c r="AC382" s="30"/>
      <c r="AG382" s="31"/>
      <c r="AH382" s="31"/>
      <c r="AT382" s="40"/>
      <c r="AU382" s="30" t="s">
        <v>134</v>
      </c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934</v>
      </c>
      <c r="BD382" s="30" t="s">
        <v>1169</v>
      </c>
      <c r="BE382" s="30" t="s">
        <v>906</v>
      </c>
      <c r="BF382" s="30" t="s">
        <v>406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2" s="30"/>
    </row>
    <row r="383" spans="1:66" ht="16" hidden="1" customHeight="1" x14ac:dyDescent="0.2">
      <c r="A383" s="30">
        <v>2607</v>
      </c>
      <c r="B383" s="30" t="s">
        <v>26</v>
      </c>
      <c r="C383" s="30" t="s">
        <v>703</v>
      </c>
      <c r="D383" s="30" t="s">
        <v>134</v>
      </c>
      <c r="E383" s="30" t="s">
        <v>1154</v>
      </c>
      <c r="F383" s="36" t="str">
        <f>IF(ISBLANK(Table2[[#This Row],[unique_id]]), "", PROPER(SUBSTITUTE(Table2[[#This Row],[unique_id]], "_", " ")))</f>
        <v>Ceiling Network Switch Plug</v>
      </c>
      <c r="G383" s="30" t="s">
        <v>220</v>
      </c>
      <c r="H383" s="30" t="s">
        <v>530</v>
      </c>
      <c r="I383" s="30" t="s">
        <v>291</v>
      </c>
      <c r="M383" s="30" t="s">
        <v>257</v>
      </c>
      <c r="O383" s="31" t="s">
        <v>798</v>
      </c>
      <c r="P383" s="30" t="s">
        <v>165</v>
      </c>
      <c r="Q383" s="30" t="s">
        <v>770</v>
      </c>
      <c r="R383" s="30" t="s">
        <v>772</v>
      </c>
      <c r="S383" s="30" t="str">
        <f>Table2[[#This Row],[friendly_name]]</f>
        <v>Network Switch</v>
      </c>
      <c r="T38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3" s="30"/>
      <c r="V383" s="31"/>
      <c r="W383" s="31"/>
      <c r="X383" s="31"/>
      <c r="Y383" s="31"/>
      <c r="Z383" s="31"/>
      <c r="AA383" s="42" t="s">
        <v>1167</v>
      </c>
      <c r="AB383" s="30"/>
      <c r="AC383" s="30"/>
      <c r="AE383" s="30" t="s">
        <v>253</v>
      </c>
      <c r="AF383" s="30">
        <v>10</v>
      </c>
      <c r="AG383" s="31" t="s">
        <v>34</v>
      </c>
      <c r="AH383" s="31" t="s">
        <v>916</v>
      </c>
      <c r="AJ383" s="30" t="str">
        <f>_xlfn.CONCAT("homeassistant/", Table2[[#This Row],[entity_namespace]], "/tasmota/",Table2[[#This Row],[unique_id]], "/config")</f>
        <v>homeassistant/switch/tasmota/ceiling_network_switch_plug/config</v>
      </c>
      <c r="AK383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3" s="30" t="str">
        <f>_xlfn.CONCAT("tasmota/device/",Table2[[#This Row],[unique_id]], "/cmnd/POWER")</f>
        <v>tasmota/device/ceiling_network_switch_plug/cmnd/POWER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935</v>
      </c>
      <c r="AO383" s="30" t="s">
        <v>936</v>
      </c>
      <c r="AP383" s="30" t="s">
        <v>925</v>
      </c>
      <c r="AQ383" s="30" t="s">
        <v>926</v>
      </c>
      <c r="AR383" s="30" t="s">
        <v>1002</v>
      </c>
      <c r="AS383" s="30">
        <v>1</v>
      </c>
      <c r="AT383" s="34" t="str">
        <f>HYPERLINK(_xlfn.CONCAT("http://", Table2[[#This Row],[connection_ip]], "/?"))</f>
        <v>http://10.0.4.105/?</v>
      </c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934</v>
      </c>
      <c r="BD383" s="30" t="s">
        <v>1169</v>
      </c>
      <c r="BE383" s="30" t="s">
        <v>906</v>
      </c>
      <c r="BF383" s="30" t="s">
        <v>406</v>
      </c>
      <c r="BJ383" s="30" t="s">
        <v>1388</v>
      </c>
      <c r="BK383" s="41" t="s">
        <v>1014</v>
      </c>
      <c r="BL383" s="30" t="s">
        <v>1449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3" s="30"/>
    </row>
    <row r="384" spans="1:66" ht="16" hidden="1" customHeight="1" x14ac:dyDescent="0.2">
      <c r="A384" s="30">
        <v>2608</v>
      </c>
      <c r="B384" s="30" t="s">
        <v>26</v>
      </c>
      <c r="C384" s="30" t="s">
        <v>703</v>
      </c>
      <c r="D384" s="30" t="s">
        <v>27</v>
      </c>
      <c r="E384" s="30" t="s">
        <v>1155</v>
      </c>
      <c r="F384" s="36" t="str">
        <f>IF(ISBLANK(Table2[[#This Row],[unique_id]]), "", PROPER(SUBSTITUTE(Table2[[#This Row],[unique_id]], "_", " ")))</f>
        <v>Ceiling Network Switch Plug Energy Power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31</v>
      </c>
      <c r="AC384" s="30" t="s">
        <v>327</v>
      </c>
      <c r="AD384" s="30" t="s">
        <v>917</v>
      </c>
      <c r="AF384" s="30">
        <v>10</v>
      </c>
      <c r="AG384" s="31" t="s">
        <v>34</v>
      </c>
      <c r="AH384" s="31" t="s">
        <v>916</v>
      </c>
      <c r="AJ384" s="30" t="str">
        <f>_xlfn.CONCAT("homeassistant/", Table2[[#This Row],[entity_namespace]], "/tasmota/",Table2[[#This Row],[unique_id]], "/config")</f>
        <v>homeassistant/sensor/tasmota/ceiling_network_switch_plug_energy_power/config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935</v>
      </c>
      <c r="AO384" s="30" t="s">
        <v>936</v>
      </c>
      <c r="AP384" s="30" t="s">
        <v>925</v>
      </c>
      <c r="AQ384" s="30" t="s">
        <v>926</v>
      </c>
      <c r="AR384" s="30" t="s">
        <v>1163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934</v>
      </c>
      <c r="BD384" s="30" t="s">
        <v>1169</v>
      </c>
      <c r="BE384" s="30" t="s">
        <v>906</v>
      </c>
      <c r="BF384" s="30" t="s">
        <v>406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4" s="30"/>
    </row>
    <row r="385" spans="1:66" ht="16" hidden="1" customHeight="1" x14ac:dyDescent="0.2">
      <c r="A385" s="30">
        <v>2609</v>
      </c>
      <c r="B385" s="30" t="s">
        <v>26</v>
      </c>
      <c r="C385" s="30" t="s">
        <v>703</v>
      </c>
      <c r="D385" s="30" t="s">
        <v>27</v>
      </c>
      <c r="E385" s="30" t="s">
        <v>1156</v>
      </c>
      <c r="F385" s="36" t="str">
        <f>IF(ISBLANK(Table2[[#This Row],[unique_id]]), "", PROPER(SUBSTITUTE(Table2[[#This Row],[unique_id]], "_", " ")))</f>
        <v>Ceiling Network Switch Plug Energy Total</v>
      </c>
      <c r="G385" s="30" t="s">
        <v>220</v>
      </c>
      <c r="H385" s="30" t="s">
        <v>530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76</v>
      </c>
      <c r="AC385" s="30" t="s">
        <v>328</v>
      </c>
      <c r="AD385" s="30" t="s">
        <v>918</v>
      </c>
      <c r="AF385" s="30">
        <v>10</v>
      </c>
      <c r="AG385" s="31" t="s">
        <v>34</v>
      </c>
      <c r="AH385" s="31" t="s">
        <v>916</v>
      </c>
      <c r="AJ385" s="30" t="str">
        <f>_xlfn.CONCAT("homeassistant/", Table2[[#This Row],[entity_namespace]], "/tasmota/",Table2[[#This Row],[unique_id]], "/config")</f>
        <v>homeassistant/sensor/tasmota/ceiling_network_switch_plug_energy_total/config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935</v>
      </c>
      <c r="AO385" s="30" t="s">
        <v>936</v>
      </c>
      <c r="AP385" s="30" t="s">
        <v>925</v>
      </c>
      <c r="AQ385" s="30" t="s">
        <v>926</v>
      </c>
      <c r="AR385" s="30" t="s">
        <v>1164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934</v>
      </c>
      <c r="BD385" s="30" t="s">
        <v>1169</v>
      </c>
      <c r="BE385" s="30" t="s">
        <v>906</v>
      </c>
      <c r="BF385" s="30" t="s">
        <v>406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5" s="30"/>
    </row>
    <row r="386" spans="1:66" ht="16" hidden="1" customHeight="1" x14ac:dyDescent="0.2">
      <c r="A386" s="30">
        <v>2610</v>
      </c>
      <c r="B386" s="30" t="s">
        <v>26</v>
      </c>
      <c r="C386" s="30" t="s">
        <v>818</v>
      </c>
      <c r="D386" s="30" t="s">
        <v>148</v>
      </c>
      <c r="E386" s="37" t="s">
        <v>1001</v>
      </c>
      <c r="F386" s="36" t="str">
        <f>IF(ISBLANK(Table2[[#This Row],[unique_id]]), "", PROPER(SUBSTITUTE(Table2[[#This Row],[unique_id]], "_", " ")))</f>
        <v>Template Rack Internet Modem Plug Proxy</v>
      </c>
      <c r="G386" s="30" t="s">
        <v>221</v>
      </c>
      <c r="H386" s="30" t="s">
        <v>530</v>
      </c>
      <c r="I386" s="30" t="s">
        <v>291</v>
      </c>
      <c r="O386" s="31" t="s">
        <v>798</v>
      </c>
      <c r="P386" s="30"/>
      <c r="R386" s="30" t="s">
        <v>812</v>
      </c>
      <c r="S386" s="30" t="str">
        <f>Table2[[#This Row],[friendly_name]]</f>
        <v>Internet Modem</v>
      </c>
      <c r="T386" s="37" t="s">
        <v>1122</v>
      </c>
      <c r="U386" s="30"/>
      <c r="V386" s="31"/>
      <c r="W386" s="31"/>
      <c r="X386" s="31"/>
      <c r="Y386" s="31"/>
      <c r="Z386" s="31"/>
      <c r="AA386" s="31"/>
      <c r="AB386" s="30"/>
      <c r="AC386" s="30"/>
      <c r="AG386" s="31"/>
      <c r="AH386" s="31"/>
      <c r="AT386" s="40"/>
      <c r="AU386" s="30" t="s">
        <v>134</v>
      </c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1059</v>
      </c>
      <c r="BC386" s="39" t="s">
        <v>361</v>
      </c>
      <c r="BD386" s="30" t="s">
        <v>233</v>
      </c>
      <c r="BE386" s="30" t="s">
        <v>362</v>
      </c>
      <c r="BF386" s="30" t="s">
        <v>28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6" s="30"/>
    </row>
    <row r="387" spans="1:66" ht="16" hidden="1" customHeight="1" x14ac:dyDescent="0.2">
      <c r="A387" s="30">
        <v>2611</v>
      </c>
      <c r="B387" s="30" t="s">
        <v>26</v>
      </c>
      <c r="C387" s="30" t="s">
        <v>233</v>
      </c>
      <c r="D387" s="30" t="s">
        <v>134</v>
      </c>
      <c r="E387" s="30" t="s">
        <v>857</v>
      </c>
      <c r="F387" s="36" t="str">
        <f>IF(ISBLANK(Table2[[#This Row],[unique_id]]), "", PROPER(SUBSTITUTE(Table2[[#This Row],[unique_id]], "_", " ")))</f>
        <v>Rack Internet Modem Plug</v>
      </c>
      <c r="G387" s="30" t="s">
        <v>221</v>
      </c>
      <c r="H387" s="30" t="s">
        <v>530</v>
      </c>
      <c r="I387" s="30" t="s">
        <v>291</v>
      </c>
      <c r="M387" s="30" t="s">
        <v>257</v>
      </c>
      <c r="O387" s="31" t="s">
        <v>798</v>
      </c>
      <c r="P387" s="30"/>
      <c r="R387" s="30" t="s">
        <v>812</v>
      </c>
      <c r="S387" s="30" t="str">
        <f>Table2[[#This Row],[friendly_name]]</f>
        <v>Internet Modem</v>
      </c>
      <c r="T387" s="3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7" s="30"/>
      <c r="V387" s="31"/>
      <c r="W387" s="31"/>
      <c r="X387" s="31"/>
      <c r="Y387" s="31"/>
      <c r="Z387" s="31"/>
      <c r="AA387" s="31"/>
      <c r="AB387" s="30"/>
      <c r="AC387" s="30"/>
      <c r="AE387" s="30" t="s">
        <v>254</v>
      </c>
      <c r="AG387" s="31"/>
      <c r="AH387" s="31"/>
      <c r="AT387" s="40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1059</v>
      </c>
      <c r="BC387" s="39" t="s">
        <v>361</v>
      </c>
      <c r="BD387" s="30" t="s">
        <v>233</v>
      </c>
      <c r="BE387" s="30" t="s">
        <v>362</v>
      </c>
      <c r="BF387" s="30" t="s">
        <v>28</v>
      </c>
      <c r="BI387" s="30" t="s">
        <v>1009</v>
      </c>
      <c r="BJ387" s="30" t="s">
        <v>1388</v>
      </c>
      <c r="BK387" s="30" t="s">
        <v>355</v>
      </c>
      <c r="BL387" s="30" t="s">
        <v>1450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  <c r="BN387" s="30"/>
    </row>
    <row r="388" spans="1:66" ht="16" hidden="1" customHeight="1" x14ac:dyDescent="0.2">
      <c r="A388" s="30">
        <v>2612</v>
      </c>
      <c r="B388" s="30" t="s">
        <v>26</v>
      </c>
      <c r="C388" s="30" t="s">
        <v>703</v>
      </c>
      <c r="D388" s="30" t="s">
        <v>129</v>
      </c>
      <c r="E388" s="30" t="s">
        <v>907</v>
      </c>
      <c r="F388" s="36" t="str">
        <f>IF(ISBLANK(Table2[[#This Row],[unique_id]]), "", PROPER(SUBSTITUTE(Table2[[#This Row],[unique_id]], "_", " ")))</f>
        <v>Rack Fans Plug</v>
      </c>
      <c r="G388" s="30" t="s">
        <v>593</v>
      </c>
      <c r="H388" s="30" t="s">
        <v>530</v>
      </c>
      <c r="I388" s="30" t="s">
        <v>291</v>
      </c>
      <c r="M388" s="30" t="s">
        <v>257</v>
      </c>
      <c r="O388" s="31" t="s">
        <v>798</v>
      </c>
      <c r="P388" s="30"/>
      <c r="T388" s="37" t="s">
        <v>1003</v>
      </c>
      <c r="U388" s="30"/>
      <c r="V388" s="31"/>
      <c r="W388" s="31"/>
      <c r="X388" s="31"/>
      <c r="Y388" s="31"/>
      <c r="Z388" s="31"/>
      <c r="AA388" s="31" t="s">
        <v>1168</v>
      </c>
      <c r="AB388" s="30"/>
      <c r="AC388" s="30"/>
      <c r="AE388" s="30" t="s">
        <v>595</v>
      </c>
      <c r="AF388" s="30">
        <v>10</v>
      </c>
      <c r="AG388" s="31" t="s">
        <v>34</v>
      </c>
      <c r="AH388" s="31" t="s">
        <v>916</v>
      </c>
      <c r="AJ388" s="30" t="str">
        <f>_xlfn.CONCAT("homeassistant/", Table2[[#This Row],[entity_namespace]], "/tasmota/",Table2[[#This Row],[unique_id]], "/config")</f>
        <v>homeassistant/fan/tasmota/rack_fans_plug/config</v>
      </c>
      <c r="AK388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8" s="30" t="str">
        <f>_xlfn.CONCAT("tasmota/device/",Table2[[#This Row],[unique_id]], "/cmnd/POWER")</f>
        <v>tasmota/device/rack_fans_plug/cmnd/POWER</v>
      </c>
      <c r="AM388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8" s="30" t="s">
        <v>935</v>
      </c>
      <c r="AO388" s="30" t="s">
        <v>936</v>
      </c>
      <c r="AP388" s="30" t="s">
        <v>925</v>
      </c>
      <c r="AQ388" s="30" t="s">
        <v>926</v>
      </c>
      <c r="AR388" s="30" t="s">
        <v>1002</v>
      </c>
      <c r="AS388" s="30">
        <v>1</v>
      </c>
      <c r="AT388" s="34" t="str">
        <f>HYPERLINK(_xlfn.CONCAT("http://", Table2[[#This Row],[connection_ip]], "/?"))</f>
        <v>http://10.0.4.101/?</v>
      </c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Rack</v>
      </c>
      <c r="BB388" s="30" t="s">
        <v>131</v>
      </c>
      <c r="BC388" s="39" t="s">
        <v>777</v>
      </c>
      <c r="BD388" s="30" t="s">
        <v>1169</v>
      </c>
      <c r="BE388" s="30" t="s">
        <v>906</v>
      </c>
      <c r="BF388" s="30" t="s">
        <v>28</v>
      </c>
      <c r="BJ388" s="30" t="s">
        <v>1388</v>
      </c>
      <c r="BK388" s="30" t="s">
        <v>594</v>
      </c>
      <c r="BL388" s="30" t="s">
        <v>1451</v>
      </c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8" s="30"/>
    </row>
    <row r="389" spans="1:66" ht="16" hidden="1" customHeight="1" x14ac:dyDescent="0.2">
      <c r="A389" s="30">
        <v>2613</v>
      </c>
      <c r="B389" s="30" t="s">
        <v>26</v>
      </c>
      <c r="C389" s="30" t="s">
        <v>378</v>
      </c>
      <c r="D389" s="30" t="s">
        <v>134</v>
      </c>
      <c r="E389" s="39" t="s">
        <v>619</v>
      </c>
      <c r="F389" s="36" t="str">
        <f>IF(ISBLANK(Table2[[#This Row],[unique_id]]), "", PROPER(SUBSTITUTE(Table2[[#This Row],[unique_id]], "_", " ")))</f>
        <v>Deck Fans Outlet</v>
      </c>
      <c r="G389" s="30" t="s">
        <v>622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 t="s">
        <v>165</v>
      </c>
      <c r="Q389" s="30" t="s">
        <v>770</v>
      </c>
      <c r="R389" s="30" t="s">
        <v>772</v>
      </c>
      <c r="S389" s="30" t="s">
        <v>829</v>
      </c>
      <c r="T389" s="37" t="s">
        <v>828</v>
      </c>
      <c r="U389" s="30"/>
      <c r="V389" s="31"/>
      <c r="W389" s="31" t="s">
        <v>493</v>
      </c>
      <c r="X389" s="31"/>
      <c r="Y389" s="42" t="s">
        <v>767</v>
      </c>
      <c r="Z389" s="31"/>
      <c r="AA389" s="31"/>
      <c r="AB389" s="30"/>
      <c r="AC389" s="30"/>
      <c r="AE389" s="30" t="s">
        <v>251</v>
      </c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9" s="37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Deck</v>
      </c>
      <c r="BA389" s="30" t="str">
        <f>IF(ISBLANK(Table2[[#This Row],[device_model]]), "", Table2[[#This Row],[device_suggested_area]])</f>
        <v>Deck</v>
      </c>
      <c r="BB389" s="37" t="s">
        <v>1049</v>
      </c>
      <c r="BC389" s="37" t="s">
        <v>624</v>
      </c>
      <c r="BD389" s="30" t="s">
        <v>378</v>
      </c>
      <c r="BE389" s="37" t="s">
        <v>625</v>
      </c>
      <c r="BF389" s="30" t="s">
        <v>358</v>
      </c>
      <c r="BK389" s="30" t="s">
        <v>626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89" s="30"/>
    </row>
    <row r="390" spans="1:66" ht="16" hidden="1" customHeight="1" x14ac:dyDescent="0.2">
      <c r="A390" s="30">
        <v>2614</v>
      </c>
      <c r="B390" s="30" t="s">
        <v>26</v>
      </c>
      <c r="C390" s="30" t="s">
        <v>378</v>
      </c>
      <c r="D390" s="30" t="s">
        <v>134</v>
      </c>
      <c r="E390" s="39" t="s">
        <v>620</v>
      </c>
      <c r="F390" s="36" t="str">
        <f>IF(ISBLANK(Table2[[#This Row],[unique_id]]), "", PROPER(SUBSTITUTE(Table2[[#This Row],[unique_id]], "_", " ")))</f>
        <v>Kitchen Fan Outlet</v>
      </c>
      <c r="G390" s="30" t="s">
        <v>621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Kitchen</v>
      </c>
      <c r="BA390" s="30" t="str">
        <f>IF(ISBLANK(Table2[[#This Row],[device_model]]), "", Table2[[#This Row],[device_suggested_area]])</f>
        <v>Kitchen</v>
      </c>
      <c r="BB390" s="37" t="s">
        <v>1050</v>
      </c>
      <c r="BC390" s="37" t="s">
        <v>624</v>
      </c>
      <c r="BD390" s="30" t="s">
        <v>378</v>
      </c>
      <c r="BE390" s="37" t="s">
        <v>625</v>
      </c>
      <c r="BF390" s="30" t="s">
        <v>206</v>
      </c>
      <c r="BK390" s="30" t="s">
        <v>627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90" s="30"/>
    </row>
    <row r="391" spans="1:66" ht="16" hidden="1" customHeight="1" x14ac:dyDescent="0.2">
      <c r="A391" s="30">
        <v>2615</v>
      </c>
      <c r="B391" s="30" t="s">
        <v>26</v>
      </c>
      <c r="C391" s="30" t="s">
        <v>378</v>
      </c>
      <c r="D391" s="30" t="s">
        <v>134</v>
      </c>
      <c r="E391" s="39" t="s">
        <v>618</v>
      </c>
      <c r="F391" s="36" t="str">
        <f>IF(ISBLANK(Table2[[#This Row],[unique_id]]), "", PROPER(SUBSTITUTE(Table2[[#This Row],[unique_id]], "_", " ")))</f>
        <v>Edwin Wardrobe Outlet</v>
      </c>
      <c r="G391" s="30" t="s">
        <v>628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42"/>
      <c r="AA391" s="42"/>
      <c r="AB391" s="30"/>
      <c r="AC391" s="30"/>
      <c r="AE391" s="30" t="s">
        <v>251</v>
      </c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Edwin</v>
      </c>
      <c r="BA391" s="30" t="str">
        <f>IF(ISBLANK(Table2[[#This Row],[device_model]]), "", Table2[[#This Row],[device_suggested_area]])</f>
        <v>Edwin</v>
      </c>
      <c r="BB391" s="37" t="s">
        <v>1051</v>
      </c>
      <c r="BC391" s="37" t="s">
        <v>624</v>
      </c>
      <c r="BD391" s="30" t="s">
        <v>378</v>
      </c>
      <c r="BE391" s="37" t="s">
        <v>625</v>
      </c>
      <c r="BF391" s="30" t="s">
        <v>127</v>
      </c>
      <c r="BK391" s="30" t="s">
        <v>623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91" s="30"/>
    </row>
    <row r="392" spans="1:66" ht="16" hidden="1" customHeight="1" x14ac:dyDescent="0.2">
      <c r="A392" s="30">
        <v>2616</v>
      </c>
      <c r="B392" s="30" t="s">
        <v>26</v>
      </c>
      <c r="C392" s="30" t="s">
        <v>454</v>
      </c>
      <c r="D392" s="30" t="s">
        <v>27</v>
      </c>
      <c r="E392" s="30" t="s">
        <v>824</v>
      </c>
      <c r="F392" s="36" t="str">
        <f>IF(ISBLANK(Table2[[#This Row],[unique_id]]), "", PROPER(SUBSTITUTE(Table2[[#This Row],[unique_id]], "_", " ")))</f>
        <v>Garden Repeater Linkquality</v>
      </c>
      <c r="G392" s="30" t="s">
        <v>707</v>
      </c>
      <c r="H392" s="30" t="s">
        <v>530</v>
      </c>
      <c r="I392" s="30" t="s">
        <v>291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827</v>
      </c>
      <c r="U392" s="30"/>
      <c r="V392" s="31"/>
      <c r="W392" s="31" t="s">
        <v>493</v>
      </c>
      <c r="X392" s="31"/>
      <c r="Y392" s="42" t="s">
        <v>767</v>
      </c>
      <c r="Z392" s="31"/>
      <c r="AA392" s="31"/>
      <c r="AB392" s="30"/>
      <c r="AC392" s="30"/>
      <c r="AG392" s="31"/>
      <c r="AH392" s="31"/>
      <c r="AT3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Garden</v>
      </c>
      <c r="BA392" s="30" t="str">
        <f>IF(ISBLANK(Table2[[#This Row],[device_model]]), "", Table2[[#This Row],[device_suggested_area]])</f>
        <v>Garden</v>
      </c>
      <c r="BB392" s="30" t="s">
        <v>1023</v>
      </c>
      <c r="BC392" s="39" t="s">
        <v>705</v>
      </c>
      <c r="BD392" s="30" t="s">
        <v>454</v>
      </c>
      <c r="BE392" s="30" t="s">
        <v>704</v>
      </c>
      <c r="BF392" s="30" t="s">
        <v>580</v>
      </c>
      <c r="BK392" s="30" t="s">
        <v>706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92" s="30"/>
    </row>
    <row r="393" spans="1:66" ht="16" hidden="1" customHeight="1" x14ac:dyDescent="0.2">
      <c r="A393" s="30">
        <v>2617</v>
      </c>
      <c r="B393" s="30" t="s">
        <v>26</v>
      </c>
      <c r="C393" s="30" t="s">
        <v>454</v>
      </c>
      <c r="D393" s="30" t="s">
        <v>27</v>
      </c>
      <c r="E393" s="30" t="s">
        <v>825</v>
      </c>
      <c r="F393" s="36" t="str">
        <f>IF(ISBLANK(Table2[[#This Row],[unique_id]]), "", PROPER(SUBSTITUTE(Table2[[#This Row],[unique_id]], "_", " ")))</f>
        <v>Landing Repeater Linkquality</v>
      </c>
      <c r="G393" s="30" t="s">
        <v>709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Landing</v>
      </c>
      <c r="BA393" s="30" t="str">
        <f>IF(ISBLANK(Table2[[#This Row],[device_model]]), "", Table2[[#This Row],[device_suggested_area]])</f>
        <v>Landing</v>
      </c>
      <c r="BB393" s="30" t="s">
        <v>1023</v>
      </c>
      <c r="BC393" s="39" t="s">
        <v>705</v>
      </c>
      <c r="BD393" s="30" t="s">
        <v>454</v>
      </c>
      <c r="BE393" s="30" t="s">
        <v>704</v>
      </c>
      <c r="BF393" s="30" t="s">
        <v>563</v>
      </c>
      <c r="BK393" s="30" t="s">
        <v>711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3" s="30"/>
    </row>
    <row r="394" spans="1:66" ht="16" hidden="1" customHeight="1" x14ac:dyDescent="0.2">
      <c r="A394" s="30">
        <v>2618</v>
      </c>
      <c r="B394" s="30" t="s">
        <v>26</v>
      </c>
      <c r="C394" s="30" t="s">
        <v>454</v>
      </c>
      <c r="D394" s="30" t="s">
        <v>27</v>
      </c>
      <c r="E394" s="30" t="s">
        <v>826</v>
      </c>
      <c r="F394" s="36" t="str">
        <f>IF(ISBLANK(Table2[[#This Row],[unique_id]]), "", PROPER(SUBSTITUTE(Table2[[#This Row],[unique_id]], "_", " ")))</f>
        <v>Driveway Repeater Linkquality</v>
      </c>
      <c r="G394" s="30" t="s">
        <v>708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Driveway</v>
      </c>
      <c r="BA394" s="30" t="str">
        <f>IF(ISBLANK(Table2[[#This Row],[device_model]]), "", Table2[[#This Row],[device_suggested_area]])</f>
        <v>Driveway</v>
      </c>
      <c r="BB394" s="30" t="s">
        <v>1023</v>
      </c>
      <c r="BC394" s="39" t="s">
        <v>705</v>
      </c>
      <c r="BD394" s="30" t="s">
        <v>454</v>
      </c>
      <c r="BE394" s="30" t="s">
        <v>704</v>
      </c>
      <c r="BF394" s="30" t="s">
        <v>710</v>
      </c>
      <c r="BK394" s="30" t="s">
        <v>712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4" s="30"/>
    </row>
    <row r="395" spans="1:66" ht="16" customHeight="1" x14ac:dyDescent="0.2">
      <c r="A395" s="30">
        <v>2619</v>
      </c>
      <c r="B395" s="30" t="s">
        <v>26</v>
      </c>
      <c r="C395" s="30" t="s">
        <v>150</v>
      </c>
      <c r="D395" s="30" t="s">
        <v>310</v>
      </c>
      <c r="E395" s="30" t="s">
        <v>905</v>
      </c>
      <c r="F395" s="36" t="str">
        <f>IF(ISBLANK(Table2[[#This Row],[unique_id]]), "", PROPER(SUBSTITUTE(Table2[[#This Row],[unique_id]], "_", " ")))</f>
        <v>Lighting Reset Adaptive Lighting All</v>
      </c>
      <c r="G395" s="30" t="s">
        <v>800</v>
      </c>
      <c r="H395" s="30" t="s">
        <v>548</v>
      </c>
      <c r="I395" s="30" t="s">
        <v>291</v>
      </c>
      <c r="M395" s="30" t="s">
        <v>257</v>
      </c>
      <c r="O395" s="31"/>
      <c r="P395" s="30"/>
      <c r="T395" s="37"/>
      <c r="U395" s="30"/>
      <c r="V395" s="31"/>
      <c r="W395" s="31"/>
      <c r="X395" s="31"/>
      <c r="Y395" s="31"/>
      <c r="Z395" s="31"/>
      <c r="AA395" s="31"/>
      <c r="AB395" s="30"/>
      <c r="AC395" s="30"/>
      <c r="AE395" s="30" t="s">
        <v>292</v>
      </c>
      <c r="AG395" s="31"/>
      <c r="AH395" s="31"/>
      <c r="AT395" s="4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165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5" s="30"/>
    </row>
    <row r="396" spans="1:66" ht="16" customHeight="1" x14ac:dyDescent="0.2">
      <c r="A396" s="30">
        <v>2620</v>
      </c>
      <c r="B396" s="30" t="s">
        <v>26</v>
      </c>
      <c r="C396" s="30" t="s">
        <v>150</v>
      </c>
      <c r="D396" s="30" t="s">
        <v>310</v>
      </c>
      <c r="E396" s="36" t="s">
        <v>535</v>
      </c>
      <c r="F396" s="36" t="str">
        <f>IF(ISBLANK(Table2[[#This Row],[unique_id]]), "", PROPER(SUBSTITUTE(Table2[[#This Row],[unique_id]], "_", " ")))</f>
        <v>Lighting Reset Adaptive Lighting Ada Lamp</v>
      </c>
      <c r="G396" s="36" t="s">
        <v>195</v>
      </c>
      <c r="H396" s="30" t="s">
        <v>548</v>
      </c>
      <c r="I396" s="30" t="s">
        <v>291</v>
      </c>
      <c r="J396" s="30" t="s">
        <v>534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32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130</v>
      </c>
      <c r="BH396" s="30" t="s">
        <v>695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customHeight="1" x14ac:dyDescent="0.2">
      <c r="A397" s="30">
        <v>2621</v>
      </c>
      <c r="B397" s="30" t="s">
        <v>26</v>
      </c>
      <c r="C397" s="30" t="s">
        <v>150</v>
      </c>
      <c r="D397" s="30" t="s">
        <v>310</v>
      </c>
      <c r="E397" s="36" t="s">
        <v>529</v>
      </c>
      <c r="F397" s="36" t="str">
        <f>IF(ISBLANK(Table2[[#This Row],[unique_id]]), "", PROPER(SUBSTITUTE(Table2[[#This Row],[unique_id]], "_", " ")))</f>
        <v>Lighting Reset Adaptive Lighting Edwin Lamp</v>
      </c>
      <c r="G397" s="36" t="s">
        <v>205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4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127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customHeight="1" x14ac:dyDescent="0.2">
      <c r="A398" s="30">
        <v>2622</v>
      </c>
      <c r="B398" s="30" t="s">
        <v>26</v>
      </c>
      <c r="C398" s="30" t="s">
        <v>150</v>
      </c>
      <c r="D398" s="30" t="s">
        <v>310</v>
      </c>
      <c r="E398" s="36" t="s">
        <v>536</v>
      </c>
      <c r="F398" s="36" t="str">
        <f>IF(ISBLANK(Table2[[#This Row],[unique_id]]), "", PROPER(SUBSTITUTE(Table2[[#This Row],[unique_id]], "_", " ")))</f>
        <v>Lighting Reset Adaptive Lighting Edwin Night Light</v>
      </c>
      <c r="G398" s="36" t="s">
        <v>411</v>
      </c>
      <c r="H398" s="30" t="s">
        <v>548</v>
      </c>
      <c r="I398" s="30" t="s">
        <v>291</v>
      </c>
      <c r="J398" s="30" t="s">
        <v>547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customHeight="1" x14ac:dyDescent="0.2">
      <c r="A399" s="30">
        <v>2623</v>
      </c>
      <c r="B399" s="30" t="s">
        <v>26</v>
      </c>
      <c r="C399" s="30" t="s">
        <v>150</v>
      </c>
      <c r="D399" s="30" t="s">
        <v>310</v>
      </c>
      <c r="E399" s="36" t="s">
        <v>537</v>
      </c>
      <c r="F399" s="36" t="str">
        <f>IF(ISBLANK(Table2[[#This Row],[unique_id]]), "", PROPER(SUBSTITUTE(Table2[[#This Row],[unique_id]], "_", " ")))</f>
        <v>Lighting Reset Adaptive Lighting Hallway Main</v>
      </c>
      <c r="G399" s="36" t="s">
        <v>200</v>
      </c>
      <c r="H399" s="30" t="s">
        <v>548</v>
      </c>
      <c r="I399" s="30" t="s">
        <v>291</v>
      </c>
      <c r="J399" s="30" t="s">
        <v>555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407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customHeight="1" x14ac:dyDescent="0.2">
      <c r="A400" s="30">
        <v>2624</v>
      </c>
      <c r="B400" s="30" t="s">
        <v>26</v>
      </c>
      <c r="C400" s="30" t="s">
        <v>150</v>
      </c>
      <c r="D400" s="30" t="s">
        <v>310</v>
      </c>
      <c r="E400" s="36" t="s">
        <v>889</v>
      </c>
      <c r="F400" s="36" t="str">
        <f>IF(ISBLANK(Table2[[#This Row],[unique_id]]), "", PROPER(SUBSTITUTE(Table2[[#This Row],[unique_id]], "_", " ")))</f>
        <v>Lighting Reset Adaptive Lighting Hallway Sconces</v>
      </c>
      <c r="G400" s="36" t="s">
        <v>874</v>
      </c>
      <c r="H400" s="30" t="s">
        <v>548</v>
      </c>
      <c r="I400" s="30" t="s">
        <v>291</v>
      </c>
      <c r="J400" s="30" t="s">
        <v>890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customHeight="1" x14ac:dyDescent="0.2">
      <c r="A401" s="30">
        <v>2625</v>
      </c>
      <c r="B401" s="30" t="s">
        <v>26</v>
      </c>
      <c r="C401" s="30" t="s">
        <v>150</v>
      </c>
      <c r="D401" s="30" t="s">
        <v>310</v>
      </c>
      <c r="E401" s="36" t="s">
        <v>538</v>
      </c>
      <c r="F401" s="36" t="str">
        <f>IF(ISBLANK(Table2[[#This Row],[unique_id]]), "", PROPER(SUBSTITUTE(Table2[[#This Row],[unique_id]], "_", " ")))</f>
        <v>Lighting Reset Adaptive Lighting Dining Main</v>
      </c>
      <c r="G401" s="36" t="s">
        <v>138</v>
      </c>
      <c r="H401" s="30" t="s">
        <v>548</v>
      </c>
      <c r="I401" s="30" t="s">
        <v>291</v>
      </c>
      <c r="J401" s="30" t="s">
        <v>555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193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customHeight="1" x14ac:dyDescent="0.2">
      <c r="A402" s="30">
        <v>2626</v>
      </c>
      <c r="B402" s="30" t="s">
        <v>26</v>
      </c>
      <c r="C402" s="30" t="s">
        <v>150</v>
      </c>
      <c r="D402" s="30" t="s">
        <v>310</v>
      </c>
      <c r="E402" s="36" t="s">
        <v>539</v>
      </c>
      <c r="F402" s="36" t="str">
        <f>IF(ISBLANK(Table2[[#This Row],[unique_id]]), "", PROPER(SUBSTITUTE(Table2[[#This Row],[unique_id]], "_", " ")))</f>
        <v>Lighting Reset Adaptive Lighting Lounge Main</v>
      </c>
      <c r="G402" s="36" t="s">
        <v>207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194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customHeight="1" x14ac:dyDescent="0.2">
      <c r="A403" s="30">
        <v>2627</v>
      </c>
      <c r="B403" s="30" t="s">
        <v>26</v>
      </c>
      <c r="C403" s="30" t="s">
        <v>150</v>
      </c>
      <c r="D403" s="30" t="s">
        <v>310</v>
      </c>
      <c r="E403" s="36" t="s">
        <v>590</v>
      </c>
      <c r="F403" s="36" t="str">
        <f>IF(ISBLANK(Table2[[#This Row],[unique_id]]), "", PROPER(SUBSTITUTE(Table2[[#This Row],[unique_id]], "_", " ")))</f>
        <v>Lighting Reset Adaptive Lighting Lounge Lamp</v>
      </c>
      <c r="G403" s="36" t="s">
        <v>560</v>
      </c>
      <c r="H403" s="30" t="s">
        <v>548</v>
      </c>
      <c r="I403" s="30" t="s">
        <v>291</v>
      </c>
      <c r="J403" s="30" t="s">
        <v>534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165</v>
      </c>
      <c r="BH403" s="30" t="s">
        <v>695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customHeight="1" x14ac:dyDescent="0.2">
      <c r="A404" s="30">
        <v>2628</v>
      </c>
      <c r="B404" s="30" t="s">
        <v>26</v>
      </c>
      <c r="C404" s="30" t="s">
        <v>150</v>
      </c>
      <c r="D404" s="30" t="s">
        <v>310</v>
      </c>
      <c r="E404" s="36" t="s">
        <v>540</v>
      </c>
      <c r="F404" s="36" t="str">
        <f>IF(ISBLANK(Table2[[#This Row],[unique_id]]), "", PROPER(SUBSTITUTE(Table2[[#This Row],[unique_id]], "_", " ")))</f>
        <v>Lighting Reset Adaptive Lighting Parents Main</v>
      </c>
      <c r="G404" s="36" t="s">
        <v>196</v>
      </c>
      <c r="H404" s="30" t="s">
        <v>548</v>
      </c>
      <c r="I404" s="30" t="s">
        <v>291</v>
      </c>
      <c r="J404" s="30" t="s">
        <v>555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192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customHeight="1" x14ac:dyDescent="0.2">
      <c r="A405" s="30">
        <v>2629</v>
      </c>
      <c r="B405" s="30" t="s">
        <v>26</v>
      </c>
      <c r="C405" s="30" t="s">
        <v>150</v>
      </c>
      <c r="D405" s="30" t="s">
        <v>310</v>
      </c>
      <c r="E405" s="36" t="s">
        <v>891</v>
      </c>
      <c r="F405" s="36" t="str">
        <f>IF(ISBLANK(Table2[[#This Row],[unique_id]]), "", PROPER(SUBSTITUTE(Table2[[#This Row],[unique_id]], "_", " ")))</f>
        <v>Lighting Reset Adaptive Lighting Parents Jane Bedside</v>
      </c>
      <c r="G405" s="36" t="s">
        <v>883</v>
      </c>
      <c r="H405" s="30" t="s">
        <v>548</v>
      </c>
      <c r="I405" s="30" t="s">
        <v>291</v>
      </c>
      <c r="J405" s="30" t="s">
        <v>893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customHeight="1" x14ac:dyDescent="0.2">
      <c r="A406" s="30">
        <v>2630</v>
      </c>
      <c r="B406" s="30" t="s">
        <v>26</v>
      </c>
      <c r="C406" s="30" t="s">
        <v>150</v>
      </c>
      <c r="D406" s="30" t="s">
        <v>310</v>
      </c>
      <c r="E406" s="36" t="s">
        <v>892</v>
      </c>
      <c r="F406" s="36" t="str">
        <f>IF(ISBLANK(Table2[[#This Row],[unique_id]]), "", PROPER(SUBSTITUTE(Table2[[#This Row],[unique_id]], "_", " ")))</f>
        <v>Lighting Reset Adaptive Lighting Parents Graham Bedside</v>
      </c>
      <c r="G406" s="36" t="s">
        <v>884</v>
      </c>
      <c r="H406" s="30" t="s">
        <v>548</v>
      </c>
      <c r="I406" s="30" t="s">
        <v>291</v>
      </c>
      <c r="J406" s="30" t="s">
        <v>894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customHeight="1" x14ac:dyDescent="0.2">
      <c r="A407" s="30">
        <v>2631</v>
      </c>
      <c r="B407" s="30" t="s">
        <v>26</v>
      </c>
      <c r="C407" s="30" t="s">
        <v>150</v>
      </c>
      <c r="D407" s="30" t="s">
        <v>310</v>
      </c>
      <c r="E407" s="36" t="s">
        <v>895</v>
      </c>
      <c r="F407" s="36" t="str">
        <f>IF(ISBLANK(Table2[[#This Row],[unique_id]]), "", PROPER(SUBSTITUTE(Table2[[#This Row],[unique_id]], "_", " ")))</f>
        <v>Lighting Reset Adaptive Lighting Study Lamp</v>
      </c>
      <c r="G407" s="36" t="s">
        <v>752</v>
      </c>
      <c r="H407" s="30" t="s">
        <v>548</v>
      </c>
      <c r="I407" s="30" t="s">
        <v>291</v>
      </c>
      <c r="J407" s="30" t="s">
        <v>534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357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customHeight="1" x14ac:dyDescent="0.2">
      <c r="A408" s="30">
        <v>2632</v>
      </c>
      <c r="B408" s="30" t="s">
        <v>26</v>
      </c>
      <c r="C408" s="30" t="s">
        <v>150</v>
      </c>
      <c r="D408" s="30" t="s">
        <v>310</v>
      </c>
      <c r="E408" s="36" t="s">
        <v>541</v>
      </c>
      <c r="F408" s="36" t="str">
        <f>IF(ISBLANK(Table2[[#This Row],[unique_id]]), "", PROPER(SUBSTITUTE(Table2[[#This Row],[unique_id]], "_", " ")))</f>
        <v>Lighting Reset Adaptive Lighting Kitchen Main</v>
      </c>
      <c r="G408" s="36" t="s">
        <v>202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206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customHeight="1" x14ac:dyDescent="0.2">
      <c r="A409" s="30">
        <v>2633</v>
      </c>
      <c r="B409" s="30" t="s">
        <v>26</v>
      </c>
      <c r="C409" s="30" t="s">
        <v>150</v>
      </c>
      <c r="D409" s="30" t="s">
        <v>310</v>
      </c>
      <c r="E409" s="36" t="s">
        <v>542</v>
      </c>
      <c r="F409" s="36" t="str">
        <f>IF(ISBLANK(Table2[[#This Row],[unique_id]]), "", PROPER(SUBSTITUTE(Table2[[#This Row],[unique_id]], "_", " ")))</f>
        <v>Lighting Reset Adaptive Lighting Laundry Main</v>
      </c>
      <c r="G409" s="36" t="s">
        <v>204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213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customHeight="1" x14ac:dyDescent="0.2">
      <c r="A410" s="30">
        <v>2634</v>
      </c>
      <c r="B410" s="30" t="s">
        <v>26</v>
      </c>
      <c r="C410" s="30" t="s">
        <v>150</v>
      </c>
      <c r="D410" s="30" t="s">
        <v>310</v>
      </c>
      <c r="E410" s="36" t="s">
        <v>543</v>
      </c>
      <c r="F410" s="36" t="str">
        <f>IF(ISBLANK(Table2[[#This Row],[unique_id]]), "", PROPER(SUBSTITUTE(Table2[[#This Row],[unique_id]], "_", " ")))</f>
        <v>Lighting Reset Adaptive Lighting Pantry Main</v>
      </c>
      <c r="G410" s="36" t="s">
        <v>203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211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customHeight="1" x14ac:dyDescent="0.2">
      <c r="A411" s="30">
        <v>2635</v>
      </c>
      <c r="B411" s="30" t="s">
        <v>26</v>
      </c>
      <c r="C411" s="30" t="s">
        <v>150</v>
      </c>
      <c r="D411" s="30" t="s">
        <v>310</v>
      </c>
      <c r="E411" s="36" t="s">
        <v>556</v>
      </c>
      <c r="F411" s="36" t="str">
        <f>IF(ISBLANK(Table2[[#This Row],[unique_id]]), "", PROPER(SUBSTITUTE(Table2[[#This Row],[unique_id]], "_", " ")))</f>
        <v>Lighting Reset Adaptive Lighting Office Main</v>
      </c>
      <c r="G411" s="36" t="s">
        <v>199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212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customHeight="1" x14ac:dyDescent="0.2">
      <c r="A412" s="30">
        <v>2636</v>
      </c>
      <c r="B412" s="30" t="s">
        <v>26</v>
      </c>
      <c r="C412" s="30" t="s">
        <v>150</v>
      </c>
      <c r="D412" s="30" t="s">
        <v>310</v>
      </c>
      <c r="E412" s="36" t="s">
        <v>544</v>
      </c>
      <c r="F412" s="36" t="str">
        <f>IF(ISBLANK(Table2[[#This Row],[unique_id]]), "", PROPER(SUBSTITUTE(Table2[[#This Row],[unique_id]], "_", " ")))</f>
        <v>Lighting Reset Adaptive Lighting Bathroom Main</v>
      </c>
      <c r="G412" s="36" t="s">
        <v>198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359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customHeight="1" x14ac:dyDescent="0.2">
      <c r="A413" s="30">
        <v>2637</v>
      </c>
      <c r="B413" s="30" t="s">
        <v>26</v>
      </c>
      <c r="C413" s="30" t="s">
        <v>150</v>
      </c>
      <c r="D413" s="30" t="s">
        <v>310</v>
      </c>
      <c r="E413" s="36" t="s">
        <v>896</v>
      </c>
      <c r="F413" s="36" t="str">
        <f>IF(ISBLANK(Table2[[#This Row],[unique_id]]), "", PROPER(SUBSTITUTE(Table2[[#This Row],[unique_id]], "_", " ")))</f>
        <v>Lighting Reset Adaptive Lighting Bathroom Sconces</v>
      </c>
      <c r="G413" s="36" t="s">
        <v>880</v>
      </c>
      <c r="H413" s="30" t="s">
        <v>548</v>
      </c>
      <c r="I413" s="30" t="s">
        <v>291</v>
      </c>
      <c r="J413" s="30" t="s">
        <v>890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customHeight="1" x14ac:dyDescent="0.2">
      <c r="A414" s="30">
        <v>2638</v>
      </c>
      <c r="B414" s="30" t="s">
        <v>26</v>
      </c>
      <c r="C414" s="30" t="s">
        <v>150</v>
      </c>
      <c r="D414" s="30" t="s">
        <v>310</v>
      </c>
      <c r="E414" s="36" t="s">
        <v>545</v>
      </c>
      <c r="F414" s="36" t="str">
        <f>IF(ISBLANK(Table2[[#This Row],[unique_id]]), "", PROPER(SUBSTITUTE(Table2[[#This Row],[unique_id]], "_", " ")))</f>
        <v>Lighting Reset Adaptive Lighting Ensuite Main</v>
      </c>
      <c r="G414" s="36" t="s">
        <v>197</v>
      </c>
      <c r="H414" s="30" t="s">
        <v>548</v>
      </c>
      <c r="I414" s="30" t="s">
        <v>291</v>
      </c>
      <c r="J414" s="30" t="s">
        <v>555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397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4" s="30"/>
    </row>
    <row r="415" spans="1:66" ht="16" customHeight="1" x14ac:dyDescent="0.2">
      <c r="A415" s="30">
        <v>2639</v>
      </c>
      <c r="B415" s="30" t="s">
        <v>26</v>
      </c>
      <c r="C415" s="30" t="s">
        <v>150</v>
      </c>
      <c r="D415" s="30" t="s">
        <v>310</v>
      </c>
      <c r="E415" s="36" t="s">
        <v>897</v>
      </c>
      <c r="F415" s="36" t="str">
        <f>IF(ISBLANK(Table2[[#This Row],[unique_id]]), "", PROPER(SUBSTITUTE(Table2[[#This Row],[unique_id]], "_", " ")))</f>
        <v>Lighting Reset Adaptive Lighting Ensuite Sconces</v>
      </c>
      <c r="G415" s="36" t="s">
        <v>863</v>
      </c>
      <c r="H415" s="30" t="s">
        <v>548</v>
      </c>
      <c r="I415" s="30" t="s">
        <v>291</v>
      </c>
      <c r="J415" s="30" t="s">
        <v>890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5" s="30"/>
    </row>
    <row r="416" spans="1:66" ht="16" customHeight="1" x14ac:dyDescent="0.2">
      <c r="A416" s="30">
        <v>2640</v>
      </c>
      <c r="B416" s="30" t="s">
        <v>26</v>
      </c>
      <c r="C416" s="30" t="s">
        <v>150</v>
      </c>
      <c r="D416" s="30" t="s">
        <v>310</v>
      </c>
      <c r="E416" s="36" t="s">
        <v>546</v>
      </c>
      <c r="F416" s="36" t="str">
        <f>IF(ISBLANK(Table2[[#This Row],[unique_id]]), "", PROPER(SUBSTITUTE(Table2[[#This Row],[unique_id]], "_", " ")))</f>
        <v>Lighting Reset Adaptive Lighting Wardrobe Main</v>
      </c>
      <c r="G416" s="36" t="s">
        <v>201</v>
      </c>
      <c r="H416" s="30" t="s">
        <v>548</v>
      </c>
      <c r="I416" s="30" t="s">
        <v>291</v>
      </c>
      <c r="J416" s="30" t="s">
        <v>555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499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6" s="30"/>
    </row>
    <row r="417" spans="1:66" ht="16" hidden="1" customHeight="1" x14ac:dyDescent="0.2">
      <c r="A417" s="30">
        <v>2670</v>
      </c>
      <c r="B417" s="30" t="s">
        <v>26</v>
      </c>
      <c r="C417" s="30" t="s">
        <v>235</v>
      </c>
      <c r="D417" s="30" t="s">
        <v>145</v>
      </c>
      <c r="E417" s="30" t="s">
        <v>146</v>
      </c>
      <c r="F417" s="36" t="str">
        <f>IF(ISBLANK(Table2[[#This Row],[unique_id]]), "", PROPER(SUBSTITUTE(Table2[[#This Row],[unique_id]], "_", " ")))</f>
        <v>Ada Home</v>
      </c>
      <c r="G417" s="30" t="s">
        <v>185</v>
      </c>
      <c r="H417" s="30" t="s">
        <v>755</v>
      </c>
      <c r="I417" s="30" t="s">
        <v>144</v>
      </c>
      <c r="M417" s="30" t="s">
        <v>136</v>
      </c>
      <c r="N417" s="30" t="s">
        <v>270</v>
      </c>
      <c r="O417" s="31" t="s">
        <v>798</v>
      </c>
      <c r="P417" s="30" t="s">
        <v>165</v>
      </c>
      <c r="Q417" s="30" t="s">
        <v>770</v>
      </c>
      <c r="R417" s="41" t="s">
        <v>755</v>
      </c>
      <c r="S417" s="30" t="str">
        <f>_xlfn.CONCAT( Table2[[#This Row],[friendly_name]], " Devices")</f>
        <v>Ada Home Devices</v>
      </c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G417" s="31"/>
      <c r="AH417" s="31"/>
      <c r="AT417" s="40"/>
      <c r="AU417" s="3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Ada</v>
      </c>
      <c r="BB417" s="30" t="s">
        <v>165</v>
      </c>
      <c r="BC417" s="30" t="s">
        <v>394</v>
      </c>
      <c r="BD417" s="30" t="s">
        <v>235</v>
      </c>
      <c r="BE417" s="30" t="s">
        <v>1089</v>
      </c>
      <c r="BF417" s="30" t="s">
        <v>130</v>
      </c>
      <c r="BJ417" s="30" t="s">
        <v>1387</v>
      </c>
      <c r="BK417" s="41" t="s">
        <v>423</v>
      </c>
      <c r="BL417" s="39" t="s">
        <v>1397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7" s="30"/>
    </row>
    <row r="418" spans="1:66" ht="16" hidden="1" customHeight="1" x14ac:dyDescent="0.2">
      <c r="A418" s="30">
        <v>2671</v>
      </c>
      <c r="B418" s="30" t="s">
        <v>26</v>
      </c>
      <c r="C418" s="30" t="s">
        <v>235</v>
      </c>
      <c r="D418" s="30" t="s">
        <v>145</v>
      </c>
      <c r="E418" s="30" t="s">
        <v>258</v>
      </c>
      <c r="F418" s="36" t="str">
        <f>IF(ISBLANK(Table2[[#This Row],[unique_id]]), "", PROPER(SUBSTITUTE(Table2[[#This Row],[unique_id]], "_", " ")))</f>
        <v>Edwin Home</v>
      </c>
      <c r="G418" s="30" t="s">
        <v>259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Edwin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Edwin</v>
      </c>
      <c r="BB418" s="30" t="s">
        <v>165</v>
      </c>
      <c r="BC418" s="30" t="s">
        <v>394</v>
      </c>
      <c r="BD418" s="30" t="s">
        <v>235</v>
      </c>
      <c r="BE418" s="30" t="s">
        <v>1089</v>
      </c>
      <c r="BF418" s="30" t="s">
        <v>127</v>
      </c>
      <c r="BJ418" s="30" t="s">
        <v>1387</v>
      </c>
      <c r="BK418" s="41" t="s">
        <v>422</v>
      </c>
      <c r="BL418" s="39" t="s">
        <v>1398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8" s="30"/>
    </row>
    <row r="419" spans="1:66" ht="16" hidden="1" customHeight="1" x14ac:dyDescent="0.2">
      <c r="A419" s="30">
        <v>2672</v>
      </c>
      <c r="B419" s="30" t="s">
        <v>26</v>
      </c>
      <c r="C419" s="30" t="s">
        <v>235</v>
      </c>
      <c r="D419" s="30" t="s">
        <v>145</v>
      </c>
      <c r="E419" s="30" t="s">
        <v>266</v>
      </c>
      <c r="F419" s="36" t="str">
        <f>IF(ISBLANK(Table2[[#This Row],[unique_id]]), "", PROPER(SUBSTITUTE(Table2[[#This Row],[unique_id]], "_", " ")))</f>
        <v>Parents Home</v>
      </c>
      <c r="G419" s="30" t="s">
        <v>260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Parents Home Devices</v>
      </c>
      <c r="T419" s="37" t="s">
        <v>780</v>
      </c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Parents</v>
      </c>
      <c r="BB419" s="30" t="s">
        <v>165</v>
      </c>
      <c r="BC419" s="30" t="s">
        <v>1083</v>
      </c>
      <c r="BD419" s="30" t="s">
        <v>235</v>
      </c>
      <c r="BE419" s="30" t="s">
        <v>1090</v>
      </c>
      <c r="BF419" s="30" t="s">
        <v>192</v>
      </c>
      <c r="BJ419" s="30" t="s">
        <v>1387</v>
      </c>
      <c r="BK419" s="41" t="s">
        <v>645</v>
      </c>
      <c r="BL419" s="39" t="s">
        <v>1399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19" s="30"/>
    </row>
    <row r="420" spans="1:66" ht="16" hidden="1" customHeight="1" x14ac:dyDescent="0.2">
      <c r="A420" s="30">
        <v>2673</v>
      </c>
      <c r="B420" s="30" t="s">
        <v>26</v>
      </c>
      <c r="C420" s="30" t="s">
        <v>235</v>
      </c>
      <c r="D420" s="30" t="s">
        <v>145</v>
      </c>
      <c r="E420" s="30" t="s">
        <v>262</v>
      </c>
      <c r="F420" s="36" t="str">
        <f>IF(ISBLANK(Table2[[#This Row],[unique_id]]), "", PROPER(SUBSTITUTE(Table2[[#This Row],[unique_id]], "_", " ")))</f>
        <v>Kitchen Home</v>
      </c>
      <c r="G420" s="30" t="s">
        <v>261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Kitchen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Kitchen</v>
      </c>
      <c r="BB420" s="30" t="s">
        <v>165</v>
      </c>
      <c r="BC420" s="30" t="s">
        <v>1083</v>
      </c>
      <c r="BD420" s="30" t="s">
        <v>235</v>
      </c>
      <c r="BE420" s="30" t="s">
        <v>1090</v>
      </c>
      <c r="BF420" s="30" t="s">
        <v>206</v>
      </c>
      <c r="BJ420" s="30" t="s">
        <v>1387</v>
      </c>
      <c r="BK420" s="41" t="s">
        <v>740</v>
      </c>
      <c r="BL420" s="39" t="s">
        <v>1400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20" s="30"/>
    </row>
    <row r="421" spans="1:66" ht="16" hidden="1" customHeight="1" x14ac:dyDescent="0.2">
      <c r="A421" s="30">
        <v>2674</v>
      </c>
      <c r="B421" s="30" t="s">
        <v>26</v>
      </c>
      <c r="C421" s="30" t="s">
        <v>235</v>
      </c>
      <c r="D421" s="30" t="s">
        <v>145</v>
      </c>
      <c r="E421" s="30" t="s">
        <v>614</v>
      </c>
      <c r="F421" s="36" t="str">
        <f>IF(ISBLANK(Table2[[#This Row],[unique_id]]), "", PROPER(SUBSTITUTE(Table2[[#This Row],[unique_id]], "_", " ")))</f>
        <v>Office Home</v>
      </c>
      <c r="G421" s="30" t="s">
        <v>615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Office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Office</v>
      </c>
      <c r="BB421" s="30" t="s">
        <v>165</v>
      </c>
      <c r="BC421" s="30" t="s">
        <v>394</v>
      </c>
      <c r="BD421" s="30" t="s">
        <v>235</v>
      </c>
      <c r="BE421" s="30" t="s">
        <v>1089</v>
      </c>
      <c r="BF421" s="30" t="s">
        <v>212</v>
      </c>
      <c r="BJ421" s="30" t="s">
        <v>1387</v>
      </c>
      <c r="BK421" s="41" t="s">
        <v>420</v>
      </c>
      <c r="BL421" s="39" t="s">
        <v>1401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21" s="30"/>
    </row>
    <row r="422" spans="1:66" ht="16" hidden="1" customHeight="1" x14ac:dyDescent="0.2">
      <c r="A422" s="30">
        <v>2675</v>
      </c>
      <c r="B422" s="30" t="s">
        <v>26</v>
      </c>
      <c r="C422" s="30" t="s">
        <v>235</v>
      </c>
      <c r="D422" s="30" t="s">
        <v>145</v>
      </c>
      <c r="E422" s="30" t="s">
        <v>648</v>
      </c>
      <c r="F422" s="36" t="str">
        <f>IF(ISBLANK(Table2[[#This Row],[unique_id]]), "", PROPER(SUBSTITUTE(Table2[[#This Row],[unique_id]], "_", " ")))</f>
        <v>Lounge Home</v>
      </c>
      <c r="G422" s="30" t="s">
        <v>649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Lounge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165</v>
      </c>
      <c r="BC422" s="30" t="s">
        <v>394</v>
      </c>
      <c r="BD422" s="30" t="s">
        <v>235</v>
      </c>
      <c r="BE422" s="30" t="s">
        <v>1089</v>
      </c>
      <c r="BF422" s="30" t="s">
        <v>194</v>
      </c>
      <c r="BJ422" s="30" t="s">
        <v>1387</v>
      </c>
      <c r="BK422" s="41" t="s">
        <v>421</v>
      </c>
      <c r="BL422" s="39" t="s">
        <v>1402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22" s="30"/>
    </row>
    <row r="423" spans="1:66" ht="16" hidden="1" customHeight="1" x14ac:dyDescent="0.2">
      <c r="A423" s="30">
        <v>2676</v>
      </c>
      <c r="B423" s="30" t="s">
        <v>26</v>
      </c>
      <c r="C423" s="30" t="s">
        <v>235</v>
      </c>
      <c r="D423" s="30" t="s">
        <v>145</v>
      </c>
      <c r="E423" s="30" t="s">
        <v>830</v>
      </c>
      <c r="F423" s="36" t="str">
        <f>IF(ISBLANK(Table2[[#This Row],[unique_id]]), "", PROPER(SUBSTITUTE(Table2[[#This Row],[unique_id]], "_", " ")))</f>
        <v>Ada Tablet</v>
      </c>
      <c r="G423" s="30" t="s">
        <v>831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/>
      <c r="P423" s="30"/>
      <c r="R423" s="41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831</v>
      </c>
      <c r="BC423" s="30" t="s">
        <v>1091</v>
      </c>
      <c r="BD423" s="30" t="s">
        <v>235</v>
      </c>
      <c r="BE423" s="30" t="s">
        <v>833</v>
      </c>
      <c r="BF423" s="30" t="s">
        <v>194</v>
      </c>
      <c r="BJ423" s="30" t="s">
        <v>1387</v>
      </c>
      <c r="BK423" s="41" t="s">
        <v>1350</v>
      </c>
      <c r="BL423" s="39" t="s">
        <v>1403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3" s="30"/>
    </row>
    <row r="424" spans="1:66" ht="16" hidden="1" customHeight="1" x14ac:dyDescent="0.2">
      <c r="A424" s="30">
        <v>2677</v>
      </c>
      <c r="B424" s="30" t="s">
        <v>26</v>
      </c>
      <c r="C424" s="30" t="s">
        <v>235</v>
      </c>
      <c r="D424" s="30" t="s">
        <v>145</v>
      </c>
      <c r="E424" s="30" t="s">
        <v>834</v>
      </c>
      <c r="F424" s="36" t="str">
        <f>IF(ISBLANK(Table2[[#This Row],[unique_id]]), "", PROPER(SUBSTITUTE(Table2[[#This Row],[unique_id]], "_", " ")))</f>
        <v>Edwin Tablet</v>
      </c>
      <c r="G424" s="30" t="s">
        <v>835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835</v>
      </c>
      <c r="BC424" s="30" t="s">
        <v>1091</v>
      </c>
      <c r="BD424" s="30" t="s">
        <v>235</v>
      </c>
      <c r="BE424" s="30" t="s">
        <v>833</v>
      </c>
      <c r="BF424" s="30" t="s">
        <v>206</v>
      </c>
      <c r="BJ424" s="30" t="s">
        <v>1387</v>
      </c>
      <c r="BK424" s="41" t="s">
        <v>1351</v>
      </c>
      <c r="BL424" s="39" t="s">
        <v>1406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4" s="30"/>
    </row>
    <row r="425" spans="1:66" ht="16" hidden="1" customHeight="1" x14ac:dyDescent="0.2">
      <c r="A425" s="30">
        <v>2678</v>
      </c>
      <c r="B425" s="30" t="s">
        <v>26</v>
      </c>
      <c r="C425" s="30" t="s">
        <v>584</v>
      </c>
      <c r="D425" s="30" t="s">
        <v>145</v>
      </c>
      <c r="E425" s="30" t="s">
        <v>611</v>
      </c>
      <c r="F425" s="36" t="str">
        <f>IF(ISBLANK(Table2[[#This Row],[unique_id]]), "", PROPER(SUBSTITUTE(Table2[[#This Row],[unique_id]], "_", " ")))</f>
        <v>Lg Webos Smart Tv</v>
      </c>
      <c r="G425" s="30" t="s">
        <v>180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Lounge</v>
      </c>
      <c r="BB425" s="30" t="s">
        <v>1015</v>
      </c>
      <c r="BC425" s="30" t="s">
        <v>587</v>
      </c>
      <c r="BD425" s="30" t="s">
        <v>584</v>
      </c>
      <c r="BE425" s="30" t="s">
        <v>586</v>
      </c>
      <c r="BF425" s="30" t="s">
        <v>194</v>
      </c>
      <c r="BJ425" s="30" t="s">
        <v>1387</v>
      </c>
      <c r="BK425" s="41" t="s">
        <v>585</v>
      </c>
      <c r="BL425" s="39" t="s">
        <v>1404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5" s="30"/>
    </row>
    <row r="426" spans="1:66" ht="16" hidden="1" customHeight="1" x14ac:dyDescent="0.2">
      <c r="A426" s="30">
        <v>2679</v>
      </c>
      <c r="B426" s="30" t="s">
        <v>583</v>
      </c>
      <c r="C426" s="30" t="s">
        <v>264</v>
      </c>
      <c r="D426" s="30" t="s">
        <v>145</v>
      </c>
      <c r="E426" s="30" t="s">
        <v>265</v>
      </c>
      <c r="F426" s="36" t="str">
        <f>IF(ISBLANK(Table2[[#This Row],[unique_id]]), "", PROPER(SUBSTITUTE(Table2[[#This Row],[unique_id]], "_", " ")))</f>
        <v>Parents Tv</v>
      </c>
      <c r="G426" s="30" t="s">
        <v>263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Parents</v>
      </c>
      <c r="BB426" s="30" t="s">
        <v>1015</v>
      </c>
      <c r="BC426" s="30" t="s">
        <v>1084</v>
      </c>
      <c r="BD426" s="30" t="s">
        <v>264</v>
      </c>
      <c r="BE426" s="30" t="s">
        <v>400</v>
      </c>
      <c r="BF426" s="30" t="s">
        <v>192</v>
      </c>
      <c r="BJ426" s="30" t="s">
        <v>1387</v>
      </c>
      <c r="BK426" s="41" t="s">
        <v>402</v>
      </c>
      <c r="BL426" s="39" t="s">
        <v>1405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6" s="30"/>
    </row>
    <row r="427" spans="1:66" ht="16" hidden="1" customHeight="1" x14ac:dyDescent="0.2">
      <c r="A427" s="30">
        <v>2680</v>
      </c>
      <c r="B427" s="30" t="s">
        <v>583</v>
      </c>
      <c r="C427" s="30" t="s">
        <v>235</v>
      </c>
      <c r="D427" s="30" t="s">
        <v>145</v>
      </c>
      <c r="E427" s="30" t="s">
        <v>693</v>
      </c>
      <c r="F427" s="36" t="str">
        <f>IF(ISBLANK(Table2[[#This Row],[unique_id]]), "", PROPER(SUBSTITUTE(Table2[[#This Row],[unique_id]], "_", " ")))</f>
        <v>Office Tv</v>
      </c>
      <c r="G427" s="30" t="s">
        <v>694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1015</v>
      </c>
      <c r="BC427" s="30" t="s">
        <v>395</v>
      </c>
      <c r="BD427" s="30" t="s">
        <v>235</v>
      </c>
      <c r="BE427" s="30" t="s">
        <v>396</v>
      </c>
      <c r="BF427" s="30" t="s">
        <v>212</v>
      </c>
      <c r="BJ427" s="30" t="s">
        <v>1387</v>
      </c>
      <c r="BK427" s="41" t="s">
        <v>424</v>
      </c>
      <c r="BL427" s="39" t="s">
        <v>1407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7" s="30"/>
    </row>
    <row r="428" spans="1:66" ht="16" hidden="1" customHeight="1" x14ac:dyDescent="0.2">
      <c r="A428" s="30">
        <v>2681</v>
      </c>
      <c r="B428" s="30" t="s">
        <v>26</v>
      </c>
      <c r="C428" s="30" t="s">
        <v>444</v>
      </c>
      <c r="D428" s="30" t="s">
        <v>333</v>
      </c>
      <c r="E428" s="30" t="s">
        <v>332</v>
      </c>
      <c r="F428" s="36" t="str">
        <f>IF(ISBLANK(Table2[[#This Row],[unique_id]]), "", PROPER(SUBSTITUTE(Table2[[#This Row],[unique_id]], "_", " ")))</f>
        <v>Column Break</v>
      </c>
      <c r="G428" s="30" t="s">
        <v>329</v>
      </c>
      <c r="H428" s="30" t="s">
        <v>755</v>
      </c>
      <c r="I428" s="30" t="s">
        <v>144</v>
      </c>
      <c r="M428" s="30" t="s">
        <v>330</v>
      </c>
      <c r="N428" s="30" t="s">
        <v>331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/>
      </c>
      <c r="BE428" s="31"/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8" s="30"/>
    </row>
    <row r="429" spans="1:66" ht="16" hidden="1" customHeight="1" x14ac:dyDescent="0.2">
      <c r="A429" s="30">
        <v>2682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6" t="str">
        <f>IF(ISBLANK(Table2[[#This Row],[unique_id]]), "", PROPER(SUBSTITUTE(Table2[[#This Row],[unique_id]], "_", " ")))</f>
        <v>Lounge Arc</v>
      </c>
      <c r="G429" s="30" t="s">
        <v>747</v>
      </c>
      <c r="H429" s="30" t="s">
        <v>755</v>
      </c>
      <c r="I429" s="30" t="s">
        <v>144</v>
      </c>
      <c r="M429" s="30" t="s">
        <v>136</v>
      </c>
      <c r="N429" s="30" t="s">
        <v>270</v>
      </c>
      <c r="O429" s="31" t="s">
        <v>798</v>
      </c>
      <c r="P429" s="30"/>
      <c r="R429" s="41"/>
      <c r="T429" s="37" t="str">
        <f>_xlfn.CONCAT("name: ", Table2[[#This Row],[friendly_name]])</f>
        <v>name: Lounge Arc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588</v>
      </c>
      <c r="BC429" s="30" t="s">
        <v>1087</v>
      </c>
      <c r="BD429" s="30" t="s">
        <v>182</v>
      </c>
      <c r="BE429" s="30">
        <v>15.4</v>
      </c>
      <c r="BF429" s="30" t="s">
        <v>194</v>
      </c>
      <c r="BJ429" s="30" t="s">
        <v>1387</v>
      </c>
      <c r="BK429" s="30" t="s">
        <v>589</v>
      </c>
      <c r="BL429" s="39" t="s">
        <v>1408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29" s="30"/>
    </row>
    <row r="430" spans="1:66" ht="16" hidden="1" customHeight="1" x14ac:dyDescent="0.2">
      <c r="A430" s="30">
        <v>2683</v>
      </c>
      <c r="B430" s="30" t="s">
        <v>583</v>
      </c>
      <c r="C430" s="30" t="s">
        <v>818</v>
      </c>
      <c r="D430" s="30" t="s">
        <v>148</v>
      </c>
      <c r="E430" s="30" t="s">
        <v>820</v>
      </c>
      <c r="F430" s="36" t="str">
        <f>IF(ISBLANK(Table2[[#This Row],[unique_id]]), "", PROPER(SUBSTITUTE(Table2[[#This Row],[unique_id]], "_", " ")))</f>
        <v>Template Kitchen Move Proxy</v>
      </c>
      <c r="G430" s="30" t="s">
        <v>748</v>
      </c>
      <c r="H430" s="30" t="s">
        <v>755</v>
      </c>
      <c r="I430" s="30" t="s">
        <v>144</v>
      </c>
      <c r="O430" s="31" t="s">
        <v>798</v>
      </c>
      <c r="P430" s="30" t="s">
        <v>165</v>
      </c>
      <c r="Q430" s="30" t="s">
        <v>770</v>
      </c>
      <c r="R430" s="41" t="s">
        <v>755</v>
      </c>
      <c r="S430" s="30" t="str">
        <f>_xlfn.CONCAT( Table2[[#This Row],[friendly_name]], " Devices")</f>
        <v>Kitchen Move Devices</v>
      </c>
      <c r="T430" s="37" t="s">
        <v>823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366</v>
      </c>
      <c r="BC430" s="30" t="s">
        <v>1085</v>
      </c>
      <c r="BD430" s="30" t="s">
        <v>182</v>
      </c>
      <c r="BE430" s="30">
        <v>15.4</v>
      </c>
      <c r="BF430" s="30" t="s">
        <v>206</v>
      </c>
      <c r="BL430" s="39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0" s="30"/>
    </row>
    <row r="431" spans="1:66" ht="16" hidden="1" customHeight="1" x14ac:dyDescent="0.2">
      <c r="A431" s="30">
        <v>2684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6" t="str">
        <f>IF(ISBLANK(Table2[[#This Row],[unique_id]]), "", PROPER(SUBSTITUTE(Table2[[#This Row],[unique_id]], "_", " ")))</f>
        <v>Kitchen Move</v>
      </c>
      <c r="G431" s="30" t="s">
        <v>748</v>
      </c>
      <c r="H431" s="30" t="s">
        <v>755</v>
      </c>
      <c r="I431" s="30" t="s">
        <v>144</v>
      </c>
      <c r="M431" s="30" t="s">
        <v>136</v>
      </c>
      <c r="N431" s="30" t="s">
        <v>270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1085</v>
      </c>
      <c r="BD431" s="30" t="s">
        <v>182</v>
      </c>
      <c r="BE431" s="30">
        <v>15.4</v>
      </c>
      <c r="BF431" s="30" t="s">
        <v>206</v>
      </c>
      <c r="BJ431" s="30" t="s">
        <v>1387</v>
      </c>
      <c r="BK431" s="30" t="s">
        <v>369</v>
      </c>
      <c r="BL431" s="39" t="s">
        <v>1409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31" s="30"/>
    </row>
    <row r="432" spans="1:66" ht="16" hidden="1" customHeight="1" x14ac:dyDescent="0.2">
      <c r="A432" s="30">
        <v>2685</v>
      </c>
      <c r="B432" s="30" t="s">
        <v>26</v>
      </c>
      <c r="C432" s="30" t="s">
        <v>182</v>
      </c>
      <c r="D432" s="30" t="s">
        <v>145</v>
      </c>
      <c r="E432" s="30" t="s">
        <v>742</v>
      </c>
      <c r="F432" s="36" t="str">
        <f>IF(ISBLANK(Table2[[#This Row],[unique_id]]), "", PROPER(SUBSTITUTE(Table2[[#This Row],[unique_id]], "_", " ")))</f>
        <v>Kitchen Five</v>
      </c>
      <c r="G432" s="30" t="s">
        <v>749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Five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822</v>
      </c>
      <c r="BC432" s="30" t="s">
        <v>1086</v>
      </c>
      <c r="BD432" s="30" t="s">
        <v>182</v>
      </c>
      <c r="BE432" s="30">
        <v>15.4</v>
      </c>
      <c r="BF432" s="30" t="s">
        <v>206</v>
      </c>
      <c r="BJ432" s="30" t="s">
        <v>1387</v>
      </c>
      <c r="BK432" s="37" t="s">
        <v>368</v>
      </c>
      <c r="BL432" s="39" t="s">
        <v>1410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32" s="30"/>
    </row>
    <row r="433" spans="1:66" ht="16" hidden="1" customHeight="1" x14ac:dyDescent="0.2">
      <c r="A433" s="30">
        <v>2686</v>
      </c>
      <c r="B433" s="30" t="s">
        <v>583</v>
      </c>
      <c r="C433" s="30" t="s">
        <v>818</v>
      </c>
      <c r="D433" s="30" t="s">
        <v>148</v>
      </c>
      <c r="E433" s="30" t="s">
        <v>821</v>
      </c>
      <c r="F433" s="36" t="str">
        <f>IF(ISBLANK(Table2[[#This Row],[unique_id]]), "", PROPER(SUBSTITUTE(Table2[[#This Row],[unique_id]], "_", " ")))</f>
        <v>Template Parents Move Proxy</v>
      </c>
      <c r="G433" s="30" t="s">
        <v>750</v>
      </c>
      <c r="H433" s="30" t="s">
        <v>755</v>
      </c>
      <c r="I433" s="30" t="s">
        <v>144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Parents Move Devices</v>
      </c>
      <c r="T433" s="37" t="s">
        <v>823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 t="s">
        <v>145</v>
      </c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Parents</v>
      </c>
      <c r="BB433" s="30" t="s">
        <v>366</v>
      </c>
      <c r="BC433" s="30" t="s">
        <v>1085</v>
      </c>
      <c r="BD433" s="30" t="s">
        <v>182</v>
      </c>
      <c r="BE433" s="30">
        <v>15.4</v>
      </c>
      <c r="BF433" s="30" t="s">
        <v>192</v>
      </c>
      <c r="BL433" s="39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3" s="30"/>
    </row>
    <row r="434" spans="1:66" ht="16" hidden="1" customHeight="1" x14ac:dyDescent="0.2">
      <c r="A434" s="30">
        <v>2687</v>
      </c>
      <c r="B434" s="30" t="s">
        <v>26</v>
      </c>
      <c r="C434" s="30" t="s">
        <v>182</v>
      </c>
      <c r="D434" s="30" t="s">
        <v>145</v>
      </c>
      <c r="E434" s="30" t="s">
        <v>741</v>
      </c>
      <c r="F434" s="36" t="str">
        <f>IF(ISBLANK(Table2[[#This Row],[unique_id]]), "", PROPER(SUBSTITUTE(Table2[[#This Row],[unique_id]], "_", " ")))</f>
        <v>Parents Move</v>
      </c>
      <c r="G434" s="30" t="s">
        <v>750</v>
      </c>
      <c r="H434" s="30" t="s">
        <v>755</v>
      </c>
      <c r="I434" s="30" t="s">
        <v>144</v>
      </c>
      <c r="M434" s="30" t="s">
        <v>136</v>
      </c>
      <c r="N434" s="30" t="s">
        <v>270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1085</v>
      </c>
      <c r="BD434" s="30" t="s">
        <v>182</v>
      </c>
      <c r="BE434" s="30">
        <v>15.4</v>
      </c>
      <c r="BF434" s="30" t="s">
        <v>192</v>
      </c>
      <c r="BJ434" s="30" t="s">
        <v>1387</v>
      </c>
      <c r="BK434" s="30" t="s">
        <v>367</v>
      </c>
      <c r="BL434" s="39" t="s">
        <v>1411</v>
      </c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4" s="30"/>
    </row>
    <row r="435" spans="1:66" ht="16" hidden="1" customHeight="1" x14ac:dyDescent="0.2">
      <c r="A435" s="30">
        <v>2688</v>
      </c>
      <c r="B435" s="30" t="s">
        <v>26</v>
      </c>
      <c r="C435" s="30" t="s">
        <v>264</v>
      </c>
      <c r="D435" s="30" t="s">
        <v>145</v>
      </c>
      <c r="E435" s="30" t="s">
        <v>1472</v>
      </c>
      <c r="F435" s="36" t="str">
        <f>IF(ISBLANK(Table2[[#This Row],[unique_id]]), "", PROPER(SUBSTITUTE(Table2[[#This Row],[unique_id]], "_", " ")))</f>
        <v>Parents Homepod</v>
      </c>
      <c r="G435" s="30" t="s">
        <v>1473</v>
      </c>
      <c r="H435" s="30" t="s">
        <v>755</v>
      </c>
      <c r="I435" s="30" t="s">
        <v>144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1474</v>
      </c>
      <c r="BC435" s="30" t="s">
        <v>1088</v>
      </c>
      <c r="BD435" s="30" t="s">
        <v>264</v>
      </c>
      <c r="BE435" s="30" t="s">
        <v>400</v>
      </c>
      <c r="BF435" s="30" t="s">
        <v>192</v>
      </c>
      <c r="BJ435" s="30" t="s">
        <v>1387</v>
      </c>
      <c r="BK435" s="41" t="s">
        <v>403</v>
      </c>
      <c r="BL435" s="39" t="s">
        <v>1412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5" s="30"/>
    </row>
    <row r="436" spans="1:66" ht="16" customHeight="1" x14ac:dyDescent="0.2">
      <c r="A436" s="30">
        <v>2700</v>
      </c>
      <c r="B436" s="30" t="s">
        <v>26</v>
      </c>
      <c r="C436" s="30" t="s">
        <v>150</v>
      </c>
      <c r="D436" s="30" t="s">
        <v>310</v>
      </c>
      <c r="E436" s="30" t="s">
        <v>661</v>
      </c>
      <c r="F436" s="36" t="str">
        <f>IF(ISBLANK(Table2[[#This Row],[unique_id]]), "", PROPER(SUBSTITUTE(Table2[[#This Row],[unique_id]], "_", " ")))</f>
        <v>Back Door Lock Security</v>
      </c>
      <c r="G436" s="30" t="s">
        <v>657</v>
      </c>
      <c r="H436" s="30" t="s">
        <v>639</v>
      </c>
      <c r="I436" s="30" t="s">
        <v>209</v>
      </c>
      <c r="M436" s="30" t="s">
        <v>136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E436" s="30" t="s">
        <v>672</v>
      </c>
      <c r="AG436" s="31"/>
      <c r="AH436" s="31"/>
      <c r="AT436" s="4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/>
      </c>
      <c r="BE436" s="31"/>
      <c r="BK436" s="41"/>
      <c r="BL436" s="39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6" s="30"/>
    </row>
    <row r="437" spans="1:66" ht="16" customHeight="1" x14ac:dyDescent="0.2">
      <c r="A437" s="30">
        <v>2701</v>
      </c>
      <c r="B437" s="30" t="s">
        <v>26</v>
      </c>
      <c r="C437" s="30" t="s">
        <v>150</v>
      </c>
      <c r="D437" s="30" t="s">
        <v>148</v>
      </c>
      <c r="E437" s="30" t="s">
        <v>674</v>
      </c>
      <c r="F437" s="36" t="str">
        <f>IF(ISBLANK(Table2[[#This Row],[unique_id]]), "", PROPER(SUBSTITUTE(Table2[[#This Row],[unique_id]], "_", " ")))</f>
        <v>Template Back Door State</v>
      </c>
      <c r="G437" s="30" t="s">
        <v>285</v>
      </c>
      <c r="H437" s="30" t="s">
        <v>639</v>
      </c>
      <c r="I437" s="30" t="s">
        <v>209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hidden="1" customHeight="1" x14ac:dyDescent="0.2">
      <c r="A438" s="30">
        <v>2702</v>
      </c>
      <c r="B438" s="30" t="s">
        <v>26</v>
      </c>
      <c r="C438" s="30" t="s">
        <v>630</v>
      </c>
      <c r="D438" s="30" t="s">
        <v>633</v>
      </c>
      <c r="E438" s="30" t="s">
        <v>634</v>
      </c>
      <c r="F438" s="36" t="str">
        <f>IF(ISBLANK(Table2[[#This Row],[unique_id]]), "", PROPER(SUBSTITUTE(Table2[[#This Row],[unique_id]], "_", " ")))</f>
        <v>Back Door Lock</v>
      </c>
      <c r="G438" s="30" t="s">
        <v>676</v>
      </c>
      <c r="H438" s="30" t="s">
        <v>639</v>
      </c>
      <c r="I438" s="30" t="s">
        <v>209</v>
      </c>
      <c r="M438" s="30" t="s">
        <v>136</v>
      </c>
      <c r="O438" s="31"/>
      <c r="P438" s="30"/>
      <c r="T438" s="37"/>
      <c r="U438" s="30"/>
      <c r="V438" s="31"/>
      <c r="W438" s="31" t="s">
        <v>493</v>
      </c>
      <c r="X438" s="31"/>
      <c r="Y438" s="42" t="s">
        <v>766</v>
      </c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30" t="str">
        <f>Table2[[#This Row],[device_suggested_area]]</f>
        <v>Back Door</v>
      </c>
      <c r="BA438" s="30" t="str">
        <f>IF(ISBLANK(Table2[[#This Row],[device_model]]), "", Table2[[#This Row],[device_suggested_area]])</f>
        <v>Back Door</v>
      </c>
      <c r="BB438" s="30" t="s">
        <v>1069</v>
      </c>
      <c r="BC438" s="30" t="s">
        <v>631</v>
      </c>
      <c r="BD438" s="30" t="s">
        <v>630</v>
      </c>
      <c r="BE438" s="30" t="s">
        <v>632</v>
      </c>
      <c r="BF438" s="30" t="s">
        <v>639</v>
      </c>
      <c r="BK438" s="30" t="s">
        <v>629</v>
      </c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8" s="30"/>
    </row>
    <row r="439" spans="1:66" ht="16" hidden="1" customHeight="1" x14ac:dyDescent="0.2">
      <c r="A439" s="30">
        <v>2703</v>
      </c>
      <c r="B439" s="30" t="s">
        <v>26</v>
      </c>
      <c r="C439" s="30" t="s">
        <v>334</v>
      </c>
      <c r="D439" s="30" t="s">
        <v>148</v>
      </c>
      <c r="E439" s="30" t="s">
        <v>667</v>
      </c>
      <c r="F439" s="36" t="str">
        <f>IF(ISBLANK(Table2[[#This Row],[unique_id]]), "", PROPER(SUBSTITUTE(Table2[[#This Row],[unique_id]], "_", " ")))</f>
        <v>Template Back Door Sensor Contact Last</v>
      </c>
      <c r="G439" s="30" t="s">
        <v>675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7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7" t="s">
        <v>1082</v>
      </c>
      <c r="BC439" s="37" t="s">
        <v>650</v>
      </c>
      <c r="BD439" s="30" t="s">
        <v>1169</v>
      </c>
      <c r="BE439" s="30" t="s">
        <v>632</v>
      </c>
      <c r="BF439" s="30" t="s">
        <v>639</v>
      </c>
      <c r="BK439" s="30" t="s">
        <v>652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39" s="30"/>
    </row>
    <row r="440" spans="1:66" ht="16" hidden="1" customHeight="1" x14ac:dyDescent="0.2">
      <c r="A440" s="30">
        <v>2704</v>
      </c>
      <c r="B440" s="30" t="s">
        <v>583</v>
      </c>
      <c r="C440" s="30" t="s">
        <v>234</v>
      </c>
      <c r="D440" s="30" t="s">
        <v>147</v>
      </c>
      <c r="F440" s="36" t="str">
        <f>IF(ISBLANK(Table2[[#This Row],[unique_id]]), "", PROPER(SUBSTITUTE(Table2[[#This Row],[unique_id]], "_", " ")))</f>
        <v/>
      </c>
      <c r="G440" s="30" t="s">
        <v>639</v>
      </c>
      <c r="H440" s="30" t="s">
        <v>647</v>
      </c>
      <c r="I440" s="30" t="s">
        <v>209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C440" s="37"/>
      <c r="BE440" s="31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0" s="30"/>
    </row>
    <row r="441" spans="1:66" ht="16" customHeight="1" x14ac:dyDescent="0.2">
      <c r="A441" s="30">
        <v>2705</v>
      </c>
      <c r="B441" s="30" t="s">
        <v>26</v>
      </c>
      <c r="C441" s="30" t="s">
        <v>150</v>
      </c>
      <c r="D441" s="30" t="s">
        <v>310</v>
      </c>
      <c r="E441" s="30" t="s">
        <v>662</v>
      </c>
      <c r="F441" s="36" t="str">
        <f>IF(ISBLANK(Table2[[#This Row],[unique_id]]), "", PROPER(SUBSTITUTE(Table2[[#This Row],[unique_id]], "_", " ")))</f>
        <v>Front Door Lock Security</v>
      </c>
      <c r="G441" s="30" t="s">
        <v>657</v>
      </c>
      <c r="H441" s="30" t="s">
        <v>638</v>
      </c>
      <c r="I441" s="30" t="s">
        <v>209</v>
      </c>
      <c r="M441" s="30" t="s">
        <v>136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E441" s="30" t="s">
        <v>672</v>
      </c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E441" s="31"/>
      <c r="BK441" s="41"/>
      <c r="BL441" s="39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1" s="30"/>
    </row>
    <row r="442" spans="1:66" ht="16" customHeight="1" x14ac:dyDescent="0.2">
      <c r="A442" s="30">
        <v>2706</v>
      </c>
      <c r="B442" s="30" t="s">
        <v>26</v>
      </c>
      <c r="C442" s="30" t="s">
        <v>150</v>
      </c>
      <c r="D442" s="30" t="s">
        <v>148</v>
      </c>
      <c r="E442" s="30" t="s">
        <v>673</v>
      </c>
      <c r="F442" s="36" t="str">
        <f>IF(ISBLANK(Table2[[#This Row],[unique_id]]), "", PROPER(SUBSTITUTE(Table2[[#This Row],[unique_id]], "_", " ")))</f>
        <v>Template Front Door State</v>
      </c>
      <c r="G442" s="30" t="s">
        <v>285</v>
      </c>
      <c r="H442" s="30" t="s">
        <v>638</v>
      </c>
      <c r="I442" s="30" t="s">
        <v>209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hidden="1" customHeight="1" x14ac:dyDescent="0.2">
      <c r="A443" s="30">
        <v>2707</v>
      </c>
      <c r="B443" s="30" t="s">
        <v>26</v>
      </c>
      <c r="C443" s="30" t="s">
        <v>630</v>
      </c>
      <c r="D443" s="30" t="s">
        <v>633</v>
      </c>
      <c r="E443" s="30" t="s">
        <v>635</v>
      </c>
      <c r="F443" s="36" t="str">
        <f>IF(ISBLANK(Table2[[#This Row],[unique_id]]), "", PROPER(SUBSTITUTE(Table2[[#This Row],[unique_id]], "_", " ")))</f>
        <v>Front Door Lock</v>
      </c>
      <c r="G443" s="30" t="s">
        <v>676</v>
      </c>
      <c r="H443" s="30" t="s">
        <v>638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493</v>
      </c>
      <c r="X443" s="31"/>
      <c r="Y443" s="42" t="s">
        <v>766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0" t="str">
        <f>Table2[[#This Row],[device_suggested_area]]</f>
        <v>Front Door</v>
      </c>
      <c r="BA443" s="30" t="str">
        <f>IF(ISBLANK(Table2[[#This Row],[device_model]]), "", Table2[[#This Row],[device_suggested_area]])</f>
        <v>Front Door</v>
      </c>
      <c r="BB443" s="30" t="s">
        <v>1069</v>
      </c>
      <c r="BC443" s="30" t="s">
        <v>631</v>
      </c>
      <c r="BD443" s="30" t="s">
        <v>630</v>
      </c>
      <c r="BE443" s="30" t="s">
        <v>632</v>
      </c>
      <c r="BF443" s="30" t="s">
        <v>638</v>
      </c>
      <c r="BK443" s="30" t="s">
        <v>636</v>
      </c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3" s="30"/>
    </row>
    <row r="444" spans="1:66" ht="16" hidden="1" customHeight="1" x14ac:dyDescent="0.2">
      <c r="A444" s="30">
        <v>2708</v>
      </c>
      <c r="B444" s="30" t="s">
        <v>26</v>
      </c>
      <c r="C444" s="30" t="s">
        <v>334</v>
      </c>
      <c r="D444" s="30" t="s">
        <v>148</v>
      </c>
      <c r="E444" s="30" t="s">
        <v>666</v>
      </c>
      <c r="F444" s="36" t="str">
        <f>IF(ISBLANK(Table2[[#This Row],[unique_id]]), "", PROPER(SUBSTITUTE(Table2[[#This Row],[unique_id]], "_", " ")))</f>
        <v>Template Front Door Sensor Contact Last</v>
      </c>
      <c r="G444" s="30" t="s">
        <v>675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7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7" t="s">
        <v>1082</v>
      </c>
      <c r="BC444" s="37" t="s">
        <v>650</v>
      </c>
      <c r="BD444" s="30" t="s">
        <v>1169</v>
      </c>
      <c r="BE444" s="30" t="s">
        <v>632</v>
      </c>
      <c r="BF444" s="30" t="s">
        <v>638</v>
      </c>
      <c r="BK444" s="30" t="s">
        <v>651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4" s="30"/>
    </row>
    <row r="445" spans="1:66" ht="16" hidden="1" customHeight="1" x14ac:dyDescent="0.2">
      <c r="A445" s="30">
        <v>2709</v>
      </c>
      <c r="B445" s="30" t="s">
        <v>583</v>
      </c>
      <c r="C445" s="30" t="s">
        <v>234</v>
      </c>
      <c r="D445" s="30" t="s">
        <v>147</v>
      </c>
      <c r="F445" s="36" t="str">
        <f>IF(ISBLANK(Table2[[#This Row],[unique_id]]), "", PROPER(SUBSTITUTE(Table2[[#This Row],[unique_id]], "_", " ")))</f>
        <v/>
      </c>
      <c r="G445" s="30" t="s">
        <v>638</v>
      </c>
      <c r="H445" s="30" t="s">
        <v>646</v>
      </c>
      <c r="I445" s="30" t="s">
        <v>209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C445" s="37"/>
      <c r="BE445" s="31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5" s="30"/>
    </row>
    <row r="446" spans="1:66" ht="16" hidden="1" customHeight="1" x14ac:dyDescent="0.2">
      <c r="A446" s="30">
        <v>2710</v>
      </c>
      <c r="B446" s="30" t="s">
        <v>26</v>
      </c>
      <c r="C446" s="30" t="s">
        <v>133</v>
      </c>
      <c r="D446" s="30" t="s">
        <v>148</v>
      </c>
      <c r="E446" s="30" t="s">
        <v>606</v>
      </c>
      <c r="F446" s="36" t="str">
        <f>IF(ISBLANK(Table2[[#This Row],[unique_id]]), "", PROPER(SUBSTITUTE(Table2[[#This Row],[unique_id]], "_", " ")))</f>
        <v>Ada Fan Occupancy</v>
      </c>
      <c r="G446" s="30" t="s">
        <v>130</v>
      </c>
      <c r="H446" s="30" t="s">
        <v>644</v>
      </c>
      <c r="I446" s="30" t="s">
        <v>209</v>
      </c>
      <c r="M446" s="30" t="s">
        <v>136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hidden="1" customHeight="1" x14ac:dyDescent="0.2">
      <c r="A447" s="30">
        <v>2711</v>
      </c>
      <c r="B447" s="30" t="s">
        <v>26</v>
      </c>
      <c r="C447" s="30" t="s">
        <v>133</v>
      </c>
      <c r="D447" s="30" t="s">
        <v>148</v>
      </c>
      <c r="E447" s="30" t="s">
        <v>605</v>
      </c>
      <c r="F447" s="36" t="str">
        <f>IF(ISBLANK(Table2[[#This Row],[unique_id]]), "", PROPER(SUBSTITUTE(Table2[[#This Row],[unique_id]], "_", " ")))</f>
        <v>Edwin Fan Occupancy</v>
      </c>
      <c r="G447" s="30" t="s">
        <v>127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hidden="1" customHeight="1" x14ac:dyDescent="0.2">
      <c r="A448" s="30">
        <v>2712</v>
      </c>
      <c r="B448" s="30" t="s">
        <v>26</v>
      </c>
      <c r="C448" s="30" t="s">
        <v>133</v>
      </c>
      <c r="D448" s="30" t="s">
        <v>148</v>
      </c>
      <c r="E448" s="30" t="s">
        <v>607</v>
      </c>
      <c r="F448" s="36" t="str">
        <f>IF(ISBLANK(Table2[[#This Row],[unique_id]]), "", PROPER(SUBSTITUTE(Table2[[#This Row],[unique_id]], "_", " ")))</f>
        <v>Parents Fan Occupancy</v>
      </c>
      <c r="G448" s="30" t="s">
        <v>192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hidden="1" customHeight="1" x14ac:dyDescent="0.2">
      <c r="A449" s="30">
        <v>2713</v>
      </c>
      <c r="B449" s="30" t="s">
        <v>26</v>
      </c>
      <c r="C449" s="30" t="s">
        <v>133</v>
      </c>
      <c r="D449" s="30" t="s">
        <v>148</v>
      </c>
      <c r="E449" s="30" t="s">
        <v>608</v>
      </c>
      <c r="F449" s="36" t="str">
        <f>IF(ISBLANK(Table2[[#This Row],[unique_id]]), "", PROPER(SUBSTITUTE(Table2[[#This Row],[unique_id]], "_", " ")))</f>
        <v>Lounge Fan Occupancy</v>
      </c>
      <c r="G449" s="30" t="s">
        <v>194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hidden="1" customHeight="1" x14ac:dyDescent="0.2">
      <c r="A450" s="30">
        <v>2714</v>
      </c>
      <c r="B450" s="30" t="s">
        <v>26</v>
      </c>
      <c r="C450" s="30" t="s">
        <v>133</v>
      </c>
      <c r="D450" s="30" t="s">
        <v>148</v>
      </c>
      <c r="E450" s="30" t="s">
        <v>609</v>
      </c>
      <c r="F450" s="36" t="str">
        <f>IF(ISBLANK(Table2[[#This Row],[unique_id]]), "", PROPER(SUBSTITUTE(Table2[[#This Row],[unique_id]], "_", " ")))</f>
        <v>Deck East Fan Occupancy</v>
      </c>
      <c r="G450" s="30" t="s">
        <v>215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hidden="1" customHeight="1" x14ac:dyDescent="0.2">
      <c r="A451" s="30">
        <v>2715</v>
      </c>
      <c r="B451" s="30" t="s">
        <v>26</v>
      </c>
      <c r="C451" s="30" t="s">
        <v>133</v>
      </c>
      <c r="D451" s="30" t="s">
        <v>148</v>
      </c>
      <c r="E451" s="30" t="s">
        <v>610</v>
      </c>
      <c r="F451" s="36" t="str">
        <f>IF(ISBLANK(Table2[[#This Row],[unique_id]]), "", PROPER(SUBSTITUTE(Table2[[#This Row],[unique_id]], "_", " ")))</f>
        <v>Deck West Fan Occupancy</v>
      </c>
      <c r="G451" s="30" t="s">
        <v>214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1" s="30"/>
    </row>
    <row r="452" spans="1:66" ht="16" hidden="1" customHeight="1" x14ac:dyDescent="0.2">
      <c r="A452" s="30">
        <v>2716</v>
      </c>
      <c r="B452" s="30" t="s">
        <v>26</v>
      </c>
      <c r="C452" s="30" t="s">
        <v>444</v>
      </c>
      <c r="D452" s="30" t="s">
        <v>333</v>
      </c>
      <c r="E452" s="30" t="s">
        <v>332</v>
      </c>
      <c r="F452" s="36" t="str">
        <f>IF(ISBLANK(Table2[[#This Row],[unique_id]]), "", PROPER(SUBSTITUTE(Table2[[#This Row],[unique_id]], "_", " ")))</f>
        <v>Column Break</v>
      </c>
      <c r="G452" s="30" t="s">
        <v>329</v>
      </c>
      <c r="H452" s="30" t="s">
        <v>641</v>
      </c>
      <c r="I452" s="30" t="s">
        <v>209</v>
      </c>
      <c r="M452" s="30" t="s">
        <v>330</v>
      </c>
      <c r="N452" s="30" t="s">
        <v>331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hidden="1" customHeight="1" x14ac:dyDescent="0.2">
      <c r="A453" s="30">
        <v>2717</v>
      </c>
      <c r="B453" s="30" t="s">
        <v>26</v>
      </c>
      <c r="C453" s="30" t="s">
        <v>234</v>
      </c>
      <c r="D453" s="30" t="s">
        <v>148</v>
      </c>
      <c r="E453" s="30" t="s">
        <v>149</v>
      </c>
      <c r="F453" s="36" t="str">
        <f>IF(ISBLANK(Table2[[#This Row],[unique_id]]), "", PROPER(SUBSTITUTE(Table2[[#This Row],[unique_id]], "_", " ")))</f>
        <v>Uvc Ada Motion</v>
      </c>
      <c r="G453" s="30" t="s">
        <v>637</v>
      </c>
      <c r="H453" s="30" t="s">
        <v>641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3" s="30"/>
    </row>
    <row r="454" spans="1:66" ht="16" hidden="1" customHeight="1" x14ac:dyDescent="0.2">
      <c r="A454" s="30">
        <v>2718</v>
      </c>
      <c r="B454" s="30" t="s">
        <v>26</v>
      </c>
      <c r="C454" s="30" t="s">
        <v>234</v>
      </c>
      <c r="D454" s="30" t="s">
        <v>147</v>
      </c>
      <c r="E454" s="30" t="s">
        <v>1499</v>
      </c>
      <c r="F454" s="36" t="str">
        <f>IF(ISBLANK(Table2[[#This Row],[unique_id]]), "", PROPER(SUBSTITUTE(Table2[[#This Row],[unique_id]], "_", " ")))</f>
        <v>Uvc Ada Medium Resolution Channel</v>
      </c>
      <c r="G454" s="30" t="s">
        <v>130</v>
      </c>
      <c r="H454" s="30" t="s">
        <v>643</v>
      </c>
      <c r="I454" s="30" t="s">
        <v>209</v>
      </c>
      <c r="M454" s="30" t="s">
        <v>136</v>
      </c>
      <c r="N454" s="30" t="s">
        <v>271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U454" s="3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30" t="s">
        <v>389</v>
      </c>
      <c r="BA454" s="30" t="str">
        <f>IF(ISBLANK(Table2[[#This Row],[device_model]]), "", Table2[[#This Row],[device_suggested_area]])</f>
        <v>Ada</v>
      </c>
      <c r="BB454" s="30" t="str">
        <f>Table2[[#This Row],[device_suggested_area]]</f>
        <v>Ada</v>
      </c>
      <c r="BC454" s="30" t="s">
        <v>387</v>
      </c>
      <c r="BD454" s="30" t="s">
        <v>234</v>
      </c>
      <c r="BE454" s="30" t="s">
        <v>388</v>
      </c>
      <c r="BF454" s="30" t="s">
        <v>130</v>
      </c>
      <c r="BJ454" s="30" t="s">
        <v>1388</v>
      </c>
      <c r="BK454" s="30" t="s">
        <v>385</v>
      </c>
      <c r="BL454" s="30" t="s">
        <v>1452</v>
      </c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4" s="30"/>
    </row>
    <row r="455" spans="1:66" ht="16" hidden="1" customHeight="1" x14ac:dyDescent="0.2">
      <c r="A455" s="30">
        <v>2719</v>
      </c>
      <c r="B455" s="30" t="s">
        <v>26</v>
      </c>
      <c r="C455" s="30" t="s">
        <v>234</v>
      </c>
      <c r="D455" s="30" t="s">
        <v>148</v>
      </c>
      <c r="E455" s="30" t="s">
        <v>208</v>
      </c>
      <c r="F455" s="36" t="str">
        <f>IF(ISBLANK(Table2[[#This Row],[unique_id]]), "", PROPER(SUBSTITUTE(Table2[[#This Row],[unique_id]], "_", " ")))</f>
        <v>Uvc Edwin Motion</v>
      </c>
      <c r="G455" s="30" t="s">
        <v>637</v>
      </c>
      <c r="H455" s="30" t="s">
        <v>640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E455" s="31"/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5" s="30"/>
    </row>
    <row r="456" spans="1:66" ht="16" hidden="1" customHeight="1" x14ac:dyDescent="0.2">
      <c r="A456" s="30">
        <v>2720</v>
      </c>
      <c r="B456" s="30" t="s">
        <v>26</v>
      </c>
      <c r="C456" s="30" t="s">
        <v>234</v>
      </c>
      <c r="D456" s="30" t="s">
        <v>147</v>
      </c>
      <c r="E456" s="30" t="s">
        <v>1500</v>
      </c>
      <c r="F456" s="36" t="str">
        <f>IF(ISBLANK(Table2[[#This Row],[unique_id]]), "", PROPER(SUBSTITUTE(Table2[[#This Row],[unique_id]], "_", " ")))</f>
        <v>Uvc Edwin Medium Resolution Channel</v>
      </c>
      <c r="G456" s="30" t="s">
        <v>127</v>
      </c>
      <c r="H456" s="30" t="s">
        <v>642</v>
      </c>
      <c r="I456" s="30" t="s">
        <v>209</v>
      </c>
      <c r="M456" s="30" t="s">
        <v>136</v>
      </c>
      <c r="N456" s="30" t="s">
        <v>271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U456" s="3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389</v>
      </c>
      <c r="BA456" s="30" t="str">
        <f>IF(ISBLANK(Table2[[#This Row],[device_model]]), "", Table2[[#This Row],[device_suggested_area]])</f>
        <v>Edwin</v>
      </c>
      <c r="BB456" s="30" t="str">
        <f>Table2[[#This Row],[device_suggested_area]]</f>
        <v>Edwin</v>
      </c>
      <c r="BC456" s="30" t="s">
        <v>387</v>
      </c>
      <c r="BD456" s="30" t="s">
        <v>234</v>
      </c>
      <c r="BE456" s="30" t="s">
        <v>388</v>
      </c>
      <c r="BF456" s="30" t="s">
        <v>127</v>
      </c>
      <c r="BJ456" s="30" t="s">
        <v>1388</v>
      </c>
      <c r="BK456" s="30" t="s">
        <v>386</v>
      </c>
      <c r="BL456" s="30" t="s">
        <v>1453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6" s="30"/>
    </row>
    <row r="457" spans="1:66" ht="16" hidden="1" customHeight="1" x14ac:dyDescent="0.2">
      <c r="A457" s="30">
        <v>2721</v>
      </c>
      <c r="B457" s="30" t="s">
        <v>26</v>
      </c>
      <c r="C457" s="30" t="s">
        <v>444</v>
      </c>
      <c r="D457" s="30" t="s">
        <v>333</v>
      </c>
      <c r="E457" s="30" t="s">
        <v>332</v>
      </c>
      <c r="F457" s="36" t="str">
        <f>IF(ISBLANK(Table2[[#This Row],[unique_id]]), "", PROPER(SUBSTITUTE(Table2[[#This Row],[unique_id]], "_", " ")))</f>
        <v>Column Break</v>
      </c>
      <c r="G457" s="30" t="s">
        <v>329</v>
      </c>
      <c r="H457" s="30" t="s">
        <v>642</v>
      </c>
      <c r="I457" s="30" t="s">
        <v>209</v>
      </c>
      <c r="M457" s="30" t="s">
        <v>330</v>
      </c>
      <c r="N457" s="30" t="s">
        <v>331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E457" s="31"/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7" s="30"/>
    </row>
    <row r="458" spans="1:66" ht="16" hidden="1" customHeight="1" x14ac:dyDescent="0.2">
      <c r="A458" s="30">
        <v>5000</v>
      </c>
      <c r="B458" s="39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1064</v>
      </c>
      <c r="BA458" s="30" t="str">
        <f>IF(ISBLANK(Table2[[#This Row],[device_model]]), "", Table2[[#This Row],[device_suggested_area]])</f>
        <v>Rack</v>
      </c>
      <c r="BB458" s="30" t="s">
        <v>1115</v>
      </c>
      <c r="BC458" s="30" t="s">
        <v>1063</v>
      </c>
      <c r="BD458" s="30" t="s">
        <v>234</v>
      </c>
      <c r="BE458" s="30" t="s">
        <v>405</v>
      </c>
      <c r="BF458" s="30" t="s">
        <v>28</v>
      </c>
      <c r="BJ458" s="30" t="s">
        <v>1381</v>
      </c>
      <c r="BK458" s="30" t="s">
        <v>408</v>
      </c>
      <c r="BL458" s="30" t="s">
        <v>1382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8" s="30"/>
    </row>
    <row r="459" spans="1:66" ht="16" hidden="1" customHeight="1" x14ac:dyDescent="0.2">
      <c r="A459" s="30">
        <v>5001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1065</v>
      </c>
      <c r="BA459" s="30" t="str">
        <f>IF(ISBLANK(Table2[[#This Row],[device_model]]), "", Table2[[#This Row],[device_suggested_area]])</f>
        <v>Rack</v>
      </c>
      <c r="BB459" s="30" t="str">
        <f>Table2[[#This Row],[device_suggested_area]]</f>
        <v>Rack</v>
      </c>
      <c r="BC459" s="30" t="s">
        <v>1060</v>
      </c>
      <c r="BD459" s="30" t="s">
        <v>234</v>
      </c>
      <c r="BE459" s="30" t="s">
        <v>616</v>
      </c>
      <c r="BF459" s="30" t="s">
        <v>28</v>
      </c>
      <c r="BJ459" s="30" t="s">
        <v>1381</v>
      </c>
      <c r="BK459" s="30" t="s">
        <v>617</v>
      </c>
      <c r="BL459" s="30" t="s">
        <v>1383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59" s="30"/>
    </row>
    <row r="460" spans="1:66" ht="16" hidden="1" customHeight="1" x14ac:dyDescent="0.2">
      <c r="A460" s="30">
        <v>5002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1065</v>
      </c>
      <c r="BA460" s="30" t="str">
        <f>IF(ISBLANK(Table2[[#This Row],[device_model]]), "", Table2[[#This Row],[device_suggested_area]])</f>
        <v>Ceiling</v>
      </c>
      <c r="BB460" s="30" t="str">
        <f>Table2[[#This Row],[device_suggested_area]]</f>
        <v>Ceiling</v>
      </c>
      <c r="BC460" s="30" t="s">
        <v>1061</v>
      </c>
      <c r="BD460" s="30" t="s">
        <v>234</v>
      </c>
      <c r="BE460" s="30" t="s">
        <v>1121</v>
      </c>
      <c r="BF460" s="30" t="s">
        <v>406</v>
      </c>
      <c r="BJ460" s="30" t="s">
        <v>1381</v>
      </c>
      <c r="BK460" s="30" t="s">
        <v>409</v>
      </c>
      <c r="BL460" s="30" t="s">
        <v>1384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60" s="30"/>
    </row>
    <row r="461" spans="1:66" ht="16" hidden="1" customHeight="1" x14ac:dyDescent="0.2">
      <c r="A461" s="30">
        <v>5003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1066</v>
      </c>
      <c r="BA461" s="30" t="str">
        <f>IF(ISBLANK(Table2[[#This Row],[device_model]]), "", Table2[[#This Row],[device_suggested_area]])</f>
        <v>Deck</v>
      </c>
      <c r="BB461" s="30" t="str">
        <f>Table2[[#This Row],[device_suggested_area]]</f>
        <v>Deck</v>
      </c>
      <c r="BC461" s="30" t="s">
        <v>1062</v>
      </c>
      <c r="BD461" s="30" t="s">
        <v>234</v>
      </c>
      <c r="BE461" s="30" t="s">
        <v>1120</v>
      </c>
      <c r="BF461" s="30" t="s">
        <v>358</v>
      </c>
      <c r="BJ461" s="30" t="s">
        <v>1381</v>
      </c>
      <c r="BK461" s="30" t="s">
        <v>410</v>
      </c>
      <c r="BL461" s="30" t="s">
        <v>1385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61" s="30"/>
    </row>
    <row r="462" spans="1:66" ht="16" hidden="1" customHeight="1" x14ac:dyDescent="0.2">
      <c r="A462" s="30">
        <v>5004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1066</v>
      </c>
      <c r="BA462" s="30" t="str">
        <f>IF(ISBLANK(Table2[[#This Row],[device_model]]), "", Table2[[#This Row],[device_suggested_area]])</f>
        <v>Hallway</v>
      </c>
      <c r="BB462" s="30" t="str">
        <f>Table2[[#This Row],[device_suggested_area]]</f>
        <v>Hallway</v>
      </c>
      <c r="BC462" s="30" t="s">
        <v>1546</v>
      </c>
      <c r="BD462" s="30" t="s">
        <v>234</v>
      </c>
      <c r="BE462" s="30" t="s">
        <v>1120</v>
      </c>
      <c r="BF462" s="30" t="s">
        <v>407</v>
      </c>
      <c r="BJ462" s="30" t="s">
        <v>1381</v>
      </c>
      <c r="BK462" s="30" t="s">
        <v>1545</v>
      </c>
      <c r="BL462" s="30" t="s">
        <v>1386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  <c r="BN462" s="30"/>
    </row>
    <row r="463" spans="1:66" ht="16" hidden="1" customHeight="1" x14ac:dyDescent="0.2">
      <c r="A463" s="30">
        <v>5005</v>
      </c>
      <c r="B463" s="39" t="s">
        <v>583</v>
      </c>
      <c r="C463" s="39" t="s">
        <v>234</v>
      </c>
      <c r="D463" s="39"/>
      <c r="E463" s="39"/>
      <c r="F463" s="36" t="str">
        <f>IF(ISBLANK(Table2[[#This Row],[unique_id]]), "", PROPER(SUBSTITUTE(Table2[[#This Row],[unique_id]], "_", " ")))</f>
        <v/>
      </c>
      <c r="G463" s="39"/>
      <c r="H463" s="39"/>
      <c r="I463" s="39"/>
      <c r="K463" s="39"/>
      <c r="L463" s="39"/>
      <c r="M463" s="39"/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">
        <v>1540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1529</v>
      </c>
      <c r="BA463" s="30" t="str">
        <f>IF(ISBLANK(Table2[[#This Row],[device_model]]), "", Table2[[#This Row],[device_suggested_area]])</f>
        <v>Rack</v>
      </c>
      <c r="BB463" s="30" t="s">
        <v>1541</v>
      </c>
      <c r="BC463" s="30" t="s">
        <v>1531</v>
      </c>
      <c r="BD463" s="30" t="s">
        <v>1529</v>
      </c>
      <c r="BE463" s="30" t="s">
        <v>1537</v>
      </c>
      <c r="BF463" s="30" t="s">
        <v>28</v>
      </c>
      <c r="BK463" s="41"/>
      <c r="BL463" s="30" t="s">
        <v>1539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3" s="30"/>
    </row>
    <row r="464" spans="1:66" ht="16" hidden="1" customHeight="1" x14ac:dyDescent="0.2">
      <c r="A464" s="30">
        <v>5006</v>
      </c>
      <c r="B464" s="39" t="s">
        <v>583</v>
      </c>
      <c r="C464" s="39" t="s">
        <v>1529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1530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1529</v>
      </c>
      <c r="BA464" s="30" t="str">
        <f>IF(ISBLANK(Table2[[#This Row],[device_model]]), "", Table2[[#This Row],[device_suggested_area]])</f>
        <v>Rack</v>
      </c>
      <c r="BB464" s="30" t="s">
        <v>1059</v>
      </c>
      <c r="BC464" s="30" t="s">
        <v>1531</v>
      </c>
      <c r="BD464" s="30" t="s">
        <v>1529</v>
      </c>
      <c r="BE464" s="30" t="s">
        <v>1537</v>
      </c>
      <c r="BF464" s="30" t="s">
        <v>28</v>
      </c>
      <c r="BK464" s="41"/>
      <c r="BL464" s="30" t="s">
        <v>1532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4" s="30"/>
    </row>
    <row r="465" spans="1:66" ht="16" hidden="1" customHeight="1" x14ac:dyDescent="0.2">
      <c r="A465" s="30">
        <v>5007</v>
      </c>
      <c r="B465" s="39" t="s">
        <v>583</v>
      </c>
      <c r="C465" s="39" t="s">
        <v>1533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1534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1533</v>
      </c>
      <c r="BA465" s="30" t="str">
        <f>IF(ISBLANK(Table2[[#This Row],[device_model]]), "", Table2[[#This Row],[device_suggested_area]])</f>
        <v>Rack</v>
      </c>
      <c r="BB465" s="30" t="s">
        <v>1535</v>
      </c>
      <c r="BC465" s="30" t="s">
        <v>1536</v>
      </c>
      <c r="BD465" s="30" t="s">
        <v>1533</v>
      </c>
      <c r="BE465" s="30" t="s">
        <v>1537</v>
      </c>
      <c r="BF465" s="30" t="s">
        <v>28</v>
      </c>
      <c r="BK465" s="41"/>
      <c r="BL465" s="30" t="s">
        <v>1538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5" s="30"/>
    </row>
    <row r="466" spans="1:66" ht="16" hidden="1" customHeight="1" x14ac:dyDescent="0.2">
      <c r="A466" s="30">
        <v>5008</v>
      </c>
      <c r="B466" s="39" t="s">
        <v>583</v>
      </c>
      <c r="C466" s="39" t="s">
        <v>390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1064</v>
      </c>
      <c r="BA466" s="30" t="str">
        <f>IF(ISBLANK(Table2[[#This Row],[device_model]]), "", Table2[[#This Row],[device_suggested_area]])</f>
        <v>Rack</v>
      </c>
      <c r="BB466" s="30" t="s">
        <v>390</v>
      </c>
      <c r="BC466" s="30" t="s">
        <v>391</v>
      </c>
      <c r="BD466" s="30" t="s">
        <v>393</v>
      </c>
      <c r="BE466" s="30" t="s">
        <v>392</v>
      </c>
      <c r="BF466" s="30" t="s">
        <v>28</v>
      </c>
      <c r="BJ466" s="30" t="s">
        <v>1387</v>
      </c>
      <c r="BK466" s="41" t="s">
        <v>436</v>
      </c>
      <c r="BL466" s="30" t="s">
        <v>1413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6" s="30"/>
    </row>
    <row r="467" spans="1:66" ht="16" hidden="1" customHeight="1" x14ac:dyDescent="0.2">
      <c r="A467" s="30">
        <v>5009</v>
      </c>
      <c r="B467" s="39" t="s">
        <v>583</v>
      </c>
      <c r="C467" s="39" t="s">
        <v>379</v>
      </c>
      <c r="D467" s="39"/>
      <c r="E467" s="39"/>
      <c r="F467" s="30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J467" s="30" t="str">
        <f t="shared" ref="AJ467:AJ490" si="0">IF(ISBLANK(AI467),  "", _xlfn.CONCAT("haas/entity/sensor/", LOWER(C467), "/", E467, "/config"))</f>
        <v/>
      </c>
      <c r="AK467" s="30" t="str">
        <f t="shared" ref="AK467:AK490" si="1">IF(ISBLANK(AI467),  "", _xlfn.CONCAT(LOWER(C467), "/", E467))</f>
        <v/>
      </c>
      <c r="AT467" s="40"/>
      <c r="AU467" s="4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1106</v>
      </c>
      <c r="BA467" s="30" t="str">
        <f>IF(ISBLANK(Table2[[#This Row],[device_model]]), "", Table2[[#This Row],[device_suggested_area]])</f>
        <v>Rack</v>
      </c>
      <c r="BB467" s="30" t="s">
        <v>1362</v>
      </c>
      <c r="BC467" s="30" t="s">
        <v>1077</v>
      </c>
      <c r="BD467" s="30" t="s">
        <v>264</v>
      </c>
      <c r="BE467" s="30">
        <v>12.1</v>
      </c>
      <c r="BF467" s="30" t="s">
        <v>28</v>
      </c>
      <c r="BJ467" s="30" t="s">
        <v>404</v>
      </c>
      <c r="BK467" s="47" t="s">
        <v>1378</v>
      </c>
      <c r="BL467" s="30" t="s">
        <v>1361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7" s="30"/>
    </row>
    <row r="468" spans="1:66" ht="16" hidden="1" customHeight="1" x14ac:dyDescent="0.2">
      <c r="A468" s="30">
        <v>5010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si="0"/>
        <v/>
      </c>
      <c r="AK468" s="30" t="str">
        <f t="shared" si="1"/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1106</v>
      </c>
      <c r="BA468" s="30" t="str">
        <f>IF(ISBLANK(Table2[[#This Row],[device_model]]), "", Table2[[#This Row],[device_suggested_area]])</f>
        <v>Rack</v>
      </c>
      <c r="BB468" s="30" t="s">
        <v>1362</v>
      </c>
      <c r="BC468" s="30" t="s">
        <v>1077</v>
      </c>
      <c r="BD468" s="30" t="s">
        <v>264</v>
      </c>
      <c r="BE468" s="30">
        <v>12.1</v>
      </c>
      <c r="BF468" s="30" t="s">
        <v>28</v>
      </c>
      <c r="BJ468" s="30" t="s">
        <v>1387</v>
      </c>
      <c r="BK468" s="47" t="s">
        <v>1455</v>
      </c>
      <c r="BL468" s="30" t="s">
        <v>1389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8" s="30"/>
    </row>
    <row r="469" spans="1:66" ht="16" hidden="1" customHeight="1" x14ac:dyDescent="0.2">
      <c r="A469" s="30">
        <v>5011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1106</v>
      </c>
      <c r="BA469" s="30" t="str">
        <f>IF(ISBLANK(Table2[[#This Row],[device_model]]), "", Table2[[#This Row],[device_suggested_area]])</f>
        <v>Rack</v>
      </c>
      <c r="BB469" s="30" t="s">
        <v>1362</v>
      </c>
      <c r="BC469" s="30" t="s">
        <v>1077</v>
      </c>
      <c r="BD469" s="30" t="s">
        <v>264</v>
      </c>
      <c r="BE469" s="30">
        <v>12.1</v>
      </c>
      <c r="BF469" s="30" t="s">
        <v>28</v>
      </c>
      <c r="BJ469" s="30" t="s">
        <v>1388</v>
      </c>
      <c r="BK469" s="41" t="s">
        <v>1379</v>
      </c>
      <c r="BL469" s="30" t="s">
        <v>1360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69" s="30"/>
    </row>
    <row r="470" spans="1:66" ht="16" hidden="1" customHeight="1" x14ac:dyDescent="0.2">
      <c r="A470" s="30">
        <v>5012</v>
      </c>
      <c r="B470" s="39" t="s">
        <v>26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1106</v>
      </c>
      <c r="BA470" s="30" t="str">
        <f>IF(ISBLANK(Table2[[#This Row],[device_model]]), "", Table2[[#This Row],[device_suggested_area]])</f>
        <v>Rack</v>
      </c>
      <c r="BB470" s="30" t="s">
        <v>1363</v>
      </c>
      <c r="BC470" s="30" t="s">
        <v>1077</v>
      </c>
      <c r="BD470" s="30" t="s">
        <v>264</v>
      </c>
      <c r="BE470" s="30">
        <v>12.1</v>
      </c>
      <c r="BF470" s="30" t="s">
        <v>28</v>
      </c>
      <c r="BJ470" s="30" t="s">
        <v>404</v>
      </c>
      <c r="BK470" s="47" t="s">
        <v>1485</v>
      </c>
      <c r="BL470" s="30" t="s">
        <v>1364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70" s="30"/>
    </row>
    <row r="471" spans="1:66" ht="16" hidden="1" customHeight="1" x14ac:dyDescent="0.2">
      <c r="A471" s="30">
        <v>5013</v>
      </c>
      <c r="B471" s="39" t="s">
        <v>583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1106</v>
      </c>
      <c r="BA471" s="30" t="str">
        <f>IF(ISBLANK(Table2[[#This Row],[device_model]]), "", Table2[[#This Row],[device_suggested_area]])</f>
        <v>Rack</v>
      </c>
      <c r="BB471" s="30" t="s">
        <v>1363</v>
      </c>
      <c r="BC471" s="30" t="s">
        <v>1077</v>
      </c>
      <c r="BD471" s="30" t="s">
        <v>264</v>
      </c>
      <c r="BE471" s="30">
        <v>12.1</v>
      </c>
      <c r="BF471" s="30" t="s">
        <v>28</v>
      </c>
      <c r="BJ471" s="30" t="s">
        <v>1387</v>
      </c>
      <c r="BK471" s="47" t="s">
        <v>1486</v>
      </c>
      <c r="BL471" s="30" t="s">
        <v>1390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71" s="30"/>
    </row>
    <row r="472" spans="1:66" ht="16" hidden="1" customHeight="1" x14ac:dyDescent="0.2">
      <c r="A472" s="30">
        <v>5014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1106</v>
      </c>
      <c r="BA472" s="30" t="str">
        <f>IF(ISBLANK(Table2[[#This Row],[device_model]]), "", Table2[[#This Row],[device_suggested_area]])</f>
        <v>Rack</v>
      </c>
      <c r="BB472" s="30" t="s">
        <v>1363</v>
      </c>
      <c r="BC472" s="30" t="s">
        <v>1077</v>
      </c>
      <c r="BD472" s="30" t="s">
        <v>264</v>
      </c>
      <c r="BE472" s="30">
        <v>12.1</v>
      </c>
      <c r="BF472" s="30" t="s">
        <v>28</v>
      </c>
      <c r="BJ472" s="30" t="s">
        <v>1388</v>
      </c>
      <c r="BK472" s="41" t="s">
        <v>1487</v>
      </c>
      <c r="BL472" s="30" t="s">
        <v>1365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72" s="30"/>
    </row>
    <row r="473" spans="1:66" ht="16" hidden="1" customHeight="1" x14ac:dyDescent="0.2">
      <c r="A473" s="30">
        <v>5015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1105</v>
      </c>
      <c r="BA473" s="30" t="str">
        <f>IF(ISBLANK(Table2[[#This Row],[device_model]]), "", Table2[[#This Row],[device_suggested_area]])</f>
        <v>Rack</v>
      </c>
      <c r="BB473" s="30" t="s">
        <v>1071</v>
      </c>
      <c r="BC473" s="30" t="s">
        <v>1070</v>
      </c>
      <c r="BD473" s="30" t="s">
        <v>264</v>
      </c>
      <c r="BE473" s="30">
        <v>12.1</v>
      </c>
      <c r="BF473" s="30" t="s">
        <v>28</v>
      </c>
      <c r="BJ473" s="30" t="s">
        <v>404</v>
      </c>
      <c r="BK473" s="30" t="s">
        <v>596</v>
      </c>
      <c r="BL473" s="30" t="s">
        <v>1366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3" s="30"/>
    </row>
    <row r="474" spans="1:66" ht="16" hidden="1" customHeight="1" x14ac:dyDescent="0.2">
      <c r="A474" s="30">
        <v>5016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1105</v>
      </c>
      <c r="BA474" s="30" t="str">
        <f>IF(ISBLANK(Table2[[#This Row],[device_model]]), "", Table2[[#This Row],[device_suggested_area]])</f>
        <v>Rack</v>
      </c>
      <c r="BB474" s="30" t="s">
        <v>1071</v>
      </c>
      <c r="BC474" s="30" t="s">
        <v>1070</v>
      </c>
      <c r="BD474" s="30" t="s">
        <v>264</v>
      </c>
      <c r="BE474" s="30">
        <v>12.1</v>
      </c>
      <c r="BF474" s="30" t="s">
        <v>28</v>
      </c>
      <c r="BJ474" s="30" t="s">
        <v>1387</v>
      </c>
      <c r="BK474" s="30" t="s">
        <v>1456</v>
      </c>
      <c r="BL474" s="30" t="s">
        <v>1391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4" s="30"/>
    </row>
    <row r="475" spans="1:66" ht="16" hidden="1" customHeight="1" x14ac:dyDescent="0.2">
      <c r="A475" s="30">
        <v>5017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1105</v>
      </c>
      <c r="BA475" s="30" t="str">
        <f>IF(ISBLANK(Table2[[#This Row],[device_model]]), "", Table2[[#This Row],[device_suggested_area]])</f>
        <v>Rack</v>
      </c>
      <c r="BB475" s="30" t="s">
        <v>1071</v>
      </c>
      <c r="BC475" s="30" t="s">
        <v>1070</v>
      </c>
      <c r="BD475" s="30" t="s">
        <v>264</v>
      </c>
      <c r="BE475" s="30">
        <v>12.1</v>
      </c>
      <c r="BF475" s="30" t="s">
        <v>28</v>
      </c>
      <c r="BJ475" s="30" t="s">
        <v>1388</v>
      </c>
      <c r="BK475" s="30" t="s">
        <v>1456</v>
      </c>
      <c r="BL475" s="30" t="s">
        <v>1367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5" s="30"/>
    </row>
    <row r="476" spans="1:66" ht="16" hidden="1" customHeight="1" x14ac:dyDescent="0.2">
      <c r="A476" s="30">
        <v>5018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1106</v>
      </c>
      <c r="BA476" s="30" t="str">
        <f>IF(ISBLANK(Table2[[#This Row],[device_model]]), "", Table2[[#This Row],[device_suggested_area]])</f>
        <v>Rack</v>
      </c>
      <c r="BB476" s="30" t="s">
        <v>1073</v>
      </c>
      <c r="BC476" s="30" t="s">
        <v>1072</v>
      </c>
      <c r="BD476" s="30" t="s">
        <v>264</v>
      </c>
      <c r="BE476" s="30">
        <v>12.1</v>
      </c>
      <c r="BF476" s="30" t="s">
        <v>28</v>
      </c>
      <c r="BJ476" s="30" t="s">
        <v>404</v>
      </c>
      <c r="BK476" s="30" t="s">
        <v>380</v>
      </c>
      <c r="BL476" s="30" t="s">
        <v>1368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6" s="30"/>
    </row>
    <row r="477" spans="1:66" ht="16" hidden="1" customHeight="1" x14ac:dyDescent="0.2">
      <c r="A477" s="30">
        <v>5019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1106</v>
      </c>
      <c r="BA477" s="30" t="str">
        <f>IF(ISBLANK(Table2[[#This Row],[device_model]]), "", Table2[[#This Row],[device_suggested_area]])</f>
        <v>Rack</v>
      </c>
      <c r="BB477" s="30" t="s">
        <v>1073</v>
      </c>
      <c r="BC477" s="30" t="s">
        <v>1072</v>
      </c>
      <c r="BD477" s="30" t="s">
        <v>264</v>
      </c>
      <c r="BE477" s="30">
        <v>12.1</v>
      </c>
      <c r="BF477" s="30" t="s">
        <v>28</v>
      </c>
      <c r="BJ477" s="30" t="s">
        <v>1387</v>
      </c>
      <c r="BK477" s="30" t="s">
        <v>1457</v>
      </c>
      <c r="BL477" s="30" t="s">
        <v>1392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7" s="30"/>
    </row>
    <row r="478" spans="1:66" ht="16" hidden="1" customHeight="1" x14ac:dyDescent="0.2">
      <c r="A478" s="30">
        <v>5020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1106</v>
      </c>
      <c r="BA478" s="30" t="str">
        <f>IF(ISBLANK(Table2[[#This Row],[device_model]]), "", Table2[[#This Row],[device_suggested_area]])</f>
        <v>Rack</v>
      </c>
      <c r="BB478" s="30" t="s">
        <v>1073</v>
      </c>
      <c r="BC478" s="30" t="s">
        <v>1072</v>
      </c>
      <c r="BD478" s="30" t="s">
        <v>264</v>
      </c>
      <c r="BE478" s="30">
        <v>12.1</v>
      </c>
      <c r="BF478" s="30" t="s">
        <v>28</v>
      </c>
      <c r="BJ478" s="30" t="s">
        <v>1388</v>
      </c>
      <c r="BK478" s="30" t="s">
        <v>1459</v>
      </c>
      <c r="BL478" s="30" t="s">
        <v>1369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8" s="30"/>
    </row>
    <row r="479" spans="1:66" ht="16" hidden="1" customHeight="1" x14ac:dyDescent="0.2">
      <c r="A479" s="30">
        <v>5021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1106</v>
      </c>
      <c r="BA479" s="30" t="str">
        <f>IF(ISBLANK(Table2[[#This Row],[device_model]]), "", Table2[[#This Row],[device_suggested_area]])</f>
        <v>Rack</v>
      </c>
      <c r="BB479" s="30" t="s">
        <v>1075</v>
      </c>
      <c r="BC479" s="30" t="s">
        <v>1074</v>
      </c>
      <c r="BD479" s="30" t="s">
        <v>264</v>
      </c>
      <c r="BE479" s="30">
        <v>12.1</v>
      </c>
      <c r="BF479" s="30" t="s">
        <v>28</v>
      </c>
      <c r="BJ479" s="30" t="s">
        <v>404</v>
      </c>
      <c r="BK479" s="30" t="s">
        <v>435</v>
      </c>
      <c r="BL479" s="30" t="s">
        <v>1370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79" s="30"/>
    </row>
    <row r="480" spans="1:66" ht="16" hidden="1" customHeight="1" x14ac:dyDescent="0.2">
      <c r="A480" s="30">
        <v>5022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1106</v>
      </c>
      <c r="BA480" s="30" t="str">
        <f>IF(ISBLANK(Table2[[#This Row],[device_model]]), "", Table2[[#This Row],[device_suggested_area]])</f>
        <v>Rack</v>
      </c>
      <c r="BB480" s="30" t="s">
        <v>1075</v>
      </c>
      <c r="BC480" s="30" t="s">
        <v>1074</v>
      </c>
      <c r="BD480" s="30" t="s">
        <v>264</v>
      </c>
      <c r="BE480" s="30">
        <v>12.1</v>
      </c>
      <c r="BF480" s="30" t="s">
        <v>28</v>
      </c>
      <c r="BJ480" s="30" t="s">
        <v>1387</v>
      </c>
      <c r="BK480" s="30" t="s">
        <v>1458</v>
      </c>
      <c r="BL480" s="30" t="s">
        <v>1393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80" s="30"/>
    </row>
    <row r="481" spans="1:66" ht="16" hidden="1" customHeight="1" x14ac:dyDescent="0.2">
      <c r="A481" s="30">
        <v>5023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1106</v>
      </c>
      <c r="BA481" s="30" t="str">
        <f>IF(ISBLANK(Table2[[#This Row],[device_model]]), "", Table2[[#This Row],[device_suggested_area]])</f>
        <v>Rack</v>
      </c>
      <c r="BB481" s="30" t="s">
        <v>1075</v>
      </c>
      <c r="BC481" s="30" t="s">
        <v>1074</v>
      </c>
      <c r="BD481" s="30" t="s">
        <v>264</v>
      </c>
      <c r="BE481" s="30">
        <v>12.1</v>
      </c>
      <c r="BF481" s="30" t="s">
        <v>28</v>
      </c>
      <c r="BJ481" s="30" t="s">
        <v>1388</v>
      </c>
      <c r="BK481" s="30" t="s">
        <v>1460</v>
      </c>
      <c r="BL481" s="30" t="s">
        <v>1371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81" s="30"/>
    </row>
    <row r="482" spans="1:66" ht="16" hidden="1" customHeight="1" x14ac:dyDescent="0.2">
      <c r="A482" s="30">
        <v>5024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1106</v>
      </c>
      <c r="BA482" s="30" t="str">
        <f>IF(ISBLANK(Table2[[#This Row],[device_model]]), "", Table2[[#This Row],[device_suggested_area]])</f>
        <v>Rack</v>
      </c>
      <c r="BB482" s="30" t="s">
        <v>1079</v>
      </c>
      <c r="BC482" s="30" t="s">
        <v>1076</v>
      </c>
      <c r="BD482" s="30" t="s">
        <v>264</v>
      </c>
      <c r="BE482" s="30">
        <v>12.1</v>
      </c>
      <c r="BF482" s="30" t="s">
        <v>28</v>
      </c>
      <c r="BJ482" s="30" t="s">
        <v>404</v>
      </c>
      <c r="BK482" s="30" t="s">
        <v>592</v>
      </c>
      <c r="BL482" s="30" t="s">
        <v>1372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82" s="30"/>
    </row>
    <row r="483" spans="1:66" ht="16" hidden="1" customHeight="1" x14ac:dyDescent="0.2">
      <c r="A483" s="30">
        <v>5025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1106</v>
      </c>
      <c r="BA483" s="30" t="str">
        <f>IF(ISBLANK(Table2[[#This Row],[device_model]]), "", Table2[[#This Row],[device_suggested_area]])</f>
        <v>Rack</v>
      </c>
      <c r="BB483" s="30" t="s">
        <v>1079</v>
      </c>
      <c r="BC483" s="30" t="s">
        <v>1076</v>
      </c>
      <c r="BD483" s="30" t="s">
        <v>264</v>
      </c>
      <c r="BE483" s="30">
        <v>12.1</v>
      </c>
      <c r="BF483" s="30" t="s">
        <v>28</v>
      </c>
      <c r="BJ483" s="30" t="s">
        <v>1387</v>
      </c>
      <c r="BK483" s="30" t="s">
        <v>1461</v>
      </c>
      <c r="BL483" s="30" t="s">
        <v>1394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3" s="30"/>
    </row>
    <row r="484" spans="1:66" ht="16" hidden="1" customHeight="1" x14ac:dyDescent="0.2">
      <c r="A484" s="30">
        <v>5026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1106</v>
      </c>
      <c r="BA484" s="30" t="str">
        <f>IF(ISBLANK(Table2[[#This Row],[device_model]]), "", Table2[[#This Row],[device_suggested_area]])</f>
        <v>Rack</v>
      </c>
      <c r="BB484" s="30" t="s">
        <v>1079</v>
      </c>
      <c r="BC484" s="30" t="s">
        <v>1076</v>
      </c>
      <c r="BD484" s="30" t="s">
        <v>264</v>
      </c>
      <c r="BE484" s="30">
        <v>12.1</v>
      </c>
      <c r="BF484" s="30" t="s">
        <v>28</v>
      </c>
      <c r="BJ484" s="30" t="s">
        <v>1388</v>
      </c>
      <c r="BK484" s="30" t="s">
        <v>1462</v>
      </c>
      <c r="BL484" s="30" t="s">
        <v>1373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4" s="30"/>
    </row>
    <row r="485" spans="1:66" ht="16" hidden="1" customHeight="1" x14ac:dyDescent="0.2">
      <c r="A485" s="30">
        <v>5027</v>
      </c>
      <c r="B485" s="39" t="s">
        <v>26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1106</v>
      </c>
      <c r="BA485" s="30" t="str">
        <f>IF(ISBLANK(Table2[[#This Row],[device_model]]), "", Table2[[#This Row],[device_suggested_area]])</f>
        <v>Rack</v>
      </c>
      <c r="BB485" s="30" t="s">
        <v>1078</v>
      </c>
      <c r="BC485" s="30" t="s">
        <v>1077</v>
      </c>
      <c r="BD485" s="30" t="s">
        <v>264</v>
      </c>
      <c r="BE485" s="30">
        <v>12.1</v>
      </c>
      <c r="BF485" s="30" t="s">
        <v>28</v>
      </c>
      <c r="BJ485" s="30" t="s">
        <v>404</v>
      </c>
      <c r="BK485" s="30" t="s">
        <v>591</v>
      </c>
      <c r="BL485" s="30" t="s">
        <v>1374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5" s="30"/>
    </row>
    <row r="486" spans="1:66" ht="16" hidden="1" customHeight="1" x14ac:dyDescent="0.2">
      <c r="A486" s="30">
        <v>5028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1106</v>
      </c>
      <c r="BA486" s="30" t="str">
        <f>IF(ISBLANK(Table2[[#This Row],[device_model]]), "", Table2[[#This Row],[device_suggested_area]])</f>
        <v>Rack</v>
      </c>
      <c r="BB486" s="30" t="s">
        <v>1078</v>
      </c>
      <c r="BC486" s="30" t="s">
        <v>1077</v>
      </c>
      <c r="BD486" s="30" t="s">
        <v>264</v>
      </c>
      <c r="BE486" s="30">
        <v>12.1</v>
      </c>
      <c r="BF486" s="30" t="s">
        <v>28</v>
      </c>
      <c r="BJ486" s="30" t="s">
        <v>1387</v>
      </c>
      <c r="BK486" s="30" t="s">
        <v>1463</v>
      </c>
      <c r="BL486" s="30" t="s">
        <v>1395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6" s="30"/>
    </row>
    <row r="487" spans="1:66" ht="16" hidden="1" customHeight="1" x14ac:dyDescent="0.2">
      <c r="A487" s="30">
        <v>5029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1106</v>
      </c>
      <c r="BA487" s="30" t="str">
        <f>IF(ISBLANK(Table2[[#This Row],[device_model]]), "", Table2[[#This Row],[device_suggested_area]])</f>
        <v>Rack</v>
      </c>
      <c r="BB487" s="30" t="s">
        <v>1078</v>
      </c>
      <c r="BC487" s="30" t="s">
        <v>1077</v>
      </c>
      <c r="BD487" s="30" t="s">
        <v>264</v>
      </c>
      <c r="BE487" s="30">
        <v>12.1</v>
      </c>
      <c r="BF487" s="30" t="s">
        <v>28</v>
      </c>
      <c r="BJ487" s="30" t="s">
        <v>1388</v>
      </c>
      <c r="BK487" s="30" t="s">
        <v>1464</v>
      </c>
      <c r="BL487" s="30" t="s">
        <v>1375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7" s="30"/>
    </row>
    <row r="488" spans="1:66" ht="16" hidden="1" customHeight="1" x14ac:dyDescent="0.2">
      <c r="A488" s="30">
        <v>5030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1107</v>
      </c>
      <c r="BA488" s="30" t="str">
        <f>IF(ISBLANK(Table2[[#This Row],[device_model]]), "", Table2[[#This Row],[device_suggested_area]])</f>
        <v>Wardrobe</v>
      </c>
      <c r="BB488" s="30" t="s">
        <v>1081</v>
      </c>
      <c r="BC488" s="30" t="s">
        <v>1080</v>
      </c>
      <c r="BD488" s="30" t="s">
        <v>558</v>
      </c>
      <c r="BE488" s="30">
        <v>12.1</v>
      </c>
      <c r="BF488" s="30" t="s">
        <v>499</v>
      </c>
      <c r="BJ488" s="30" t="s">
        <v>404</v>
      </c>
      <c r="BK488" s="30" t="s">
        <v>557</v>
      </c>
      <c r="BL488" s="30" t="s">
        <v>1376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8" s="30"/>
    </row>
    <row r="489" spans="1:66" ht="16" hidden="1" customHeight="1" x14ac:dyDescent="0.2">
      <c r="A489" s="30">
        <v>5031</v>
      </c>
      <c r="B489" s="39" t="s">
        <v>583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1107</v>
      </c>
      <c r="BA489" s="30" t="str">
        <f>IF(ISBLANK(Table2[[#This Row],[device_model]]), "", Table2[[#This Row],[device_suggested_area]])</f>
        <v>Wardrobe</v>
      </c>
      <c r="BB489" s="30" t="s">
        <v>1081</v>
      </c>
      <c r="BC489" s="30" t="s">
        <v>1080</v>
      </c>
      <c r="BD489" s="30" t="s">
        <v>558</v>
      </c>
      <c r="BE489" s="30">
        <v>12.1</v>
      </c>
      <c r="BF489" s="30" t="s">
        <v>499</v>
      </c>
      <c r="BJ489" s="30" t="s">
        <v>1387</v>
      </c>
      <c r="BK489" s="30" t="s">
        <v>1465</v>
      </c>
      <c r="BL489" s="30" t="s">
        <v>1396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89" s="30"/>
    </row>
    <row r="490" spans="1:66" ht="16" hidden="1" customHeight="1" x14ac:dyDescent="0.2">
      <c r="A490" s="30">
        <v>5032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1107</v>
      </c>
      <c r="BA490" s="30" t="str">
        <f>IF(ISBLANK(Table2[[#This Row],[device_model]]), "", Table2[[#This Row],[device_suggested_area]])</f>
        <v>Wardrobe</v>
      </c>
      <c r="BB490" s="30" t="s">
        <v>1081</v>
      </c>
      <c r="BC490" s="30" t="s">
        <v>1080</v>
      </c>
      <c r="BD490" s="30" t="s">
        <v>558</v>
      </c>
      <c r="BE490" s="30">
        <v>12.1</v>
      </c>
      <c r="BF490" s="30" t="s">
        <v>499</v>
      </c>
      <c r="BJ490" s="30" t="s">
        <v>1388</v>
      </c>
      <c r="BK490" s="41" t="s">
        <v>1380</v>
      </c>
      <c r="BL490" s="30" t="s">
        <v>1377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90" s="30"/>
    </row>
    <row r="491" spans="1:66" ht="16" hidden="1" customHeight="1" x14ac:dyDescent="0.2">
      <c r="A491" s="30">
        <v>5033</v>
      </c>
      <c r="B491" s="30" t="s">
        <v>26</v>
      </c>
      <c r="C491" s="30" t="s">
        <v>384</v>
      </c>
      <c r="E491" s="39"/>
      <c r="F491" s="36" t="str">
        <f>IF(ISBLANK(Table2[[#This Row],[unique_id]]), "", PROPER(SUBSTITUTE(Table2[[#This Row],[unique_id]], "_", " ")))</f>
        <v/>
      </c>
      <c r="I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T491" s="40"/>
      <c r="AU491" s="3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382</v>
      </c>
      <c r="BA491" s="30" t="str">
        <f>IF(ISBLANK(Table2[[#This Row],[device_model]]), "", Table2[[#This Row],[device_suggested_area]])</f>
        <v>Rack</v>
      </c>
      <c r="BB491" s="30" t="s">
        <v>384</v>
      </c>
      <c r="BC491" s="30" t="s">
        <v>383</v>
      </c>
      <c r="BD491" s="30" t="s">
        <v>382</v>
      </c>
      <c r="BE491" s="30" t="s">
        <v>786</v>
      </c>
      <c r="BF491" s="30" t="s">
        <v>28</v>
      </c>
      <c r="BJ491" s="30" t="s">
        <v>1388</v>
      </c>
      <c r="BK491" s="30" t="s">
        <v>381</v>
      </c>
      <c r="BL491" s="30" t="s">
        <v>1454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91" s="30"/>
    </row>
    <row r="492" spans="1:66" ht="16" hidden="1" customHeight="1" x14ac:dyDescent="0.2">
      <c r="A492" s="30">
        <v>5034</v>
      </c>
      <c r="B492" s="30" t="s">
        <v>26</v>
      </c>
      <c r="C492" s="30" t="s">
        <v>461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 t="s">
        <v>493</v>
      </c>
      <c r="X492" s="31"/>
      <c r="Y492" s="42" t="s">
        <v>766</v>
      </c>
      <c r="Z492" s="42"/>
      <c r="AA492" s="42"/>
      <c r="AB492" s="30"/>
      <c r="AC492" s="30"/>
      <c r="AG492" s="31"/>
      <c r="AH492" s="31"/>
      <c r="AT4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2" s="37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7" t="str">
        <f>Table2[[#This Row],[device_suggested_area]]</f>
        <v>Home</v>
      </c>
      <c r="BA492" s="30" t="str">
        <f>IF(ISBLANK(Table2[[#This Row],[device_model]]), "", Table2[[#This Row],[device_suggested_area]])</f>
        <v>Home</v>
      </c>
      <c r="BB492" s="37" t="s">
        <v>1068</v>
      </c>
      <c r="BC492" s="37" t="s">
        <v>485</v>
      </c>
      <c r="BD492" s="30" t="s">
        <v>461</v>
      </c>
      <c r="BE492" s="37" t="s">
        <v>486</v>
      </c>
      <c r="BF492" s="30" t="s">
        <v>165</v>
      </c>
      <c r="BK492" s="30" t="s">
        <v>484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92" s="30"/>
    </row>
    <row r="493" spans="1:66" ht="16" hidden="1" customHeight="1" x14ac:dyDescent="0.2">
      <c r="A493" s="30">
        <v>6000</v>
      </c>
      <c r="B493" s="30" t="s">
        <v>26</v>
      </c>
      <c r="C493" s="30" t="s">
        <v>264</v>
      </c>
      <c r="F493" s="36" t="str">
        <f>IF(ISBLANK(Table2[[#This Row],[unique_id]]), "", PROPER(SUBSTITUTE(Table2[[#This Row],[unique_id]], "_", " ")))</f>
        <v/>
      </c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T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1113</v>
      </c>
      <c r="BA493" s="30" t="str">
        <f>IF(ISBLANK(Table2[[#This Row],[device_model]]), "", Table2[[#This Row],[device_suggested_area]])</f>
        <v>Home</v>
      </c>
      <c r="BB493" s="30" t="s">
        <v>294</v>
      </c>
      <c r="BC493" s="30" t="s">
        <v>1114</v>
      </c>
      <c r="BD493" s="30" t="s">
        <v>264</v>
      </c>
      <c r="BE493" s="31" t="s">
        <v>1470</v>
      </c>
      <c r="BF493" s="30" t="s">
        <v>165</v>
      </c>
      <c r="BJ493" s="30" t="s">
        <v>1387</v>
      </c>
      <c r="BK493" s="30" t="s">
        <v>1466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3" s="30"/>
    </row>
    <row r="494" spans="1:66" ht="16" hidden="1" customHeight="1" x14ac:dyDescent="0.2">
      <c r="A494" s="30">
        <v>6001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1467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1468</v>
      </c>
      <c r="BD494" s="30" t="s">
        <v>264</v>
      </c>
      <c r="BE494" s="31" t="s">
        <v>1469</v>
      </c>
      <c r="BF494" s="30" t="s">
        <v>165</v>
      </c>
      <c r="BJ494" s="30" t="s">
        <v>1387</v>
      </c>
      <c r="BK494" s="30" t="s">
        <v>1471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4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2025-02-03T05:50:36Z</dcterms:modified>
</cp:coreProperties>
</file>