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9E6852C-2B9F-E74A-8CDB-95E7D3CFA29B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8" i="1" l="1"/>
  <c r="R177" i="1"/>
  <c r="Q164" i="1"/>
  <c r="R164" i="1" s="1"/>
  <c r="Q163" i="1"/>
  <c r="R163" i="1" s="1"/>
  <c r="Q162" i="1"/>
  <c r="R162" i="1" s="1"/>
  <c r="Q161" i="1"/>
  <c r="R161" i="1" s="1"/>
  <c r="Q145" i="1"/>
  <c r="R145" i="1" s="1"/>
  <c r="Q112" i="1"/>
  <c r="R112" i="1" s="1"/>
  <c r="Q107" i="1"/>
  <c r="R107" i="1" s="1"/>
  <c r="R343" i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85" i="1"/>
  <c r="R284" i="1"/>
  <c r="R282" i="1"/>
  <c r="R281" i="1"/>
  <c r="R280" i="1"/>
  <c r="R276" i="1"/>
  <c r="R176" i="1"/>
  <c r="R174" i="1"/>
  <c r="Q98" i="1"/>
  <c r="R98" i="1" s="1"/>
  <c r="Q99" i="1"/>
  <c r="R99" i="1" s="1"/>
  <c r="Q100" i="1"/>
  <c r="R100" i="1" s="1"/>
  <c r="Q102" i="1"/>
  <c r="R102" i="1" s="1"/>
  <c r="Q104" i="1"/>
  <c r="R104" i="1" s="1"/>
  <c r="Q105" i="1"/>
  <c r="R105" i="1" s="1"/>
  <c r="Q109" i="1"/>
  <c r="R109" i="1" s="1"/>
  <c r="Q111" i="1"/>
  <c r="R111" i="1" s="1"/>
  <c r="Q114" i="1"/>
  <c r="R114" i="1" s="1"/>
  <c r="Q116" i="1"/>
  <c r="R116" i="1" s="1"/>
  <c r="Q117" i="1"/>
  <c r="R117" i="1" s="1"/>
  <c r="Q118" i="1"/>
  <c r="R118" i="1" s="1"/>
  <c r="Q119" i="1"/>
  <c r="R119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8" i="1"/>
  <c r="R128" i="1" s="1"/>
  <c r="Q129" i="1"/>
  <c r="R129" i="1" s="1"/>
  <c r="Q130" i="1"/>
  <c r="R130" i="1" s="1"/>
  <c r="Q131" i="1"/>
  <c r="R131" i="1" s="1"/>
  <c r="Q133" i="1"/>
  <c r="R133" i="1" s="1"/>
  <c r="Q135" i="1"/>
  <c r="R135" i="1" s="1"/>
  <c r="Q136" i="1"/>
  <c r="R136" i="1" s="1"/>
  <c r="Q137" i="1"/>
  <c r="R137" i="1" s="1"/>
  <c r="Q139" i="1"/>
  <c r="R139" i="1" s="1"/>
  <c r="Q141" i="1"/>
  <c r="R141" i="1" s="1"/>
  <c r="Q142" i="1"/>
  <c r="R142" i="1" s="1"/>
  <c r="Q143" i="1"/>
  <c r="R143" i="1" s="1"/>
  <c r="Q144" i="1"/>
  <c r="R144" i="1" s="1"/>
  <c r="Q147" i="1"/>
  <c r="R147" i="1" s="1"/>
  <c r="Q149" i="1"/>
  <c r="R149" i="1" s="1"/>
  <c r="Q151" i="1"/>
  <c r="R151" i="1" s="1"/>
  <c r="Q153" i="1"/>
  <c r="R153" i="1" s="1"/>
  <c r="Q155" i="1"/>
  <c r="R155" i="1" s="1"/>
  <c r="Q157" i="1"/>
  <c r="R157" i="1" s="1"/>
  <c r="Q158" i="1"/>
  <c r="R158" i="1" s="1"/>
  <c r="Q159" i="1"/>
  <c r="R159" i="1" s="1"/>
  <c r="Q170" i="1"/>
  <c r="R170" i="1" s="1"/>
  <c r="Q171" i="1"/>
  <c r="R171" i="1" s="1"/>
  <c r="Q277" i="1"/>
  <c r="R277" i="1" s="1"/>
  <c r="Q278" i="1"/>
  <c r="R278" i="1" s="1"/>
  <c r="Q279" i="1"/>
  <c r="R279" i="1" s="1"/>
  <c r="Q286" i="1"/>
  <c r="R286" i="1" s="1"/>
  <c r="Q287" i="1"/>
  <c r="R287" i="1" s="1"/>
  <c r="Q288" i="1"/>
  <c r="R288" i="1" s="1"/>
  <c r="Q289" i="1"/>
  <c r="R289" i="1" s="1"/>
  <c r="Q290" i="1"/>
  <c r="R290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<sst xmlns="http://schemas.openxmlformats.org/spreadsheetml/2006/main" count="5415" uniqueCount="1212">
  <si>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</si>
  <si>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</si>
  <si>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</si>
  <si>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</si>
  <si>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</si>
  <si>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</si>
  <si>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</si>
  <si>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</si>
  <si>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</si>
  <si>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</si>
  <si>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</si>
  <si>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</si>
  <si>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</si>
  <si>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</si>
  <si>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</si>
  <si>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</si>
  <si>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</si>
  <si>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</si>
  <si>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</si>
  <si>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</si>
  <si>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</si>
  <si>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</si>
  <si>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</si>
  <si>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</si>
  <si>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</si>
  <si>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</si>
  <si>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</si>
  <si>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</si>
  <si>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</si>
  <si>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</si>
  <si>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</si>
  <si>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</si>
  <si>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</si>
  <si>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</si>
  <si>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</si>
  <si>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</si>
  <si>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</si>
  <si>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</si>
  <si>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</si>
  <si>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</si>
  <si>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</si>
  <si>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</si>
  <si>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</si>
  <si>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</si>
  <si>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</si>
  <si>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</si>
  <si>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</si>
  <si>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</si>
  <si>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</si>
  <si>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</si>
  <si>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</si>
  <si>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</si>
  <si>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</si>
  <si>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</si>
  <si>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</si>
  <si>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</si>
  <si>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</si>
  <si>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</si>
  <si>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</si>
  <si>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</si>
  <si>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</si>
  <si>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</si>
  <si>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</si>
  <si>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</si>
  <si>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</si>
  <si>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</si>
  <si>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</si>
  <si>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</si>
  <si>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</si>
  <si>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</si>
  <si>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</si>
  <si>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</si>
  <si>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</si>
  <si>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</si>
  <si>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</si>
  <si>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</si>
  <si>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</si>
  <si>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</si>
  <si>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</si>
  <si>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</si>
  <si>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</si>
  <si>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</si>
  <si>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</si>
  <si>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</si>
  <si>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</si>
  <si>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</si>
  <si>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</si>
  <si>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</si>
  <si>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</si>
  <si>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</si>
  <si>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</si>
  <si>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</si>
  <si>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</si>
  <si>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</si>
  <si>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</si>
  <si>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</si>
  <si>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</si>
  <si>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</si>
  <si>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</si>
  <si>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</si>
  <si>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</si>
  <si>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</si>
  <si>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</si>
  <si>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</si>
  <si>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</si>
  <si>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</si>
  <si>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</si>
  <si>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</si>
  <si>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</si>
  <si>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</si>
  <si>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</si>
  <si>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</si>
  <si>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</si>
  <si>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</si>
  <si>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</si>
  <si>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</si>
  <si>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</si>
  <si>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</si>
  <si>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</si>
  <si>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</si>
  <si>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</si>
  <si>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</si>
  <si>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</si>
  <si>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</si>
  <si>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</si>
  <si>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</si>
  <si>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</si>
  <si>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</si>
  <si>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</si>
  <si>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</si>
  <si>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</si>
  <si>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</si>
  <si>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</si>
  <si>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</si>
  <si>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</si>
  <si>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</si>
  <si>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</si>
  <si>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</si>
  <si>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</si>
  <si>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</si>
  <si>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</si>
  <si>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</si>
  <si>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</si>
  <si>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</si>
  <si>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</si>
  <si>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</si>
  <si>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</si>
  <si>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</si>
  <si>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</si>
  <si>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</si>
  <si>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</si>
  <si>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</si>
  <si>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</si>
  <si>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</si>
  <si>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</si>
  <si>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</si>
  <si>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</si>
  <si>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</si>
  <si>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</si>
  <si>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</si>
  <si>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</si>
  <si>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</si>
  <si>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</si>
  <si>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</si>
  <si>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</si>
  <si>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</si>
  <si>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</si>
  <si>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</si>
  <si>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</si>
  <si>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</si>
  <si>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</si>
  <si>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</si>
  <si>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</si>
  <si>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</si>
  <si>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</si>
  <si>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</si>
  <si>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</si>
  <si>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</si>
  <si>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</si>
  <si>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</si>
  <si>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</si>
  <si>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</si>
  <si>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</si>
  <si>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</si>
  <si>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</si>
  <si>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</si>
  <si>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</si>
  <si>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</si>
  <si>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</si>
  <si>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</si>
  <si>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</si>
  <si>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</si>
  <si>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</si>
  <si>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</si>
  <si>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</si>
  <si>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</si>
  <si>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</si>
  <si>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</si>
  <si>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</si>
  <si>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</si>
  <si>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</si>
  <si>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</si>
  <si>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</si>
  <si>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</si>
  <si>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</si>
  <si>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</si>
  <si>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</si>
  <si>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</si>
  <si>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</si>
  <si>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</si>
  <si>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</si>
  <si>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</si>
  <si>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</si>
  <si>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</si>
  <si>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</si>
  <si>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</si>
  <si>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</si>
  <si>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</si>
  <si>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</si>
  <si>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</si>
  <si>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</si>
  <si>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</si>
  <si>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</si>
  <si>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</si>
  <si>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</si>
  <si>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</si>
  <si>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</si>
  <si>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</si>
  <si>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</si>
  <si>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</si>
  <si>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</si>
  <si>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</si>
  <si>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</si>
  <si>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</si>
  <si>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</si>
  <si>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</si>
  <si>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</si>
  <si>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</si>
  <si>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</si>
  <si>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</si>
  <si>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</si>
  <si>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</si>
  <si>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</si>
  <si>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</si>
  <si>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</si>
  <si>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</si>
  <si>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</si>
  <si>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</si>
  <si>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</si>
  <si>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</si>
  <si>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</si>
  <si>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</si>
  <si>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</si>
  <si>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</si>
  <si>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</si>
  <si>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</si>
  <si>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</si>
  <si>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</si>
  <si>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</si>
  <si>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</si>
  <si>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</si>
  <si>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</si>
  <si>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</si>
  <si>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</si>
  <si>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</si>
  <si>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</si>
  <si>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</si>
  <si>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</si>
  <si>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</si>
  <si>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</si>
  <si>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</si>
  <si>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</si>
  <si>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</si>
  <si>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</si>
  <si>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</si>
  <si>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</si>
  <si>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</si>
  <si>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</si>
  <si>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</si>
  <si>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</si>
  <si>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</si>
  <si>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</si>
  <si>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</si>
  <si>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</si>
  <si>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</si>
  <si>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</si>
  <si>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</si>
  <si>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</si>
  <si>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</si>
  <si>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</si>
  <si>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</si>
  <si>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</si>
  <si>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</si>
  <si>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</si>
  <si>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</si>
  <si>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</si>
  <si>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</si>
  <si>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</si>
  <si>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</si>
  <si>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</si>
  <si>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</si>
  <si>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</si>
  <si>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</si>
  <si>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</si>
  <si>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</si>
  <si>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</si>
  <si>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</si>
  <si>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</si>
  <si>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</si>
  <si>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</si>
  <si>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</si>
  <si>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</si>
  <si>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</si>
  <si>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</si>
  <si>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</si>
  <si>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</si>
  <si>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</si>
  <si>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</si>
  <si>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</si>
  <si>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</si>
  <si>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</si>
  <si>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</si>
  <si>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</si>
  <si>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</si>
  <si>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</si>
  <si>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</si>
  <si>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</si>
  <si>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</si>
  <si>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</si>
  <si>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</si>
  <si>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</si>
  <si>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</si>
  <si>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</si>
  <si>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</si>
  <si>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</si>
  <si>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</si>
  <si>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</si>
  <si>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</si>
  <si>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</si>
  <si>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</si>
  <si>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</si>
  <si>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</si>
  <si>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</si>
  <si>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</si>
  <si>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</si>
  <si>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</si>
  <si>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</si>
  <si>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</si>
  <si>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</si>
  <si>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</si>
  <si>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</si>
  <si>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</si>
  <si>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</si>
  <si>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</si>
  <si>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</si>
  <si>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</si>
  <si>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</si>
  <si>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</si>
  <si>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</si>
  <si>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</si>
  <si>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</si>
  <si>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</si>
  <si>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</si>
  <si>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</si>
  <si>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</si>
  <si>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</si>
  <si>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</si>
  <si>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</si>
  <si>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</si>
  <si>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</si>
  <si>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</si>
  <si>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</si>
  <si>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</si>
  <si>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</si>
  <si>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</si>
  <si>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</si>
  <si>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</si>
  <si>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</si>
  <si>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</si>
  <si>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</si>
  <si>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</si>
  <si>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</si>
  <si>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</si>
  <si>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</si>
  <si>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</si>
  <si>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</si>
  <si>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</si>
  <si>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</si>
  <si>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</si>
  <si>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</si>
  <si>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</si>
  <si>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</si>
  <si>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</si>
  <si>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</si>
  <si>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</si>
  <si>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</si>
  <si>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</si>
  <si>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</si>
  <si>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</si>
  <si>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</si>
  <si>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</si>
  <si>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</si>
  <si>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</si>
  <si>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</si>
  <si>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</si>
  <si>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</si>
  <si>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</si>
  <si>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</si>
  <si>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</si>
  <si>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</si>
  <si>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</si>
  <si>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</si>
  <si>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</si>
  <si>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</si>
  <si>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</si>
  <si>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</si>
  <si>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</si>
  <si>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</si>
  <si>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</si>
  <si>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</si>
  <si>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</si>
  <si>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</si>
  <si>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</si>
  <si>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</si>
  <si>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</si>
  <si>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</si>
  <si>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</si>
  <si>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</si>
  <si>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</si>
  <si>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</si>
  <si>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</si>
  <si>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</si>
  <si>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</si>
  <si>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</si>
  <si>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</si>
  <si>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</si>
  <si>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</si>
  <si>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</si>
  <si>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</si>
  <si>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</si>
  <si>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</si>
  <si>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</si>
  <si>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</si>
  <si>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</si>
  <si>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</si>
  <si>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</si>
  <si>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</si>
  <si>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</si>
  <si>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</si>
  <si>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</si>
  <si>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</si>
  <si>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</si>
  <si>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</si>
  <si>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</si>
  <si>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</si>
  <si>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</si>
  <si>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</si>
  <si>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</si>
  <si>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</si>
  <si>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</si>
  <si>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</si>
  <si>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</si>
  <si>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</si>
  <si>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</si>
  <si>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</si>
  <si>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</si>
  <si>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</si>
  <si>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</si>
  <si>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</si>
  <si>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</si>
  <si>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</si>
  <si>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</si>
  <si>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</si>
  <si>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</si>
  <si>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</si>
  <si>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</si>
  <si>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</si>
  <si>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</si>
  <si>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</si>
  <si>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</si>
  <si>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</si>
  <si>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</si>
  <si>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</si>
  <si>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</si>
  <si>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</si>
  <si>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</si>
  <si>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</si>
  <si>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</si>
  <si>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</si>
  <si>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</si>
  <si>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</si>
  <si>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</si>
  <si>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</si>
  <si>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</si>
  <si>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</si>
  <si>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</si>
  <si>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</si>
  <si>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</si>
  <si>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</si>
  <si>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</si>
  <si>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</si>
  <si>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</si>
  <si>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</si>
  <si>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</si>
  <si>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</si>
  <si>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</si>
  <si>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</si>
  <si>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</si>
  <si>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</si>
  <si>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</si>
  <si>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</si>
  <si>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</si>
  <si>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</si>
  <si>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</si>
  <si>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</si>
  <si>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</si>
  <si>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</si>
  <si>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</si>
  <si>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</si>
  <si>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</si>
  <si>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</si>
  <si>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</si>
  <si>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</si>
  <si>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</si>
  <si>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</si>
  <si>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</si>
  <si>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</si>
  <si>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</si>
  <si>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</si>
  <si>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</si>
  <si>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</si>
  <si>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</si>
  <si>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</si>
  <si>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</si>
  <si>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</si>
  <si>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</si>
  <si>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</si>
  <si>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</si>
  <si>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</si>
  <si>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</si>
  <si>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</si>
  <si>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</si>
  <si>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</si>
  <si>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</si>
  <si>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</si>
  <si>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</si>
  <si>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</si>
  <si>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</si>
  <si>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</si>
  <si>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</si>
  <si>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</si>
  <si>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</si>
  <si>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</si>
  <si>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</si>
  <si>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</si>
  <si>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</si>
  <si>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</si>
  <si>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</si>
  <si>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</si>
  <si>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</si>
  <si>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</si>
  <si>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</si>
  <si>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</si>
  <si>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</si>
  <si>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</si>
  <si>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</si>
  <si>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</si>
  <si>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</si>
  <si>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</si>
  <si>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</si>
  <si>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</si>
  <si>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</si>
  <si>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</si>
  <si>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</si>
  <si>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</si>
  <si>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</si>
  <si>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</si>
  <si>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</si>
  <si>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</si>
  <si>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</si>
  <si>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</si>
  <si>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</si>
  <si>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</si>
  <si>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</si>
  <si>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</si>
  <si>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</si>
  <si>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</si>
  <si>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</si>
  <si>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</si>
  <si>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</si>
  <si>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</si>
  <si>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</si>
  <si>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</si>
  <si>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</si>
  <si>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</si>
  <si>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</si>
  <si>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</si>
  <si>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</si>
  <si>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</si>
  <si>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</si>
  <si>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</si>
  <si>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</si>
  <si>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</si>
  <si>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</si>
  <si>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</si>
  <si>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</si>
  <si>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</si>
  <si>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</si>
  <si>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</si>
  <si>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</si>
  <si>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</si>
  <si>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</si>
  <si>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</si>
  <si>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</si>
  <si>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</si>
  <si>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</si>
  <si>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</si>
  <si>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</si>
  <si>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</si>
  <si>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</si>
  <si>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</si>
  <si>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</si>
  <si>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</si>
  <si>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</si>
  <si>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</si>
  <si>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</si>
  <si>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</si>
  <si>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</si>
  <si>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</si>
  <si>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</si>
  <si>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</si>
  <si>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</si>
  <si>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</si>
  <si>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</si>
  <si>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</si>
  <si>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</si>
  <si>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</si>
  <si>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</si>
  <si>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</si>
  <si>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</si>
  <si>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</si>
  <si>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</si>
  <si>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</si>
  <si>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</si>
  <si>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</si>
  <si>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</si>
  <si>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</si>
  <si>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</si>
  <si>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</si>
  <si>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</si>
  <si>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</si>
  <si>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</si>
  <si>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</si>
  <si>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</si>
  <si>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</si>
  <si>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</si>
  <si>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</si>
  <si>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</si>
  <si>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</si>
  <si>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</si>
  <si>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</si>
  <si>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</si>
  <si>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</si>
  <si>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</si>
  <si>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</si>
  <si>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</si>
  <si>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</si>
  <si>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</si>
  <si>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</si>
  <si>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</si>
  <si>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</si>
  <si>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</si>
  <si>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</si>
  <si>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</si>
  <si>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</si>
  <si>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</si>
  <si>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</si>
  <si>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</si>
  <si>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</si>
  <si>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</si>
  <si>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</si>
  <si>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</si>
  <si>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</si>
  <si>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</si>
  <si>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</si>
  <si>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</si>
  <si>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</si>
  <si>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</si>
  <si>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</si>
  <si>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</si>
  <si>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</si>
  <si>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</si>
  <si>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</si>
  <si>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</si>
  <si>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</si>
  <si>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</si>
  <si>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</si>
  <si>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</si>
  <si>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</si>
  <si>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</si>
  <si>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</si>
  <si>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</si>
  <si>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</si>
  <si>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</si>
  <si>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</si>
  <si>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</si>
  <si>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</si>
  <si>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</si>
  <si>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</si>
  <si>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</si>
  <si>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</si>
  <si>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</si>
  <si>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</si>
  <si>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</si>
  <si>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</si>
  <si>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</si>
  <si>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</si>
  <si>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</si>
  <si>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</si>
  <si>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</si>
  <si>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</si>
  <si>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</si>
  <si>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</si>
  <si>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</si>
  <si>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</si>
  <si>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</si>
  <si>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</si>
  <si>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</si>
  <si>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</si>
  <si>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</si>
  <si>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</si>
  <si>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</si>
  <si>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</si>
  <si>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</si>
  <si>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</si>
  <si>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</si>
  <si>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</si>
  <si>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</si>
  <si>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</si>
  <si>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</si>
  <si>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</si>
  <si>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</si>
  <si>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</si>
  <si>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</si>
  <si>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</si>
  <si>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</si>
  <si>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</si>
  <si>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</si>
  <si>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</si>
  <si>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</si>
  <si>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</si>
  <si>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</si>
  <si>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</si>
  <si>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</si>
  <si>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</si>
  <si>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</si>
  <si>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</si>
  <si>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</si>
  <si>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</si>
  <si>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</si>
  <si>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</si>
  <si>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</si>
  <si>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</si>
  <si>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</si>
  <si>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</si>
  <si>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</si>
  <si>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</si>
  <si>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</si>
  <si>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</si>
  <si>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</si>
  <si>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</si>
  <si>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</si>
  <si>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</si>
  <si>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</si>
  <si>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</si>
  <si>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</si>
  <si>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</si>
  <si>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</si>
  <si>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</si>
  <si>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</si>
  <si>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</si>
  <si>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</si>
  <si>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</si>
  <si>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</si>
  <si>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</si>
  <si>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</si>
  <si>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</si>
  <si>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</si>
  <si>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</si>
  <si>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</si>
  <si>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</si>
  <si>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</si>
  <si>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</si>
  <si>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</si>
  <si>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</si>
  <si>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</si>
  <si>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</si>
  <si>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</si>
  <si>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</si>
  <si>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</si>
  <si>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</si>
  <si>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</si>
  <si>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</si>
  <si>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</si>
  <si>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</si>
  <si>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</si>
  <si>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</si>
  <si>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</si>
  <si>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</si>
  <si>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</si>
  <si>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</si>
  <si>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</si>
  <si>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</si>
  <si>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</si>
  <si>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</si>
  <si>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</si>
  <si>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</si>
  <si>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</si>
  <si>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</si>
  <si>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</si>
  <si>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</si>
  <si>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</si>
  <si>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</si>
  <si>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</si>
  <si>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</si>
  <si>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</si>
  <si>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</si>
  <si>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</si>
  <si>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</si>
  <si>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</si>
  <si>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</si>
  <si>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</si>
  <si>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</si>
  <si>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</si>
  <si>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</si>
  <si>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</si>
  <si>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</si>
  <si>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</si>
  <si>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</si>
  <si>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</si>
  <si>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</si>
  <si>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</si>
  <si>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</si>
  <si>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</si>
  <si>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</si>
  <si>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</si>
  <si>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</si>
  <si>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</si>
  <si>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</si>
  <si>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</si>
  <si>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</si>
  <si>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</si>
  <si>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</si>
  <si>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</si>
  <si>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</si>
  <si>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</si>
  <si>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</si>
  <si>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</si>
  <si>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</si>
  <si>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</si>
  <si>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</si>
  <si>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</si>
  <si>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</si>
  <si>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</si>
  <si>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</si>
  <si>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</si>
  <si>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</si>
  <si>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</si>
  <si>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</si>
  <si>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</si>
  <si>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</si>
  <si>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</si>
  <si>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</si>
  <si>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</si>
  <si>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</si>
  <si>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</si>
  <si>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</si>
  <si>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</si>
  <si>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</si>
  <si>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</si>
  <si>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</si>
  <si>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</si>
  <si>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</si>
  <si>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</si>
  <si>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</si>
  <si>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</si>
  <si>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</si>
  <si>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</si>
  <si>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</si>
  <si>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</si>
  <si>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</si>
  <si>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</si>
  <si>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</si>
  <si>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</si>
  <si>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</si>
  <si>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</si>
  <si>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</si>
  <si>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</si>
  <si>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</si>
  <si>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</si>
  <si>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</si>
  <si>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</si>
  <si>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</si>
  <si>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</si>
  <si>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</si>
  <si>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</si>
  <si>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</si>
  <si>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</si>
  <si>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</si>
  <si>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</si>
  <si>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</si>
  <si>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</si>
  <si>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</si>
  <si>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</si>
  <si>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</si>
  <si>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</si>
  <si>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</si>
  <si>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</si>
  <si>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</si>
  <si>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</si>
  <si>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</si>
  <si>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</si>
  <si>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</si>
  <si>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</si>
  <si>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</si>
  <si>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</si>
  <si>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</si>
  <si>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</si>
  <si>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</si>
  <si>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</si>
  <si>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</si>
  <si>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</si>
  <si>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</si>
  <si>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</si>
  <si>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</si>
  <si>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</si>
  <si>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</si>
  <si>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</si>
  <si>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</si>
  <si>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</si>
  <si>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</si>
  <si>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</si>
  <si>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</si>
  <si>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</si>
  <si>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</si>
  <si>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</si>
  <si>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</si>
  <si>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</si>
  <si>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</si>
  <si>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</si>
  <si>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</si>
  <si>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</si>
  <si>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</si>
  <si>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</si>
  <si>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</si>
  <si>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</si>
  <si>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</si>
  <si>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</si>
  <si>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</si>
  <si>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</si>
  <si>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</si>
  <si>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</si>
  <si>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</si>
  <si>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</si>
  <si>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</si>
  <si>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</si>
  <si>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</si>
  <si>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</si>
  <si>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</si>
  <si>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</si>
  <si>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</si>
  <si>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</si>
  <si>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</si>
  <si>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</si>
  <si>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</si>
  <si>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</si>
  <si>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</si>
  <si>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</si>
  <si>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</si>
  <si>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</si>
  <si>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</si>
  <si>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</si>
  <si>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</si>
  <si>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</si>
  <si>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</si>
  <si>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</si>
  <si>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</si>
  <si>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</si>
  <si>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</si>
  <si>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</si>
  <si>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</si>
  <si>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</si>
  <si>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</si>
  <si>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</si>
  <si>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</si>
  <si>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</si>
  <si>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</si>
  <si>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</si>
  <si>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</si>
  <si>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</si>
  <si>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</si>
  <si>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</si>
  <si>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</si>
  <si>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</si>
  <si>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</si>
  <si>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</si>
  <si>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</si>
  <si>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</si>
  <si>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</si>
  <si>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</si>
  <si>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</si>
  <si>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</si>
  <si>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</si>
  <si>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</si>
  <si>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</si>
  <si>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</si>
  <si>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</si>
  <si>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</si>
  <si>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</si>
  <si>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</si>
  <si>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</si>
  <si>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</si>
  <si>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</si>
  <si>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</si>
  <si>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</si>
  <si>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</si>
  <si>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</si>
  <si>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</si>
  <si>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</si>
  <si>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</si>
  <si>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</si>
  <si>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</si>
  <si>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</si>
  <si>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</si>
  <si>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</si>
  <si>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</si>
  <si>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</si>
  <si>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</si>
  <si>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</si>
  <si>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</si>
  <si>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</si>
  <si>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</si>
  <si>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</si>
  <si>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</si>
  <si>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</si>
  <si>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</si>
  <si>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</si>
  <si>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</si>
  <si>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</si>
  <si>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</si>
  <si>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</si>
  <si>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</si>
  <si>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</si>
  <si>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</si>
  <si>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</si>
  <si>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</si>
  <si>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</si>
  <si>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</si>
  <si>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</si>
  <si>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</si>
  <si>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</si>
  <si>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</si>
  <si>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</si>
  <si>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</si>
  <si>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</si>
  <si>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</si>
  <si>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</si>
  <si>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</si>
  <si>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</si>
  <si>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</si>
  <si>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</si>
  <si>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</si>
  <si>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</si>
  <si>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</si>
  <si>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</si>
  <si>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</si>
  <si>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</si>
  <si>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</si>
  <si>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</si>
  <si>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</si>
  <si>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</si>
  <si>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</si>
  <si>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</si>
  <si>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</si>
  <si>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</si>
  <si>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</si>
  <si>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</si>
  <si>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</si>
  <si>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</si>
  <si>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</si>
  <si>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</si>
  <si>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</si>
  <si>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</si>
  <si>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</si>
  <si>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</si>
  <si>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</si>
  <si>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</si>
  <si>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</si>
  <si>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</si>
  <si>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</si>
  <si>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</si>
  <si>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</si>
  <si>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</si>
  <si>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</si>
  <si>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</si>
  <si>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</si>
  <si>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</si>
  <si>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</si>
  <si>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</si>
  <si>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</si>
  <si>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</si>
  <si>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</si>
  <si>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</si>
  <si>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</si>
  <si>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</si>
  <si>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</si>
  <si>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</si>
  <si>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</si>
  <si>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</si>
  <si>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</si>
  <si>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</si>
  <si>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</si>
  <si>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</si>
  <si>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</si>
  <si>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</si>
  <si>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</si>
  <si>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</si>
  <si>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</si>
  <si>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</si>
  <si>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</si>
  <si>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</si>
  <si>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</si>
  <si>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</si>
  <si>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</si>
  <si>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</si>
  <si>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</si>
  <si>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</si>
  <si>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</si>
  <si>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</si>
  <si>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</si>
  <si>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</si>
  <si>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</si>
  <si>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</si>
  <si>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</si>
  <si>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</si>
  <si>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</si>
  <si>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</si>
  <si>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</si>
  <si>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</si>
  <si>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</si>
  <si>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</si>
  <si>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</si>
  <si>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</si>
  <si>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</si>
  <si>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</si>
  <si>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</si>
  <si>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</si>
  <si>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</si>
  <si>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</si>
  <si>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</si>
  <si>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</si>
  <si>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</si>
  <si>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</si>
  <si>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</si>
  <si>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</si>
  <si>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</si>
  <si>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</si>
  <si>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</si>
  <si>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</si>
  <si>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</si>
  <si>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</si>
  <si>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</si>
  <si>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</si>
  <si>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</si>
  <si>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</si>
  <si>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</si>
  <si>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</si>
  <si>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</si>
  <si>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</si>
  <si>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</si>
  <si>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</si>
  <si>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</si>
  <si>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</si>
  <si>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home_base</t>
  </si>
  <si>
    <t>air_purifiers</t>
  </si>
  <si>
    <t>home_peak</t>
  </si>
  <si>
    <t>heating_cooling</t>
  </si>
  <si>
    <t>server_network</t>
  </si>
  <si>
    <t>whitegoods</t>
  </si>
  <si>
    <t>audio_visual_devices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</si>
  <si>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</si>
  <si>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</si>
  <si>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</si>
  <si>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</si>
  <si>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</si>
  <si>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</si>
  <si>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</si>
  <si>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</si>
  <si>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</si>
  <si>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</si>
  <si>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</si>
  <si>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</si>
  <si>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</si>
  <si>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</si>
  <si>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</si>
  <si>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</si>
  <si>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</si>
  <si>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zombie_base</t>
  </si>
  <si>
    <t>zombie_server_network</t>
  </si>
  <si>
    <t>zombie_rack_server_network</t>
  </si>
  <si>
    <t>Disbaled</t>
  </si>
  <si>
    <t>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</si>
</sst>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0" xfId="0" applyFon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>
    <filterColumn colId="16">
      <customFilters>
        <customFilter operator="notEqual" val=" "/>
      </customFilters>
    </filterColumn>
  </autoFilter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157" zoomScale="122" zoomScaleNormal="122" workbookViewId="0">
      <selection activeCell="O279" sqref="O27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6.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448</v>
      </c>
      <c r="G1" s="17" t="s">
        <v>327</v>
      </c>
      <c r="H1" s="17" t="s">
        <v>327</v>
      </c>
      <c r="I1" s="17" t="s">
        <v>327</v>
      </c>
      <c r="J1" s="17" t="s">
        <v>724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1191</v>
      </c>
      <c r="P1" s="20" t="s">
        <v>1191</v>
      </c>
      <c r="Q1" s="20" t="s">
        <v>1191</v>
      </c>
      <c r="R1" s="20" t="s">
        <v>1191</v>
      </c>
      <c r="S1" s="20" t="s">
        <v>1192</v>
      </c>
      <c r="T1" s="20" t="s">
        <v>328</v>
      </c>
      <c r="U1" s="21" t="s">
        <v>328</v>
      </c>
      <c r="V1" s="22" t="s">
        <v>745</v>
      </c>
      <c r="W1" s="22" t="s">
        <v>745</v>
      </c>
      <c r="X1" s="22" t="s">
        <v>745</v>
      </c>
      <c r="Y1" s="22" t="s">
        <v>827</v>
      </c>
      <c r="Z1" s="22" t="s">
        <v>195</v>
      </c>
      <c r="AA1" s="22" t="s">
        <v>196</v>
      </c>
      <c r="AB1" s="43" t="s">
        <v>197</v>
      </c>
      <c r="AC1" s="43" t="s">
        <v>1100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698</v>
      </c>
      <c r="AM1" s="22" t="s">
        <v>698</v>
      </c>
      <c r="AN1" s="22" t="s">
        <v>698</v>
      </c>
      <c r="AO1" s="22" t="s">
        <v>698</v>
      </c>
      <c r="AP1" s="22" t="s">
        <v>698</v>
      </c>
      <c r="AQ1" s="22" t="s">
        <v>698</v>
      </c>
      <c r="AR1" s="22" t="s">
        <v>1096</v>
      </c>
      <c r="AS1" s="22" t="s">
        <v>698</v>
      </c>
      <c r="AT1" s="22" t="s">
        <v>1092</v>
      </c>
      <c r="AU1" s="22" t="s">
        <v>698</v>
      </c>
      <c r="AV1" s="22" t="s">
        <v>1101</v>
      </c>
      <c r="AW1" s="22" t="s">
        <v>1101</v>
      </c>
      <c r="AX1" s="22" t="s">
        <v>1093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729</v>
      </c>
      <c r="K2" s="18" t="s">
        <v>1089</v>
      </c>
      <c r="L2" s="18" t="s">
        <v>1090</v>
      </c>
      <c r="M2" s="18" t="s">
        <v>722</v>
      </c>
      <c r="N2" s="18" t="s">
        <v>723</v>
      </c>
      <c r="O2" s="19" t="s">
        <v>1193</v>
      </c>
      <c r="P2" s="19" t="s">
        <v>1194</v>
      </c>
      <c r="Q2" s="19" t="s">
        <v>1194</v>
      </c>
      <c r="R2" s="19" t="s">
        <v>1195</v>
      </c>
      <c r="S2" s="19" t="s">
        <v>1196</v>
      </c>
      <c r="T2" s="19" t="s">
        <v>725</v>
      </c>
      <c r="U2" s="23" t="s">
        <v>402</v>
      </c>
      <c r="V2" s="23" t="s">
        <v>755</v>
      </c>
      <c r="W2" s="23" t="s">
        <v>756</v>
      </c>
      <c r="X2" s="28" t="s">
        <v>746</v>
      </c>
      <c r="Y2" s="23" t="s">
        <v>828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797</v>
      </c>
      <c r="AK2" s="27" t="s">
        <v>170</v>
      </c>
      <c r="AL2" s="25" t="s">
        <v>452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1097</v>
      </c>
      <c r="AS2" s="25" t="s">
        <v>1094</v>
      </c>
      <c r="AT2" s="25" t="s">
        <v>1091</v>
      </c>
      <c r="AU2" s="25" t="s">
        <v>451</v>
      </c>
      <c r="AV2" s="25" t="s">
        <v>1104</v>
      </c>
      <c r="AW2" s="27" t="s">
        <v>1105</v>
      </c>
      <c r="AX2" s="27" t="s">
        <v>1095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726</v>
      </c>
      <c r="K3" s="2" t="s">
        <v>1072</v>
      </c>
      <c r="L3" s="2" t="s">
        <v>1073</v>
      </c>
      <c r="M3" s="2" t="s">
        <v>719</v>
      </c>
      <c r="N3" s="2" t="s">
        <v>720</v>
      </c>
      <c r="O3" s="3" t="s">
        <v>1197</v>
      </c>
      <c r="P3" s="3" t="s">
        <v>1198</v>
      </c>
      <c r="Q3" s="50" t="s">
        <v>1199</v>
      </c>
      <c r="R3" s="50" t="s">
        <v>1200</v>
      </c>
      <c r="S3" s="3" t="s">
        <v>1182</v>
      </c>
      <c r="T3" s="3" t="s">
        <v>721</v>
      </c>
      <c r="U3" s="4" t="s">
        <v>400</v>
      </c>
      <c r="V3" s="4" t="s">
        <v>823</v>
      </c>
      <c r="W3" s="4" t="s">
        <v>824</v>
      </c>
      <c r="X3" s="4" t="s">
        <v>825</v>
      </c>
      <c r="Y3" s="4" t="s">
        <v>826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1098</v>
      </c>
      <c r="AS3" s="5" t="s">
        <v>560</v>
      </c>
      <c r="AT3" s="5" t="s">
        <v>449</v>
      </c>
      <c r="AU3" s="5" t="s">
        <v>450</v>
      </c>
      <c r="AV3" s="5" t="s">
        <v>1103</v>
      </c>
      <c r="AW3" s="5" t="s">
        <v>1102</v>
      </c>
      <c r="AX3" s="6" t="s">
        <v>492</v>
      </c>
    </row>
    <row r="4" spans="1:50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1113</v>
      </c>
      <c r="AL4" s="8" t="s">
        <v>509</v>
      </c>
      <c r="AM4" s="10">
        <v>3.15</v>
      </c>
      <c r="AN4" s="8" t="s">
        <v>483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676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5" t="s">
        <v>1113</v>
      </c>
      <c r="AL5" s="8" t="s">
        <v>509</v>
      </c>
      <c r="AM5" s="10">
        <v>3.15</v>
      </c>
      <c r="AN5" s="8" t="s">
        <v>483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1165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649</v>
      </c>
      <c r="AN6" s="8" t="s">
        <v>651</v>
      </c>
      <c r="AO6" s="8" t="s">
        <v>647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676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649</v>
      </c>
      <c r="AN7" s="8" t="s">
        <v>651</v>
      </c>
      <c r="AO7" s="8" t="s">
        <v>647</v>
      </c>
      <c r="AP7" s="8" t="s">
        <v>128</v>
      </c>
      <c r="AQ7" s="8" t="s">
        <v>130</v>
      </c>
      <c r="AS7" s="8" t="s">
        <v>569</v>
      </c>
      <c r="AT7" s="11" t="s">
        <v>657</v>
      </c>
      <c r="AU7" s="8"/>
      <c r="AV7" s="8"/>
      <c r="AX7" s="8" t="str">
        <f t="shared" si="2"/>
        <v>[["mac", "70:ee:50:25:7f:50"]]</v>
      </c>
    </row>
    <row r="8" spans="1:50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960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1165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649</v>
      </c>
      <c r="AN8" s="8" t="s">
        <v>651</v>
      </c>
      <c r="AO8" s="8" t="s">
        <v>647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676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649</v>
      </c>
      <c r="AN9" s="8" t="s">
        <v>651</v>
      </c>
      <c r="AO9" s="8" t="s">
        <v>647</v>
      </c>
      <c r="AP9" s="8" t="s">
        <v>128</v>
      </c>
      <c r="AQ9" s="8" t="s">
        <v>127</v>
      </c>
      <c r="AS9" s="8" t="s">
        <v>569</v>
      </c>
      <c r="AT9" s="8" t="s">
        <v>656</v>
      </c>
      <c r="AU9" s="8"/>
      <c r="AV9" s="8"/>
      <c r="AX9" s="8" t="str">
        <f t="shared" si="2"/>
        <v>[["mac", "70:ee:50:25:93:90"]]</v>
      </c>
    </row>
    <row r="10" spans="1:50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962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733</v>
      </c>
      <c r="AM10" s="10" t="s">
        <v>650</v>
      </c>
      <c r="AN10" s="8" t="s">
        <v>651</v>
      </c>
      <c r="AO10" s="8" t="s">
        <v>648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676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733</v>
      </c>
      <c r="AM11" s="10" t="s">
        <v>650</v>
      </c>
      <c r="AN11" s="8" t="s">
        <v>651</v>
      </c>
      <c r="AO11" s="8" t="s">
        <v>648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649</v>
      </c>
      <c r="AN12" s="8" t="s">
        <v>651</v>
      </c>
      <c r="AO12" s="8" t="s">
        <v>647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676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649</v>
      </c>
      <c r="AN13" s="8" t="s">
        <v>651</v>
      </c>
      <c r="AO13" s="8" t="s">
        <v>647</v>
      </c>
      <c r="AP13" s="8" t="s">
        <v>128</v>
      </c>
      <c r="AQ13" s="8" t="str">
        <f t="shared" si="3"/>
        <v>Parents</v>
      </c>
      <c r="AS13" s="8" t="s">
        <v>569</v>
      </c>
      <c r="AT13" s="8" t="s">
        <v>652</v>
      </c>
      <c r="AU13" s="8"/>
      <c r="AV13" s="8"/>
      <c r="AX13" s="8" t="str">
        <f t="shared" si="2"/>
        <v>[["mac", "70:ee:50:25:9c:68"]]</v>
      </c>
    </row>
    <row r="14" spans="1:50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650</v>
      </c>
      <c r="AN14" s="8" t="s">
        <v>651</v>
      </c>
      <c r="AO14" s="8" t="s">
        <v>648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676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650</v>
      </c>
      <c r="AN15" s="8" t="s">
        <v>651</v>
      </c>
      <c r="AO15" s="8" t="s">
        <v>648</v>
      </c>
      <c r="AP15" s="8" t="s">
        <v>128</v>
      </c>
      <c r="AQ15" s="8" t="str">
        <f t="shared" si="3"/>
        <v>Office</v>
      </c>
      <c r="AS15" s="8" t="s">
        <v>569</v>
      </c>
      <c r="AT15" s="8" t="s">
        <v>653</v>
      </c>
      <c r="AU15" s="8"/>
      <c r="AV15" s="8"/>
      <c r="AX15" s="8" t="str">
        <f t="shared" si="2"/>
        <v>[["mac", "70:ee:50:2b:6a:2c"]]</v>
      </c>
    </row>
    <row r="16" spans="1:50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650</v>
      </c>
      <c r="AN16" s="8" t="s">
        <v>651</v>
      </c>
      <c r="AO16" s="8" t="s">
        <v>648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676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650</v>
      </c>
      <c r="AN17" s="8" t="s">
        <v>651</v>
      </c>
      <c r="AO17" s="8" t="s">
        <v>648</v>
      </c>
      <c r="AP17" s="8" t="s">
        <v>128</v>
      </c>
      <c r="AQ17" s="8" t="str">
        <f t="shared" si="3"/>
        <v>Kitchen</v>
      </c>
      <c r="AS17" s="8" t="s">
        <v>569</v>
      </c>
      <c r="AT17" s="8" t="s">
        <v>655</v>
      </c>
      <c r="AU17" s="8"/>
      <c r="AV17" s="8"/>
      <c r="AX17" s="8" t="str">
        <f t="shared" si="2"/>
        <v>[["mac", "70:ee:50:2c:8d:28"]]</v>
      </c>
    </row>
    <row r="18" spans="1:50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921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734</v>
      </c>
      <c r="AM18" s="10" t="s">
        <v>650</v>
      </c>
      <c r="AN18" s="8" t="s">
        <v>651</v>
      </c>
      <c r="AO18" s="8" t="s">
        <v>648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676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734</v>
      </c>
      <c r="AM19" s="10" t="s">
        <v>650</v>
      </c>
      <c r="AN19" s="8" t="s">
        <v>651</v>
      </c>
      <c r="AO19" s="8" t="s">
        <v>648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923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735</v>
      </c>
      <c r="AM20" s="10" t="s">
        <v>650</v>
      </c>
      <c r="AN20" s="8" t="s">
        <v>651</v>
      </c>
      <c r="AO20" s="8" t="s">
        <v>648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676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735</v>
      </c>
      <c r="AM21" s="10" t="s">
        <v>650</v>
      </c>
      <c r="AN21" s="8" t="s">
        <v>651</v>
      </c>
      <c r="AO21" s="8" t="s">
        <v>648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649</v>
      </c>
      <c r="AN22" s="8" t="s">
        <v>651</v>
      </c>
      <c r="AO22" s="8" t="s">
        <v>647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676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649</v>
      </c>
      <c r="AN23" s="8" t="s">
        <v>651</v>
      </c>
      <c r="AO23" s="8" t="s">
        <v>647</v>
      </c>
      <c r="AP23" s="8" t="s">
        <v>128</v>
      </c>
      <c r="AQ23" s="8" t="str">
        <f t="shared" si="3"/>
        <v>Laundry</v>
      </c>
      <c r="AS23" s="8" t="s">
        <v>569</v>
      </c>
      <c r="AT23" s="11" t="s">
        <v>654</v>
      </c>
      <c r="AU23" s="8"/>
      <c r="AV23" s="8"/>
      <c r="AX23" s="8" t="str">
        <f t="shared" si="2"/>
        <v>[["mac", "70:ee:50:25:9d:90"]]</v>
      </c>
    </row>
    <row r="24" spans="1:50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736</v>
      </c>
      <c r="AM24" s="10" t="s">
        <v>650</v>
      </c>
      <c r="AN24" s="8" t="s">
        <v>651</v>
      </c>
      <c r="AO24" s="8" t="s">
        <v>648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676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736</v>
      </c>
      <c r="AM25" s="10" t="s">
        <v>650</v>
      </c>
      <c r="AN25" s="8" t="s">
        <v>651</v>
      </c>
      <c r="AO25" s="8" t="s">
        <v>648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5" t="s">
        <v>1113</v>
      </c>
      <c r="AL26" s="8" t="s">
        <v>509</v>
      </c>
      <c r="AM26" s="10">
        <v>3.15</v>
      </c>
      <c r="AN26" s="8" t="s">
        <v>483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5" t="s">
        <v>1113</v>
      </c>
      <c r="AL27" s="8" t="s">
        <v>509</v>
      </c>
      <c r="AM27" s="10">
        <v>3.15</v>
      </c>
      <c r="AN27" s="8" t="s">
        <v>483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5" t="s">
        <v>1113</v>
      </c>
      <c r="AL28" s="8" t="s">
        <v>509</v>
      </c>
      <c r="AM28" s="10">
        <v>3.15</v>
      </c>
      <c r="AN28" s="8" t="s">
        <v>483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5" t="s">
        <v>1113</v>
      </c>
      <c r="AL29" s="8" t="s">
        <v>509</v>
      </c>
      <c r="AM29" s="10">
        <v>3.15</v>
      </c>
      <c r="AN29" s="8" t="s">
        <v>483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5" t="s">
        <v>1113</v>
      </c>
      <c r="AL30" s="8" t="s">
        <v>509</v>
      </c>
      <c r="AM30" s="10">
        <v>3.15</v>
      </c>
      <c r="AN30" s="8" t="s">
        <v>483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5" t="s">
        <v>1113</v>
      </c>
      <c r="AL31" s="8" t="s">
        <v>509</v>
      </c>
      <c r="AM31" s="10">
        <v>3.15</v>
      </c>
      <c r="AN31" s="8" t="s">
        <v>483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5" t="s">
        <v>1113</v>
      </c>
      <c r="AL32" s="8" t="s">
        <v>509</v>
      </c>
      <c r="AM32" s="10">
        <v>3.15</v>
      </c>
      <c r="AN32" s="8" t="s">
        <v>483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5" t="s">
        <v>1113</v>
      </c>
      <c r="AL33" s="8" t="s">
        <v>509</v>
      </c>
      <c r="AM33" s="10">
        <v>3.15</v>
      </c>
      <c r="AN33" s="8" t="s">
        <v>483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hidden="1" customHeight="1" x14ac:dyDescent="0.2">
      <c r="A34" s="30">
        <v>1030</v>
      </c>
      <c r="B34" s="8" t="s">
        <v>26</v>
      </c>
      <c r="C34" s="8" t="s">
        <v>680</v>
      </c>
      <c r="D34" s="8" t="s">
        <v>441</v>
      </c>
      <c r="E34" s="8" t="s">
        <v>440</v>
      </c>
      <c r="F34" s="8" t="str">
        <f>IF(ISBLANK(E34), "", Table2[[#This Row],[unique_id]])</f>
        <v>column_break</v>
      </c>
      <c r="G34" s="8" t="s">
        <v>437</v>
      </c>
      <c r="H34" s="8" t="s">
        <v>87</v>
      </c>
      <c r="I34" s="8" t="s">
        <v>30</v>
      </c>
      <c r="M34" s="8" t="s">
        <v>438</v>
      </c>
      <c r="N34" s="8" t="s">
        <v>439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hidden="1" customHeight="1" x14ac:dyDescent="0.2">
      <c r="A35" s="8">
        <v>1040</v>
      </c>
      <c r="B35" s="8" t="s">
        <v>26</v>
      </c>
      <c r="C35" s="8" t="s">
        <v>699</v>
      </c>
      <c r="D35" s="8" t="s">
        <v>27</v>
      </c>
      <c r="E35" s="8" t="s">
        <v>703</v>
      </c>
      <c r="F35" s="8" t="str">
        <f>IF(ISBLANK(E35), "", Table2[[#This Row],[unique_id]])</f>
        <v>lounge_air_purifier_pm25</v>
      </c>
      <c r="G35" s="8" t="s">
        <v>203</v>
      </c>
      <c r="H35" s="8" t="s">
        <v>702</v>
      </c>
      <c r="I35" s="8" t="s">
        <v>30</v>
      </c>
      <c r="M35" s="8" t="s">
        <v>90</v>
      </c>
      <c r="T35" s="8" t="s">
        <v>676</v>
      </c>
      <c r="U35" s="10"/>
      <c r="V35" s="10"/>
      <c r="W35" s="10"/>
      <c r="X35" s="10"/>
      <c r="Y35" s="10"/>
      <c r="Z35" s="8"/>
      <c r="AC35" s="8" t="s">
        <v>705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hidden="1" customHeight="1" x14ac:dyDescent="0.2">
      <c r="A36" s="8">
        <v>1041</v>
      </c>
      <c r="B36" s="8" t="s">
        <v>26</v>
      </c>
      <c r="C36" s="8" t="s">
        <v>699</v>
      </c>
      <c r="D36" s="8" t="s">
        <v>27</v>
      </c>
      <c r="E36" s="8" t="s">
        <v>806</v>
      </c>
      <c r="F36" s="8" t="str">
        <f>IF(ISBLANK(E36), "", Table2[[#This Row],[unique_id]])</f>
        <v>dining_air_purifier_pm25</v>
      </c>
      <c r="G36" s="8" t="s">
        <v>202</v>
      </c>
      <c r="H36" s="8" t="s">
        <v>702</v>
      </c>
      <c r="I36" s="8" t="s">
        <v>30</v>
      </c>
      <c r="M36" s="8" t="s">
        <v>90</v>
      </c>
      <c r="T36" s="8" t="s">
        <v>676</v>
      </c>
      <c r="U36" s="10"/>
      <c r="V36" s="10"/>
      <c r="W36" s="10"/>
      <c r="X36" s="10"/>
      <c r="Y36" s="10"/>
      <c r="Z36" s="8"/>
      <c r="AC36" s="8" t="s">
        <v>705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hidden="1" customHeight="1" x14ac:dyDescent="0.2">
      <c r="A37" s="8">
        <v>1042</v>
      </c>
      <c r="B37" s="8" t="s">
        <v>26</v>
      </c>
      <c r="C37" s="8" t="s">
        <v>680</v>
      </c>
      <c r="D37" s="8" t="s">
        <v>441</v>
      </c>
      <c r="E37" s="8" t="s">
        <v>440</v>
      </c>
      <c r="F37" s="8" t="str">
        <f>IF(ISBLANK(E37), "", Table2[[#This Row],[unique_id]])</f>
        <v>column_break</v>
      </c>
      <c r="G37" s="8" t="s">
        <v>437</v>
      </c>
      <c r="H37" s="8" t="s">
        <v>702</v>
      </c>
      <c r="I37" s="8" t="s">
        <v>30</v>
      </c>
      <c r="M37" s="8" t="s">
        <v>438</v>
      </c>
      <c r="N37" s="8" t="s">
        <v>439</v>
      </c>
      <c r="T37" s="8"/>
      <c r="U37" s="10"/>
      <c r="V37" s="10"/>
      <c r="W37" s="10"/>
      <c r="X37" s="10"/>
      <c r="Y37" s="10"/>
      <c r="Z37" s="8"/>
      <c r="AC37" s="8" t="s">
        <v>705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676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5" t="s">
        <v>1113</v>
      </c>
      <c r="AL38" s="8" t="s">
        <v>509</v>
      </c>
      <c r="AM38" s="10">
        <v>3.15</v>
      </c>
      <c r="AN38" s="8" t="s">
        <v>483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676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649</v>
      </c>
      <c r="AN39" s="8" t="s">
        <v>651</v>
      </c>
      <c r="AO39" s="8" t="s">
        <v>647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676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649</v>
      </c>
      <c r="AN40" s="8" t="s">
        <v>651</v>
      </c>
      <c r="AO40" s="8" t="s">
        <v>647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676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733</v>
      </c>
      <c r="AM41" s="10" t="s">
        <v>650</v>
      </c>
      <c r="AN41" s="8" t="s">
        <v>651</v>
      </c>
      <c r="AO41" s="8" t="s">
        <v>648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676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649</v>
      </c>
      <c r="AN42" s="8" t="s">
        <v>651</v>
      </c>
      <c r="AO42" s="8" t="s">
        <v>647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676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650</v>
      </c>
      <c r="AN43" s="8" t="s">
        <v>651</v>
      </c>
      <c r="AO43" s="8" t="s">
        <v>648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676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650</v>
      </c>
      <c r="AN44" s="8" t="s">
        <v>651</v>
      </c>
      <c r="AO44" s="8" t="s">
        <v>648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676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734</v>
      </c>
      <c r="AM45" s="10" t="s">
        <v>650</v>
      </c>
      <c r="AN45" s="8" t="s">
        <v>651</v>
      </c>
      <c r="AO45" s="8" t="s">
        <v>648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676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735</v>
      </c>
      <c r="AM46" s="10" t="s">
        <v>650</v>
      </c>
      <c r="AN46" s="8" t="s">
        <v>651</v>
      </c>
      <c r="AO46" s="8" t="s">
        <v>648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676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649</v>
      </c>
      <c r="AN47" s="8" t="s">
        <v>651</v>
      </c>
      <c r="AO47" s="8" t="s">
        <v>647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676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736</v>
      </c>
      <c r="AM48" s="10" t="s">
        <v>650</v>
      </c>
      <c r="AN48" s="8" t="s">
        <v>651</v>
      </c>
      <c r="AO48" s="8" t="s">
        <v>648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5" t="s">
        <v>1113</v>
      </c>
      <c r="AL49" s="8" t="s">
        <v>509</v>
      </c>
      <c r="AM49" s="10">
        <v>3.15</v>
      </c>
      <c r="AN49" s="8" t="s">
        <v>483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hidden="1" customHeight="1" x14ac:dyDescent="0.2">
      <c r="A50" s="8">
        <v>1062</v>
      </c>
      <c r="B50" s="8" t="s">
        <v>26</v>
      </c>
      <c r="C50" s="8" t="s">
        <v>680</v>
      </c>
      <c r="D50" s="8" t="s">
        <v>441</v>
      </c>
      <c r="E50" s="8" t="s">
        <v>440</v>
      </c>
      <c r="F50" s="8" t="str">
        <f>IF(ISBLANK(E50), "", Table2[[#This Row],[unique_id]])</f>
        <v>column_break</v>
      </c>
      <c r="G50" s="8" t="s">
        <v>437</v>
      </c>
      <c r="H50" s="8" t="s">
        <v>29</v>
      </c>
      <c r="I50" s="8" t="s">
        <v>30</v>
      </c>
      <c r="M50" s="8" t="s">
        <v>438</v>
      </c>
      <c r="N50" s="8" t="s">
        <v>439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649</v>
      </c>
      <c r="AN51" s="8" t="s">
        <v>651</v>
      </c>
      <c r="AO51" s="8" t="s">
        <v>647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676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649</v>
      </c>
      <c r="AN52" s="8" t="s">
        <v>651</v>
      </c>
      <c r="AO52" s="8" t="s">
        <v>647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676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649</v>
      </c>
      <c r="AN53" s="8" t="s">
        <v>651</v>
      </c>
      <c r="AO53" s="8" t="s">
        <v>647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676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650</v>
      </c>
      <c r="AN54" s="8" t="s">
        <v>651</v>
      </c>
      <c r="AO54" s="8" t="s">
        <v>648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676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7"/>
      <c r="AL55" s="8" t="s">
        <v>733</v>
      </c>
      <c r="AM55" s="10" t="s">
        <v>650</v>
      </c>
      <c r="AN55" s="8" t="s">
        <v>651</v>
      </c>
      <c r="AO55" s="8" t="s">
        <v>648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676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650</v>
      </c>
      <c r="AN56" s="8" t="s">
        <v>651</v>
      </c>
      <c r="AO56" s="8" t="s">
        <v>648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676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7"/>
      <c r="AL57" s="8" t="s">
        <v>734</v>
      </c>
      <c r="AM57" s="10" t="s">
        <v>650</v>
      </c>
      <c r="AN57" s="8" t="s">
        <v>651</v>
      </c>
      <c r="AO57" s="8" t="s">
        <v>648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676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7"/>
      <c r="AL58" s="8" t="s">
        <v>735</v>
      </c>
      <c r="AM58" s="10" t="s">
        <v>650</v>
      </c>
      <c r="AN58" s="8" t="s">
        <v>651</v>
      </c>
      <c r="AO58" s="8" t="s">
        <v>648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649</v>
      </c>
      <c r="AN59" s="8" t="s">
        <v>651</v>
      </c>
      <c r="AO59" s="8" t="s">
        <v>647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hidden="1" customHeight="1" x14ac:dyDescent="0.2">
      <c r="A60" s="8">
        <v>1109</v>
      </c>
      <c r="B60" s="8" t="s">
        <v>26</v>
      </c>
      <c r="C60" s="8" t="s">
        <v>680</v>
      </c>
      <c r="D60" s="8" t="s">
        <v>441</v>
      </c>
      <c r="E60" s="8" t="s">
        <v>440</v>
      </c>
      <c r="F60" s="8" t="str">
        <f>IF(ISBLANK(E60), "", Table2[[#This Row],[unique_id]])</f>
        <v>column_break</v>
      </c>
      <c r="G60" s="8" t="s">
        <v>437</v>
      </c>
      <c r="H60" s="8" t="s">
        <v>185</v>
      </c>
      <c r="I60" s="8" t="s">
        <v>30</v>
      </c>
      <c r="M60" s="8" t="s">
        <v>438</v>
      </c>
      <c r="N60" s="8" t="s">
        <v>439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676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649</v>
      </c>
      <c r="AN61" s="8" t="s">
        <v>651</v>
      </c>
      <c r="AO61" s="8" t="s">
        <v>647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676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649</v>
      </c>
      <c r="AN62" s="8" t="s">
        <v>651</v>
      </c>
      <c r="AO62" s="8" t="s">
        <v>647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676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649</v>
      </c>
      <c r="AN63" s="8" t="s">
        <v>651</v>
      </c>
      <c r="AO63" s="8" t="s">
        <v>647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676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650</v>
      </c>
      <c r="AN64" s="8" t="s">
        <v>651</v>
      </c>
      <c r="AO64" s="8" t="s">
        <v>648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676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650</v>
      </c>
      <c r="AN65" s="8" t="s">
        <v>651</v>
      </c>
      <c r="AO65" s="8" t="s">
        <v>648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676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649</v>
      </c>
      <c r="AN66" s="8" t="s">
        <v>651</v>
      </c>
      <c r="AO66" s="8" t="s">
        <v>647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5" t="s">
        <v>1113</v>
      </c>
      <c r="AL67" s="8" t="s">
        <v>509</v>
      </c>
      <c r="AM67" s="10">
        <v>3.15</v>
      </c>
      <c r="AN67" s="8" t="s">
        <v>483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5" t="s">
        <v>1113</v>
      </c>
      <c r="AL68" s="8" t="s">
        <v>509</v>
      </c>
      <c r="AM68" s="10">
        <v>3.15</v>
      </c>
      <c r="AN68" s="8" t="s">
        <v>483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5" t="s">
        <v>1113</v>
      </c>
      <c r="AL69" s="8" t="s">
        <v>509</v>
      </c>
      <c r="AM69" s="10">
        <v>3.15</v>
      </c>
      <c r="AN69" s="8" t="s">
        <v>483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5" t="s">
        <v>1113</v>
      </c>
      <c r="AL70" s="8" t="s">
        <v>509</v>
      </c>
      <c r="AM70" s="10">
        <v>3.15</v>
      </c>
      <c r="AN70" s="8" t="s">
        <v>483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5" t="s">
        <v>1113</v>
      </c>
      <c r="AL71" s="8" t="s">
        <v>509</v>
      </c>
      <c r="AM71" s="10">
        <v>3.15</v>
      </c>
      <c r="AN71" s="8" t="s">
        <v>483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5" t="s">
        <v>1113</v>
      </c>
      <c r="AL72" s="8" t="s">
        <v>509</v>
      </c>
      <c r="AM72" s="10">
        <v>3.15</v>
      </c>
      <c r="AN72" s="8" t="s">
        <v>483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5" t="s">
        <v>1113</v>
      </c>
      <c r="AL73" s="8" t="s">
        <v>509</v>
      </c>
      <c r="AM73" s="10">
        <v>3.15</v>
      </c>
      <c r="AN73" s="8" t="s">
        <v>483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5" t="s">
        <v>1113</v>
      </c>
      <c r="AL74" s="8" t="s">
        <v>509</v>
      </c>
      <c r="AM74" s="10">
        <v>3.15</v>
      </c>
      <c r="AN74" s="8" t="s">
        <v>483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5" t="s">
        <v>1113</v>
      </c>
      <c r="AL75" s="8" t="s">
        <v>509</v>
      </c>
      <c r="AM75" s="10">
        <v>3.15</v>
      </c>
      <c r="AN75" s="8" t="s">
        <v>483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5" t="s">
        <v>1113</v>
      </c>
      <c r="AL76" s="8" t="s">
        <v>509</v>
      </c>
      <c r="AM76" s="10">
        <v>3.15</v>
      </c>
      <c r="AN76" s="8" t="s">
        <v>483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5" t="s">
        <v>1113</v>
      </c>
      <c r="AL77" s="8" t="s">
        <v>509</v>
      </c>
      <c r="AM77" s="10">
        <v>3.15</v>
      </c>
      <c r="AN77" s="8" t="s">
        <v>483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672</v>
      </c>
      <c r="AJ78" s="8">
        <v>1</v>
      </c>
      <c r="AK78" s="35" t="s">
        <v>1113</v>
      </c>
      <c r="AL78" s="8" t="s">
        <v>509</v>
      </c>
      <c r="AM78" s="10">
        <v>3.15</v>
      </c>
      <c r="AN78" s="8" t="s">
        <v>483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676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672</v>
      </c>
      <c r="AJ79" s="8">
        <v>1</v>
      </c>
      <c r="AK79" s="35" t="s">
        <v>1113</v>
      </c>
      <c r="AL79" s="8" t="s">
        <v>509</v>
      </c>
      <c r="AM79" s="10">
        <v>3.15</v>
      </c>
      <c r="AN79" s="8" t="s">
        <v>483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hidden="1" customHeight="1" x14ac:dyDescent="0.2">
      <c r="A80" s="8">
        <v>1352</v>
      </c>
      <c r="B80" s="8" t="s">
        <v>26</v>
      </c>
      <c r="C80" s="8" t="s">
        <v>680</v>
      </c>
      <c r="D80" s="8" t="s">
        <v>441</v>
      </c>
      <c r="E80" s="8" t="s">
        <v>678</v>
      </c>
      <c r="F80" s="8" t="str">
        <f>IF(ISBLANK(E80), "", Table2[[#This Row],[unique_id]])</f>
        <v>graph_break</v>
      </c>
      <c r="G80" s="8" t="s">
        <v>679</v>
      </c>
      <c r="H80" s="8" t="s">
        <v>59</v>
      </c>
      <c r="I80" s="8" t="s">
        <v>190</v>
      </c>
      <c r="T80" s="8" t="s">
        <v>676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676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672</v>
      </c>
      <c r="AJ81" s="8">
        <v>1</v>
      </c>
      <c r="AK81" s="35" t="s">
        <v>1113</v>
      </c>
      <c r="AL81" s="8" t="s">
        <v>509</v>
      </c>
      <c r="AM81" s="10">
        <v>3.15</v>
      </c>
      <c r="AN81" s="8" t="s">
        <v>483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672</v>
      </c>
      <c r="AJ82" s="8">
        <v>1</v>
      </c>
      <c r="AK82" s="35" t="s">
        <v>1113</v>
      </c>
      <c r="AL82" s="8" t="s">
        <v>509</v>
      </c>
      <c r="AM82" s="10">
        <v>3.15</v>
      </c>
      <c r="AN82" s="8" t="s">
        <v>483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5" t="s">
        <v>1113</v>
      </c>
      <c r="AL84" s="8" t="s">
        <v>509</v>
      </c>
      <c r="AM84" s="10">
        <v>3.15</v>
      </c>
      <c r="AN84" s="8" t="s">
        <v>483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hidden="1" customHeight="1" x14ac:dyDescent="0.2">
      <c r="A85" s="8">
        <v>1357</v>
      </c>
      <c r="B85" s="8" t="s">
        <v>26</v>
      </c>
      <c r="C85" s="8" t="s">
        <v>680</v>
      </c>
      <c r="D85" s="8" t="s">
        <v>441</v>
      </c>
      <c r="E85" s="8" t="s">
        <v>678</v>
      </c>
      <c r="F85" s="8" t="str">
        <f>IF(ISBLANK(E85), "", Table2[[#This Row],[unique_id]])</f>
        <v>graph_break</v>
      </c>
      <c r="G85" s="8" t="s">
        <v>679</v>
      </c>
      <c r="H85" s="8" t="s">
        <v>59</v>
      </c>
      <c r="I85" s="8" t="s">
        <v>190</v>
      </c>
      <c r="T85" s="8" t="s">
        <v>676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676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5" t="s">
        <v>1113</v>
      </c>
      <c r="AL86" s="8" t="s">
        <v>509</v>
      </c>
      <c r="AM86" s="10">
        <v>3.15</v>
      </c>
      <c r="AN86" s="8" t="s">
        <v>483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5" t="s">
        <v>1113</v>
      </c>
      <c r="AL87" s="8" t="s">
        <v>509</v>
      </c>
      <c r="AM87" s="10">
        <v>3.15</v>
      </c>
      <c r="AN87" s="8" t="s">
        <v>483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5" t="s">
        <v>1113</v>
      </c>
      <c r="AL88" s="8" t="s">
        <v>509</v>
      </c>
      <c r="AM88" s="10">
        <v>3.15</v>
      </c>
      <c r="AN88" s="8" t="s">
        <v>483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hidden="1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1047</v>
      </c>
      <c r="F89" s="8" t="str">
        <f>IF(ISBLANK(E89), "", Table2[[#This Row],[unique_id]])</f>
        <v>home_security</v>
      </c>
      <c r="G89" s="8" t="s">
        <v>1045</v>
      </c>
      <c r="H89" s="8" t="s">
        <v>398</v>
      </c>
      <c r="I89" s="8" t="s">
        <v>132</v>
      </c>
      <c r="J89" s="8" t="s">
        <v>1046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1060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1099</v>
      </c>
      <c r="AT89" s="15"/>
      <c r="AU89" s="14"/>
      <c r="AV89" s="14"/>
      <c r="AW89" s="14"/>
      <c r="AX89" s="8" t="str">
        <f t="shared" si="10"/>
        <v/>
      </c>
    </row>
    <row r="90" spans="1:50" ht="16" hidden="1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681</v>
      </c>
      <c r="F90" s="8" t="str">
        <f>IF(ISBLANK(E90), "", Table2[[#This Row],[unique_id]])</f>
        <v>home_movie</v>
      </c>
      <c r="G90" s="8" t="s">
        <v>695</v>
      </c>
      <c r="H90" s="8" t="s">
        <v>398</v>
      </c>
      <c r="I90" s="8" t="s">
        <v>132</v>
      </c>
      <c r="J90" s="8" t="s">
        <v>730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670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1099</v>
      </c>
      <c r="AU90" s="8"/>
      <c r="AV90" s="8"/>
      <c r="AX90" s="8" t="str">
        <f t="shared" si="10"/>
        <v/>
      </c>
    </row>
    <row r="91" spans="1:50" ht="16" hidden="1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732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1099</v>
      </c>
      <c r="AU91" s="8"/>
      <c r="AV91" s="8"/>
      <c r="AX91" s="8" t="str">
        <f t="shared" si="10"/>
        <v/>
      </c>
    </row>
    <row r="92" spans="1:50" ht="16" hidden="1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669</v>
      </c>
      <c r="F92" s="8" t="str">
        <f>IF(ISBLANK(E92), "", Table2[[#This Row],[unique_id]])</f>
        <v>home_reset</v>
      </c>
      <c r="G92" s="8" t="s">
        <v>696</v>
      </c>
      <c r="H92" s="8" t="s">
        <v>398</v>
      </c>
      <c r="I92" s="8" t="s">
        <v>132</v>
      </c>
      <c r="J92" s="8" t="s">
        <v>731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671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1099</v>
      </c>
      <c r="AU92" s="8"/>
      <c r="AV92" s="8"/>
      <c r="AX92" s="8" t="str">
        <f t="shared" si="10"/>
        <v/>
      </c>
    </row>
    <row r="93" spans="1:50" ht="16" hidden="1" customHeight="1" x14ac:dyDescent="0.2">
      <c r="A93" s="8">
        <v>1404</v>
      </c>
      <c r="B93" s="8" t="s">
        <v>26</v>
      </c>
      <c r="C93" s="8" t="s">
        <v>1064</v>
      </c>
      <c r="D93" s="8" t="s">
        <v>1065</v>
      </c>
      <c r="E93" s="8" t="s">
        <v>1066</v>
      </c>
      <c r="F93" s="8" t="str">
        <f>IF(ISBLANK(E93), "", Table2[[#This Row],[unique_id]])</f>
        <v>home_secure_back_door_off</v>
      </c>
      <c r="G93" s="8" t="s">
        <v>1067</v>
      </c>
      <c r="H93" s="8" t="s">
        <v>398</v>
      </c>
      <c r="I93" s="8" t="s">
        <v>132</v>
      </c>
      <c r="K93" s="8" t="s">
        <v>1068</v>
      </c>
      <c r="L93" s="8" t="s">
        <v>1074</v>
      </c>
      <c r="T93" s="8"/>
      <c r="U93" s="10"/>
      <c r="V93" s="10"/>
      <c r="W93" s="10"/>
      <c r="X93" s="10"/>
      <c r="Y93" s="10"/>
      <c r="Z93" s="8"/>
      <c r="AC93" s="8" t="s">
        <v>1075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hidden="1" customHeight="1" x14ac:dyDescent="0.2">
      <c r="A94" s="8">
        <v>1405</v>
      </c>
      <c r="B94" s="8" t="s">
        <v>26</v>
      </c>
      <c r="C94" s="8" t="s">
        <v>1064</v>
      </c>
      <c r="D94" s="8" t="s">
        <v>1065</v>
      </c>
      <c r="E94" s="8" t="s">
        <v>1076</v>
      </c>
      <c r="F94" s="8" t="str">
        <f>IF(ISBLANK(E94), "", Table2[[#This Row],[unique_id]])</f>
        <v>home_secure_front_door_off</v>
      </c>
      <c r="G94" s="8" t="s">
        <v>1077</v>
      </c>
      <c r="H94" s="8" t="s">
        <v>398</v>
      </c>
      <c r="I94" s="8" t="s">
        <v>132</v>
      </c>
      <c r="K94" s="8" t="s">
        <v>1078</v>
      </c>
      <c r="L94" s="8" t="s">
        <v>1074</v>
      </c>
      <c r="T94" s="8"/>
      <c r="U94" s="10"/>
      <c r="V94" s="10"/>
      <c r="W94" s="10"/>
      <c r="X94" s="10"/>
      <c r="Y94" s="10"/>
      <c r="Z94" s="8"/>
      <c r="AC94" s="8" t="s">
        <v>1075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hidden="1" customHeight="1" x14ac:dyDescent="0.2">
      <c r="A95" s="8">
        <v>1406</v>
      </c>
      <c r="B95" s="8" t="s">
        <v>26</v>
      </c>
      <c r="C95" s="8" t="s">
        <v>1064</v>
      </c>
      <c r="D95" s="8" t="s">
        <v>1065</v>
      </c>
      <c r="E95" s="8" t="s">
        <v>1081</v>
      </c>
      <c r="F95" s="8" t="str">
        <f>IF(ISBLANK(E95), "", Table2[[#This Row],[unique_id]])</f>
        <v>home_sleep_on</v>
      </c>
      <c r="G95" s="8" t="s">
        <v>1079</v>
      </c>
      <c r="H95" s="8" t="s">
        <v>398</v>
      </c>
      <c r="I95" s="8" t="s">
        <v>132</v>
      </c>
      <c r="K95" s="8" t="s">
        <v>1083</v>
      </c>
      <c r="L95" s="8" t="s">
        <v>1084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hidden="1" customHeight="1" x14ac:dyDescent="0.2">
      <c r="A96" s="8">
        <v>1407</v>
      </c>
      <c r="B96" s="8" t="s">
        <v>26</v>
      </c>
      <c r="C96" s="8" t="s">
        <v>1064</v>
      </c>
      <c r="D96" s="8" t="s">
        <v>1065</v>
      </c>
      <c r="E96" s="8" t="s">
        <v>1082</v>
      </c>
      <c r="F96" s="8" t="str">
        <f>IF(ISBLANK(E96), "", Table2[[#This Row],[unique_id]])</f>
        <v>home_sleep_off</v>
      </c>
      <c r="G96" s="8" t="s">
        <v>1080</v>
      </c>
      <c r="H96" s="8" t="s">
        <v>398</v>
      </c>
      <c r="I96" s="8" t="s">
        <v>132</v>
      </c>
      <c r="K96" s="8" t="s">
        <v>1083</v>
      </c>
      <c r="L96" s="8" t="s">
        <v>1074</v>
      </c>
      <c r="T96" s="8"/>
      <c r="U96" s="10"/>
      <c r="V96" s="10"/>
      <c r="W96" s="10"/>
      <c r="X96" s="10"/>
      <c r="Y96" s="10"/>
      <c r="Z96" s="8"/>
      <c r="AC96" s="8" t="s">
        <v>1085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hidden="1" customHeight="1" x14ac:dyDescent="0.2">
      <c r="A97" s="8">
        <v>1408</v>
      </c>
      <c r="B97" s="8" t="s">
        <v>26</v>
      </c>
      <c r="C97" s="8" t="s">
        <v>680</v>
      </c>
      <c r="D97" s="8" t="s">
        <v>441</v>
      </c>
      <c r="E97" s="8" t="s">
        <v>440</v>
      </c>
      <c r="F97" s="8" t="str">
        <f>IF(ISBLANK(E97), "", Table2[[#This Row],[unique_id]])</f>
        <v>column_break</v>
      </c>
      <c r="G97" s="8" t="s">
        <v>437</v>
      </c>
      <c r="H97" s="8" t="s">
        <v>398</v>
      </c>
      <c r="I97" s="8" t="s">
        <v>132</v>
      </c>
      <c r="M97" s="8" t="s">
        <v>438</v>
      </c>
      <c r="N97" s="8" t="s">
        <v>439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s="57" customFormat="1" ht="16" customHeight="1" x14ac:dyDescent="0.2">
      <c r="A98" s="57">
        <v>1500</v>
      </c>
      <c r="B98" s="57" t="s">
        <v>26</v>
      </c>
      <c r="C98" s="57" t="s">
        <v>133</v>
      </c>
      <c r="D98" s="57" t="s">
        <v>129</v>
      </c>
      <c r="E98" s="57" t="s">
        <v>628</v>
      </c>
      <c r="F98" s="57" t="str">
        <f>IF(ISBLANK(E98), "", Table2[[#This Row],[unique_id]])</f>
        <v>ada_fan</v>
      </c>
      <c r="G98" s="57" t="s">
        <v>130</v>
      </c>
      <c r="H98" s="57" t="s">
        <v>131</v>
      </c>
      <c r="I98" s="8" t="s">
        <v>132</v>
      </c>
      <c r="J98" s="8" t="s">
        <v>1155</v>
      </c>
      <c r="K98" s="8"/>
      <c r="L98" s="8"/>
      <c r="M98" s="8" t="s">
        <v>136</v>
      </c>
      <c r="N98" s="8"/>
      <c r="O98" s="57" t="s">
        <v>495</v>
      </c>
      <c r="P98" s="57" t="s">
        <v>1183</v>
      </c>
      <c r="Q98" s="57" t="str">
        <f>LOWER(Table2[[#This Row],[entity_domain]])</f>
        <v>fans</v>
      </c>
      <c r="R98" s="57" t="str">
        <f>LOWER(_xlfn.CONCAT( Table2[[#This Row],[device_suggested_area]], "_",Table2[[#This Row],[powercalc_group_3]]))</f>
        <v>ada_fans</v>
      </c>
      <c r="S98" s="63" t="s">
        <v>1201</v>
      </c>
      <c r="U98" s="59"/>
      <c r="V98" s="59"/>
      <c r="W98" s="59"/>
      <c r="X98" s="59"/>
      <c r="Y98" s="59"/>
      <c r="AC98" s="57" t="s">
        <v>289</v>
      </c>
      <c r="AE98" s="59"/>
      <c r="AG98" s="57" t="str">
        <f t="shared" ref="AG98:AG129" si="11">IF(ISBLANK(AF98),  "", _xlfn.CONCAT("haas/entity/sensor/", LOWER(C98), "/", E98, "/config"))</f>
        <v/>
      </c>
      <c r="AH98" s="57" t="str">
        <f t="shared" si="9"/>
        <v/>
      </c>
      <c r="AK98" s="60"/>
      <c r="AL98" s="57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59" t="s">
        <v>501</v>
      </c>
      <c r="AN98" s="57" t="s">
        <v>129</v>
      </c>
      <c r="AO98" s="57" t="s">
        <v>502</v>
      </c>
      <c r="AP98" s="57" t="str">
        <f>IF(OR(ISBLANK(AT98), ISBLANK(AU98)), "", Table2[[#This Row],[device_via_device]])</f>
        <v>SenseMe</v>
      </c>
      <c r="AQ98" s="57" t="s">
        <v>130</v>
      </c>
      <c r="AS98" s="57" t="s">
        <v>611</v>
      </c>
      <c r="AT98" s="57" t="s">
        <v>503</v>
      </c>
      <c r="AU98" s="57" t="s">
        <v>614</v>
      </c>
      <c r="AX98" s="57" t="str">
        <f t="shared" si="10"/>
        <v>[["mac", "20:f8:5e:d7:19:e0"], ["ip", "10.0.6.60"]]</v>
      </c>
    </row>
    <row r="99" spans="1:50" s="57" customFormat="1" ht="16" customHeight="1" x14ac:dyDescent="0.2">
      <c r="A99" s="57">
        <v>1501</v>
      </c>
      <c r="B99" s="57" t="s">
        <v>26</v>
      </c>
      <c r="C99" s="57" t="s">
        <v>133</v>
      </c>
      <c r="D99" s="57" t="s">
        <v>129</v>
      </c>
      <c r="E99" s="57" t="s">
        <v>629</v>
      </c>
      <c r="F99" s="57" t="str">
        <f>IF(ISBLANK(E99), "", Table2[[#This Row],[unique_id]])</f>
        <v>edwin_fan</v>
      </c>
      <c r="G99" s="57" t="s">
        <v>127</v>
      </c>
      <c r="H99" s="57" t="s">
        <v>131</v>
      </c>
      <c r="I99" s="8" t="s">
        <v>132</v>
      </c>
      <c r="J99" s="8" t="s">
        <v>1155</v>
      </c>
      <c r="K99" s="8"/>
      <c r="L99" s="8"/>
      <c r="M99" s="8" t="s">
        <v>136</v>
      </c>
      <c r="N99" s="8"/>
      <c r="O99" s="57" t="s">
        <v>495</v>
      </c>
      <c r="P99" s="57" t="s">
        <v>1183</v>
      </c>
      <c r="Q99" s="57" t="str">
        <f>LOWER(Table2[[#This Row],[entity_domain]])</f>
        <v>fans</v>
      </c>
      <c r="R99" s="57" t="str">
        <f>LOWER(_xlfn.CONCAT( Table2[[#This Row],[device_suggested_area]], "_",Table2[[#This Row],[powercalc_group_3]]))</f>
        <v>edwin_fans</v>
      </c>
      <c r="S99" s="63" t="s">
        <v>1201</v>
      </c>
      <c r="U99" s="59"/>
      <c r="V99" s="59"/>
      <c r="W99" s="59"/>
      <c r="X99" s="59"/>
      <c r="Y99" s="59"/>
      <c r="AC99" s="57" t="s">
        <v>289</v>
      </c>
      <c r="AE99" s="59"/>
      <c r="AG99" s="57" t="str">
        <f t="shared" si="11"/>
        <v/>
      </c>
      <c r="AH99" s="57" t="str">
        <f t="shared" si="9"/>
        <v/>
      </c>
      <c r="AK99" s="60"/>
      <c r="AL99" s="57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59" t="s">
        <v>501</v>
      </c>
      <c r="AN99" s="57" t="s">
        <v>129</v>
      </c>
      <c r="AO99" s="57" t="s">
        <v>502</v>
      </c>
      <c r="AP99" s="57" t="str">
        <f>IF(OR(ISBLANK(AT99), ISBLANK(AU99)), "", Table2[[#This Row],[device_via_device]])</f>
        <v>SenseMe</v>
      </c>
      <c r="AQ99" s="57" t="s">
        <v>127</v>
      </c>
      <c r="AS99" s="57" t="s">
        <v>611</v>
      </c>
      <c r="AT99" s="57" t="s">
        <v>504</v>
      </c>
      <c r="AU99" s="57" t="s">
        <v>615</v>
      </c>
      <c r="AX99" s="57" t="str">
        <f t="shared" si="10"/>
        <v>[["mac", "20:f8:5e:d7:26:1c"], ["ip", "10.0.6.61"]]</v>
      </c>
    </row>
    <row r="100" spans="1:50" s="57" customFormat="1" ht="16" customHeight="1" x14ac:dyDescent="0.2">
      <c r="A100" s="57">
        <v>1502</v>
      </c>
      <c r="B100" s="57" t="s">
        <v>26</v>
      </c>
      <c r="C100" s="57" t="s">
        <v>133</v>
      </c>
      <c r="D100" s="57" t="s">
        <v>129</v>
      </c>
      <c r="E100" s="57" t="s">
        <v>630</v>
      </c>
      <c r="F100" s="57" t="str">
        <f>IF(ISBLANK(E100), "", Table2[[#This Row],[unique_id]])</f>
        <v>parents_fan</v>
      </c>
      <c r="G100" s="57" t="s">
        <v>201</v>
      </c>
      <c r="H100" s="57" t="s">
        <v>131</v>
      </c>
      <c r="I100" s="8" t="s">
        <v>132</v>
      </c>
      <c r="J100" s="8" t="s">
        <v>728</v>
      </c>
      <c r="K100" s="8"/>
      <c r="L100" s="8"/>
      <c r="M100" s="8" t="s">
        <v>136</v>
      </c>
      <c r="N100" s="8"/>
      <c r="O100" s="57" t="s">
        <v>495</v>
      </c>
      <c r="P100" s="57" t="s">
        <v>1183</v>
      </c>
      <c r="Q100" s="57" t="str">
        <f>LOWER(Table2[[#This Row],[entity_domain]])</f>
        <v>fans</v>
      </c>
      <c r="R100" s="57" t="str">
        <f>LOWER(_xlfn.CONCAT( Table2[[#This Row],[device_suggested_area]], "_",Table2[[#This Row],[powercalc_group_3]]))</f>
        <v>parents_fans</v>
      </c>
      <c r="S100" s="63" t="s">
        <v>1201</v>
      </c>
      <c r="U100" s="59"/>
      <c r="V100" s="59"/>
      <c r="W100" s="59"/>
      <c r="X100" s="59"/>
      <c r="Y100" s="59"/>
      <c r="AC100" s="57" t="s">
        <v>289</v>
      </c>
      <c r="AE100" s="59"/>
      <c r="AG100" s="57" t="str">
        <f t="shared" si="11"/>
        <v/>
      </c>
      <c r="AH100" s="57" t="str">
        <f t="shared" si="9"/>
        <v/>
      </c>
      <c r="AK100" s="60"/>
      <c r="AL100" s="57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59" t="s">
        <v>501</v>
      </c>
      <c r="AN100" s="57" t="s">
        <v>129</v>
      </c>
      <c r="AO100" s="57" t="s">
        <v>502</v>
      </c>
      <c r="AP100" s="57" t="str">
        <f>IF(OR(ISBLANK(AT100), ISBLANK(AU100)), "", Table2[[#This Row],[device_via_device]])</f>
        <v>SenseMe</v>
      </c>
      <c r="AQ100" s="57" t="s">
        <v>201</v>
      </c>
      <c r="AS100" s="57" t="s">
        <v>611</v>
      </c>
      <c r="AT100" s="57" t="s">
        <v>507</v>
      </c>
      <c r="AU100" s="57" t="s">
        <v>616</v>
      </c>
      <c r="AX100" s="57" t="str">
        <f t="shared" si="10"/>
        <v>[["mac", "20:f8:5e:d8:a5:6b"], ["ip", "10.0.6.62"]]</v>
      </c>
    </row>
    <row r="101" spans="1:50" s="52" customFormat="1" ht="16" hidden="1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288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728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289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480</v>
      </c>
      <c r="AN101" s="52" t="s">
        <v>129</v>
      </c>
      <c r="AO101" s="52" t="s">
        <v>477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611</v>
      </c>
      <c r="AT101" s="56" t="s">
        <v>481</v>
      </c>
      <c r="AU101" s="56" t="s">
        <v>610</v>
      </c>
      <c r="AV101" s="56"/>
      <c r="AW101" s="56"/>
      <c r="AX101" s="52" t="str">
        <f t="shared" si="10"/>
        <v>[["mac", "ac:84:c6:0d:1b:9c"], ["ip", "10.0.6.87"]]</v>
      </c>
    </row>
    <row r="102" spans="1:50" s="57" customFormat="1" ht="16" customHeight="1" x14ac:dyDescent="0.2">
      <c r="A102" s="57">
        <v>1504</v>
      </c>
      <c r="B102" s="57" t="s">
        <v>26</v>
      </c>
      <c r="C102" s="57" t="s">
        <v>133</v>
      </c>
      <c r="D102" s="57" t="s">
        <v>129</v>
      </c>
      <c r="E102" s="57" t="s">
        <v>631</v>
      </c>
      <c r="F102" s="57" t="str">
        <f>IF(ISBLANK(E102), "", Table2[[#This Row],[unique_id]])</f>
        <v>lounge_fan</v>
      </c>
      <c r="G102" s="57" t="s">
        <v>203</v>
      </c>
      <c r="H102" s="57" t="s">
        <v>131</v>
      </c>
      <c r="I102" s="8" t="s">
        <v>132</v>
      </c>
      <c r="J102" s="8" t="s">
        <v>728</v>
      </c>
      <c r="K102" s="8"/>
      <c r="L102" s="8"/>
      <c r="M102" s="8" t="s">
        <v>136</v>
      </c>
      <c r="N102" s="8"/>
      <c r="O102" s="57" t="s">
        <v>495</v>
      </c>
      <c r="P102" s="57" t="s">
        <v>1183</v>
      </c>
      <c r="Q102" s="57" t="str">
        <f>LOWER(Table2[[#This Row],[entity_domain]])</f>
        <v>fans</v>
      </c>
      <c r="R102" s="57" t="str">
        <f>LOWER(_xlfn.CONCAT( Table2[[#This Row],[device_suggested_area]], "_",Table2[[#This Row],[powercalc_group_3]]))</f>
        <v>lounge_fans</v>
      </c>
      <c r="S102" s="63" t="s">
        <v>1201</v>
      </c>
      <c r="U102" s="59"/>
      <c r="V102" s="59"/>
      <c r="W102" s="59"/>
      <c r="X102" s="59"/>
      <c r="Y102" s="59"/>
      <c r="AC102" s="57" t="s">
        <v>289</v>
      </c>
      <c r="AE102" s="59"/>
      <c r="AG102" s="57" t="str">
        <f t="shared" si="11"/>
        <v/>
      </c>
      <c r="AH102" s="57" t="str">
        <f t="shared" si="9"/>
        <v/>
      </c>
      <c r="AK102" s="60"/>
      <c r="AL102" s="57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59" t="s">
        <v>501</v>
      </c>
      <c r="AN102" s="57" t="s">
        <v>129</v>
      </c>
      <c r="AO102" s="57" t="s">
        <v>502</v>
      </c>
      <c r="AP102" s="57" t="str">
        <f>IF(OR(ISBLANK(AT102), ISBLANK(AU102)), "", Table2[[#This Row],[device_via_device]])</f>
        <v>SenseMe</v>
      </c>
      <c r="AQ102" s="57" t="s">
        <v>203</v>
      </c>
      <c r="AS102" s="57" t="s">
        <v>611</v>
      </c>
      <c r="AT102" s="57" t="s">
        <v>508</v>
      </c>
      <c r="AU102" s="57" t="s">
        <v>617</v>
      </c>
      <c r="AX102" s="57" t="str">
        <f t="shared" si="10"/>
        <v>[["mac", "20:f8:5e:d9:11:77"], ["ip", "10.0.6.63"]]</v>
      </c>
    </row>
    <row r="103" spans="1:50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632</v>
      </c>
      <c r="F103" s="8" t="str">
        <f>IF(ISBLANK(E103), "", Table2[[#This Row],[unique_id]])</f>
        <v>deck_fan</v>
      </c>
      <c r="G103" s="8" t="s">
        <v>475</v>
      </c>
      <c r="H103" s="8" t="s">
        <v>131</v>
      </c>
      <c r="I103" s="8" t="s">
        <v>132</v>
      </c>
      <c r="J103" s="8" t="s">
        <v>1156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475</v>
      </c>
      <c r="AU103" s="12"/>
      <c r="AV103" s="8"/>
      <c r="AX103" s="8" t="str">
        <f t="shared" si="10"/>
        <v/>
      </c>
    </row>
    <row r="104" spans="1:50" s="57" customFormat="1" ht="16" customHeight="1" x14ac:dyDescent="0.2">
      <c r="A104" s="57">
        <v>1506</v>
      </c>
      <c r="B104" s="57" t="s">
        <v>26</v>
      </c>
      <c r="C104" s="57" t="s">
        <v>133</v>
      </c>
      <c r="D104" s="57" t="s">
        <v>129</v>
      </c>
      <c r="E104" s="57" t="s">
        <v>633</v>
      </c>
      <c r="F104" s="57" t="str">
        <f>IF(ISBLANK(E104), "", Table2[[#This Row],[unique_id]])</f>
        <v>deck_east_fan</v>
      </c>
      <c r="G104" s="57" t="s">
        <v>225</v>
      </c>
      <c r="H104" s="57" t="s">
        <v>131</v>
      </c>
      <c r="I104" s="8" t="s">
        <v>132</v>
      </c>
      <c r="J104" s="8"/>
      <c r="K104" s="8"/>
      <c r="L104" s="8"/>
      <c r="M104" s="8"/>
      <c r="N104" s="8"/>
      <c r="O104" s="57" t="s">
        <v>495</v>
      </c>
      <c r="P104" s="57" t="s">
        <v>1183</v>
      </c>
      <c r="Q104" s="57" t="str">
        <f>LOWER(Table2[[#This Row],[entity_domain]])</f>
        <v>fans</v>
      </c>
      <c r="R104" s="57" t="str">
        <f>LOWER(_xlfn.CONCAT( Table2[[#This Row],[device_suggested_area]], "_",Table2[[#This Row],[powercalc_group_3]]))</f>
        <v>deck_fans</v>
      </c>
      <c r="S104" s="63" t="s">
        <v>1201</v>
      </c>
      <c r="U104" s="59"/>
      <c r="V104" s="59"/>
      <c r="W104" s="59"/>
      <c r="X104" s="59"/>
      <c r="Y104" s="59"/>
      <c r="AC104" s="57" t="s">
        <v>289</v>
      </c>
      <c r="AE104" s="59"/>
      <c r="AG104" s="57" t="str">
        <f t="shared" si="11"/>
        <v/>
      </c>
      <c r="AH104" s="57" t="str">
        <f t="shared" si="9"/>
        <v/>
      </c>
      <c r="AK104" s="60"/>
      <c r="AL104" s="57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59" t="s">
        <v>501</v>
      </c>
      <c r="AN104" s="57" t="s">
        <v>510</v>
      </c>
      <c r="AO104" s="57" t="s">
        <v>502</v>
      </c>
      <c r="AP104" s="57" t="str">
        <f>IF(OR(ISBLANK(AT104), ISBLANK(AU104)), "", Table2[[#This Row],[device_via_device]])</f>
        <v>SenseMe</v>
      </c>
      <c r="AQ104" s="57" t="s">
        <v>475</v>
      </c>
      <c r="AS104" s="57" t="s">
        <v>611</v>
      </c>
      <c r="AT104" s="57" t="s">
        <v>505</v>
      </c>
      <c r="AU104" s="57" t="s">
        <v>618</v>
      </c>
      <c r="AX104" s="57" t="str">
        <f t="shared" si="10"/>
        <v>[["mac", "20:f8:5e:1e:ea:a0"], ["ip", "10.0.6.64"]]</v>
      </c>
    </row>
    <row r="105" spans="1:50" s="57" customFormat="1" ht="16" customHeight="1" x14ac:dyDescent="0.2">
      <c r="A105" s="57">
        <v>1507</v>
      </c>
      <c r="B105" s="57" t="s">
        <v>26</v>
      </c>
      <c r="C105" s="57" t="s">
        <v>133</v>
      </c>
      <c r="D105" s="57" t="s">
        <v>129</v>
      </c>
      <c r="E105" s="57" t="s">
        <v>634</v>
      </c>
      <c r="F105" s="57" t="str">
        <f>IF(ISBLANK(E105), "", Table2[[#This Row],[unique_id]])</f>
        <v>deck_west_fan</v>
      </c>
      <c r="G105" s="57" t="s">
        <v>224</v>
      </c>
      <c r="H105" s="57" t="s">
        <v>131</v>
      </c>
      <c r="I105" s="8" t="s">
        <v>132</v>
      </c>
      <c r="J105" s="8"/>
      <c r="K105" s="8"/>
      <c r="L105" s="8"/>
      <c r="M105" s="8"/>
      <c r="N105" s="8"/>
      <c r="O105" s="57" t="s">
        <v>495</v>
      </c>
      <c r="P105" s="57" t="s">
        <v>1183</v>
      </c>
      <c r="Q105" s="57" t="str">
        <f>LOWER(Table2[[#This Row],[entity_domain]])</f>
        <v>fans</v>
      </c>
      <c r="R105" s="57" t="str">
        <f>LOWER(_xlfn.CONCAT( Table2[[#This Row],[device_suggested_area]], "_",Table2[[#This Row],[powercalc_group_3]]))</f>
        <v>deck_fans</v>
      </c>
      <c r="S105" s="63" t="s">
        <v>1201</v>
      </c>
      <c r="U105" s="59"/>
      <c r="V105" s="59"/>
      <c r="W105" s="59"/>
      <c r="X105" s="59"/>
      <c r="Y105" s="59"/>
      <c r="AC105" s="57" t="s">
        <v>289</v>
      </c>
      <c r="AE105" s="59"/>
      <c r="AG105" s="57" t="str">
        <f t="shared" si="11"/>
        <v/>
      </c>
      <c r="AH105" s="57" t="str">
        <f t="shared" si="9"/>
        <v/>
      </c>
      <c r="AK105" s="60"/>
      <c r="AL105" s="57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59" t="s">
        <v>501</v>
      </c>
      <c r="AN105" s="57" t="s">
        <v>511</v>
      </c>
      <c r="AO105" s="57" t="s">
        <v>502</v>
      </c>
      <c r="AP105" s="57" t="str">
        <f>IF(OR(ISBLANK(AT105), ISBLANK(AU105)), "", Table2[[#This Row],[device_via_device]])</f>
        <v>SenseMe</v>
      </c>
      <c r="AQ105" s="57" t="s">
        <v>475</v>
      </c>
      <c r="AS105" s="57" t="s">
        <v>611</v>
      </c>
      <c r="AT105" s="57" t="s">
        <v>506</v>
      </c>
      <c r="AU105" s="62" t="s">
        <v>619</v>
      </c>
      <c r="AV105" s="62"/>
      <c r="AW105" s="62"/>
      <c r="AX105" s="57" t="str">
        <f t="shared" si="10"/>
        <v>[["mac", "20:f8:5e:1e:da:35"], ["ip", "10.0.6.65"]]</v>
      </c>
    </row>
    <row r="106" spans="1:50" ht="16" hidden="1" customHeight="1" x14ac:dyDescent="0.2">
      <c r="A106" s="8">
        <v>1508</v>
      </c>
      <c r="B106" s="8" t="s">
        <v>26</v>
      </c>
      <c r="C106" s="8" t="s">
        <v>680</v>
      </c>
      <c r="D106" s="8" t="s">
        <v>441</v>
      </c>
      <c r="E106" s="8" t="s">
        <v>440</v>
      </c>
      <c r="F106" s="8" t="str">
        <f>IF(ISBLANK(E106), "", Table2[[#This Row],[unique_id]])</f>
        <v>column_break</v>
      </c>
      <c r="G106" s="8" t="s">
        <v>437</v>
      </c>
      <c r="H106" s="8" t="s">
        <v>131</v>
      </c>
      <c r="I106" s="8" t="s">
        <v>132</v>
      </c>
      <c r="M106" s="8" t="s">
        <v>438</v>
      </c>
      <c r="N106" s="8" t="s">
        <v>439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s="57" customFormat="1" ht="16" customHeight="1" x14ac:dyDescent="0.2">
      <c r="A107" s="57">
        <v>1600</v>
      </c>
      <c r="B107" s="57" t="s">
        <v>26</v>
      </c>
      <c r="C107" s="57" t="s">
        <v>133</v>
      </c>
      <c r="D107" s="57" t="s">
        <v>137</v>
      </c>
      <c r="E107" s="57" t="s">
        <v>628</v>
      </c>
      <c r="F107" s="57" t="str">
        <f>IF(ISBLANK(E107), "", Table2[[#This Row],[unique_id]])</f>
        <v>ada_fan</v>
      </c>
      <c r="G107" s="57" t="s">
        <v>140</v>
      </c>
      <c r="H107" s="57" t="s">
        <v>139</v>
      </c>
      <c r="I107" s="52" t="s">
        <v>132</v>
      </c>
      <c r="J107" s="52" t="s">
        <v>1157</v>
      </c>
      <c r="K107" s="52"/>
      <c r="L107" s="52"/>
      <c r="M107" s="52" t="s">
        <v>136</v>
      </c>
      <c r="N107" s="52"/>
      <c r="P107" s="57" t="s">
        <v>1183</v>
      </c>
      <c r="Q107" s="57" t="str">
        <f>LOWER(Table2[[#This Row],[entity_domain]])</f>
        <v>lights</v>
      </c>
      <c r="R107" s="57" t="str">
        <f>LOWER(_xlfn.CONCAT( Table2[[#This Row],[device_suggested_area]], "_",Table2[[#This Row],[powercalc_group_3]]))</f>
        <v>ada_lights</v>
      </c>
      <c r="S107" s="63" t="s">
        <v>1206</v>
      </c>
      <c r="U107" s="59"/>
      <c r="V107" s="59"/>
      <c r="W107" s="59"/>
      <c r="X107" s="59"/>
      <c r="Y107" s="59"/>
      <c r="AC107" s="57" t="s">
        <v>364</v>
      </c>
      <c r="AE107" s="59"/>
      <c r="AG107" s="57" t="str">
        <f t="shared" si="11"/>
        <v/>
      </c>
      <c r="AH107" s="57" t="str">
        <f t="shared" si="9"/>
        <v/>
      </c>
      <c r="AK107" s="60"/>
      <c r="AM107" s="59"/>
      <c r="AQ107" s="57" t="s">
        <v>130</v>
      </c>
      <c r="AX107" s="57" t="str">
        <f t="shared" si="10"/>
        <v/>
      </c>
    </row>
    <row r="108" spans="1:50" ht="16" hidden="1" customHeight="1" x14ac:dyDescent="0.2">
      <c r="A108" s="8">
        <v>1601</v>
      </c>
      <c r="B108" s="8" t="s">
        <v>26</v>
      </c>
      <c r="C108" s="8" t="s">
        <v>518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798</v>
      </c>
      <c r="K108" s="8" t="s">
        <v>1069</v>
      </c>
      <c r="M108" s="8" t="s">
        <v>136</v>
      </c>
      <c r="T108" s="8"/>
      <c r="U108" s="10"/>
      <c r="V108" s="10" t="s">
        <v>754</v>
      </c>
      <c r="W108" s="51" t="s">
        <v>771</v>
      </c>
      <c r="X108" s="16" t="s">
        <v>1204</v>
      </c>
      <c r="Y108" s="16" t="s">
        <v>831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853</v>
      </c>
      <c r="AN108" s="8" t="s">
        <v>762</v>
      </c>
      <c r="AO108" s="8" t="s">
        <v>856</v>
      </c>
      <c r="AP108" s="8" t="s">
        <v>518</v>
      </c>
      <c r="AQ108" s="8" t="s">
        <v>130</v>
      </c>
      <c r="AR108" s="8" t="s">
        <v>1088</v>
      </c>
      <c r="AU108" s="8"/>
      <c r="AV108" s="8"/>
      <c r="AX108" s="8" t="str">
        <f t="shared" si="10"/>
        <v/>
      </c>
    </row>
    <row r="109" spans="1:50" s="57" customFormat="1" ht="16" customHeight="1" x14ac:dyDescent="0.2">
      <c r="A109" s="57">
        <v>1602</v>
      </c>
      <c r="B109" s="57" t="s">
        <v>26</v>
      </c>
      <c r="C109" s="57" t="s">
        <v>518</v>
      </c>
      <c r="D109" s="57" t="s">
        <v>137</v>
      </c>
      <c r="E109" s="57" t="str">
        <f>SUBSTITUTE(Table2[[#This Row],[device_name]], "-", "_")</f>
        <v>ada_lamp_bulb_1</v>
      </c>
      <c r="F109" s="57" t="str">
        <f>IF(ISBLANK(E109), "", Table2[[#This Row],[unique_id]])</f>
        <v>ada_lamp_bulb_1</v>
      </c>
      <c r="H109" s="57" t="s">
        <v>139</v>
      </c>
      <c r="I109" s="8"/>
      <c r="J109" s="8"/>
      <c r="K109" s="8"/>
      <c r="L109" s="8"/>
      <c r="M109" s="8"/>
      <c r="N109" s="8"/>
      <c r="O109" s="57" t="s">
        <v>495</v>
      </c>
      <c r="P109" s="57" t="s">
        <v>1183</v>
      </c>
      <c r="Q109" s="57" t="str">
        <f>LOWER(Table2[[#This Row],[entity_domain]])</f>
        <v>lights</v>
      </c>
      <c r="R109" s="57" t="str">
        <f>LOWER(_xlfn.CONCAT( Table2[[#This Row],[device_suggested_area]], "_",Table2[[#This Row],[powercalc_group_3]]))</f>
        <v>ada_lights</v>
      </c>
      <c r="U109" s="59"/>
      <c r="V109" s="59" t="s">
        <v>753</v>
      </c>
      <c r="W109" s="64" t="s">
        <v>771</v>
      </c>
      <c r="X109" s="65" t="s">
        <v>1202</v>
      </c>
      <c r="Y109" s="65" t="s">
        <v>831</v>
      </c>
      <c r="AE109" s="59"/>
      <c r="AG109" s="57" t="str">
        <f t="shared" si="11"/>
        <v/>
      </c>
      <c r="AH109" s="57" t="str">
        <f t="shared" si="9"/>
        <v/>
      </c>
      <c r="AK10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57" t="str">
        <f>LOWER(_xlfn.CONCAT(Table2[[#This Row],[device_suggested_area]], "-",Table2[[#This Row],[device_identifiers]]))</f>
        <v>ada-lamp-bulb-1</v>
      </c>
      <c r="AM109" s="59" t="s">
        <v>853</v>
      </c>
      <c r="AN109" s="57" t="s">
        <v>763</v>
      </c>
      <c r="AO109" s="57" t="s">
        <v>856</v>
      </c>
      <c r="AP109" s="57" t="s">
        <v>518</v>
      </c>
      <c r="AQ109" s="57" t="s">
        <v>130</v>
      </c>
      <c r="AR109" s="57" t="s">
        <v>1088</v>
      </c>
      <c r="AT109" s="57" t="s">
        <v>769</v>
      </c>
      <c r="AX109" s="57" t="str">
        <f t="shared" si="10"/>
        <v>[["mac", "0x0017880103433075"]]</v>
      </c>
    </row>
    <row r="110" spans="1:50" ht="16" hidden="1" customHeight="1" x14ac:dyDescent="0.2">
      <c r="A110" s="8">
        <v>1603</v>
      </c>
      <c r="B110" s="8" t="s">
        <v>26</v>
      </c>
      <c r="C110" s="8" t="s">
        <v>518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798</v>
      </c>
      <c r="K110" s="8" t="s">
        <v>1070</v>
      </c>
      <c r="M110" s="8" t="s">
        <v>136</v>
      </c>
      <c r="T110" s="8"/>
      <c r="U110" s="10"/>
      <c r="V110" s="10" t="s">
        <v>754</v>
      </c>
      <c r="W110" s="51" t="s">
        <v>772</v>
      </c>
      <c r="X110" s="16" t="s">
        <v>1204</v>
      </c>
      <c r="Y110" s="16" t="s">
        <v>832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853</v>
      </c>
      <c r="AN110" s="8" t="s">
        <v>762</v>
      </c>
      <c r="AO110" s="8" t="s">
        <v>856</v>
      </c>
      <c r="AP110" s="8" t="s">
        <v>518</v>
      </c>
      <c r="AQ110" s="8" t="s">
        <v>127</v>
      </c>
      <c r="AR110" s="8" t="s">
        <v>1088</v>
      </c>
      <c r="AU110" s="8"/>
      <c r="AV110" s="8"/>
      <c r="AX110" s="8" t="str">
        <f t="shared" si="10"/>
        <v/>
      </c>
    </row>
    <row r="111" spans="1:50" s="57" customFormat="1" ht="16" customHeight="1" x14ac:dyDescent="0.2">
      <c r="A111" s="57">
        <v>1604</v>
      </c>
      <c r="B111" s="57" t="s">
        <v>26</v>
      </c>
      <c r="C111" s="57" t="s">
        <v>518</v>
      </c>
      <c r="D111" s="57" t="s">
        <v>137</v>
      </c>
      <c r="E111" s="57" t="str">
        <f>SUBSTITUTE(Table2[[#This Row],[device_name]], "-", "_")</f>
        <v>edwin_lamp_bulb_1</v>
      </c>
      <c r="F111" s="57" t="str">
        <f>IF(ISBLANK(E111), "", Table2[[#This Row],[unique_id]])</f>
        <v>edwin_lamp_bulb_1</v>
      </c>
      <c r="H111" s="57" t="s">
        <v>139</v>
      </c>
      <c r="I111" s="8"/>
      <c r="J111" s="8"/>
      <c r="K111" s="8"/>
      <c r="L111" s="8"/>
      <c r="M111" s="8"/>
      <c r="N111" s="8"/>
      <c r="O111" s="57" t="s">
        <v>495</v>
      </c>
      <c r="P111" s="57" t="s">
        <v>1183</v>
      </c>
      <c r="Q111" s="57" t="str">
        <f>LOWER(Table2[[#This Row],[entity_domain]])</f>
        <v>lights</v>
      </c>
      <c r="R111" s="57" t="str">
        <f>LOWER(_xlfn.CONCAT( Table2[[#This Row],[device_suggested_area]], "_",Table2[[#This Row],[powercalc_group_3]]))</f>
        <v>edwin_lights</v>
      </c>
      <c r="U111" s="59"/>
      <c r="V111" s="59" t="s">
        <v>753</v>
      </c>
      <c r="W111" s="64" t="s">
        <v>772</v>
      </c>
      <c r="X111" s="65" t="s">
        <v>1202</v>
      </c>
      <c r="Y111" s="65" t="s">
        <v>832</v>
      </c>
      <c r="AE111" s="59"/>
      <c r="AG111" s="57" t="str">
        <f t="shared" si="11"/>
        <v/>
      </c>
      <c r="AH111" s="57" t="str">
        <f t="shared" si="9"/>
        <v/>
      </c>
      <c r="AK11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57" t="str">
        <f>LOWER(_xlfn.CONCAT(Table2[[#This Row],[device_suggested_area]], "-",Table2[[#This Row],[device_identifiers]]))</f>
        <v>edwin-lamp-bulb-1</v>
      </c>
      <c r="AM111" s="59" t="s">
        <v>853</v>
      </c>
      <c r="AN111" s="57" t="s">
        <v>763</v>
      </c>
      <c r="AO111" s="57" t="s">
        <v>856</v>
      </c>
      <c r="AP111" s="57" t="s">
        <v>518</v>
      </c>
      <c r="AQ111" s="57" t="s">
        <v>127</v>
      </c>
      <c r="AR111" s="57" t="s">
        <v>1088</v>
      </c>
      <c r="AT111" s="57" t="s">
        <v>796</v>
      </c>
      <c r="AX111" s="57" t="str">
        <f t="shared" si="10"/>
        <v>[["mac", "0x0017880102b8fd87"]]</v>
      </c>
    </row>
    <row r="112" spans="1:50" s="57" customFormat="1" ht="16" customHeight="1" x14ac:dyDescent="0.2">
      <c r="A112" s="57">
        <v>1605</v>
      </c>
      <c r="B112" s="57" t="s">
        <v>26</v>
      </c>
      <c r="C112" s="57" t="s">
        <v>133</v>
      </c>
      <c r="D112" s="57" t="s">
        <v>137</v>
      </c>
      <c r="E112" s="57" t="s">
        <v>629</v>
      </c>
      <c r="F112" s="57" t="str">
        <f>IF(ISBLANK(E112), "", Table2[[#This Row],[unique_id]])</f>
        <v>edwin_fan</v>
      </c>
      <c r="G112" s="57" t="s">
        <v>199</v>
      </c>
      <c r="H112" s="57" t="s">
        <v>139</v>
      </c>
      <c r="I112" s="52" t="s">
        <v>132</v>
      </c>
      <c r="J112" s="52" t="s">
        <v>1157</v>
      </c>
      <c r="K112" s="52"/>
      <c r="L112" s="52"/>
      <c r="M112" s="52" t="s">
        <v>136</v>
      </c>
      <c r="N112" s="52"/>
      <c r="P112" s="57" t="s">
        <v>1183</v>
      </c>
      <c r="Q112" s="57" t="str">
        <f>LOWER(Table2[[#This Row],[entity_domain]])</f>
        <v>lights</v>
      </c>
      <c r="R112" s="57" t="str">
        <f>LOWER(_xlfn.CONCAT( Table2[[#This Row],[device_suggested_area]], "_",Table2[[#This Row],[powercalc_group_3]]))</f>
        <v>edwin_lights</v>
      </c>
      <c r="S112" s="63" t="s">
        <v>1206</v>
      </c>
      <c r="U112" s="59"/>
      <c r="V112" s="59"/>
      <c r="W112" s="59"/>
      <c r="X112" s="59"/>
      <c r="Y112" s="59"/>
      <c r="AC112" s="57" t="s">
        <v>364</v>
      </c>
      <c r="AE112" s="59"/>
      <c r="AG112" s="57" t="str">
        <f t="shared" si="11"/>
        <v/>
      </c>
      <c r="AH112" s="57" t="str">
        <f t="shared" si="9"/>
        <v/>
      </c>
      <c r="AK112" s="60"/>
      <c r="AM112" s="59"/>
      <c r="AQ112" s="57" t="s">
        <v>127</v>
      </c>
      <c r="AX112" s="57" t="str">
        <f t="shared" si="10"/>
        <v/>
      </c>
    </row>
    <row r="113" spans="1:50" ht="16" hidden="1" customHeight="1" x14ac:dyDescent="0.2">
      <c r="A113" s="8">
        <v>1606</v>
      </c>
      <c r="B113" s="8" t="s">
        <v>26</v>
      </c>
      <c r="C113" s="8" t="s">
        <v>518</v>
      </c>
      <c r="D113" s="8" t="s">
        <v>137</v>
      </c>
      <c r="E113" s="8" t="s">
        <v>613</v>
      </c>
      <c r="F113" s="8" t="str">
        <f>IF(ISBLANK(E113), "", Table2[[#This Row],[unique_id]])</f>
        <v>edwin_night_light</v>
      </c>
      <c r="G113" s="8" t="s">
        <v>612</v>
      </c>
      <c r="H113" s="8" t="s">
        <v>139</v>
      </c>
      <c r="I113" s="8" t="s">
        <v>132</v>
      </c>
      <c r="J113" s="8" t="s">
        <v>799</v>
      </c>
      <c r="K113" s="8" t="s">
        <v>1069</v>
      </c>
      <c r="M113" s="8" t="s">
        <v>136</v>
      </c>
      <c r="T113" s="8"/>
      <c r="U113" s="10"/>
      <c r="V113" s="10" t="s">
        <v>754</v>
      </c>
      <c r="W113" s="51">
        <v>300</v>
      </c>
      <c r="X113" s="16" t="s">
        <v>1204</v>
      </c>
      <c r="Y113" s="16" t="s">
        <v>831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750</v>
      </c>
      <c r="AN113" s="8" t="s">
        <v>767</v>
      </c>
      <c r="AO113" s="8" t="s">
        <v>749</v>
      </c>
      <c r="AP113" s="8" t="s">
        <v>518</v>
      </c>
      <c r="AQ113" s="8" t="s">
        <v>127</v>
      </c>
      <c r="AR113" s="8" t="s">
        <v>1088</v>
      </c>
      <c r="AU113" s="8"/>
      <c r="AV113" s="8"/>
      <c r="AX113" s="8" t="str">
        <f t="shared" si="10"/>
        <v/>
      </c>
    </row>
    <row r="114" spans="1:50" s="57" customFormat="1" ht="16" customHeight="1" x14ac:dyDescent="0.2">
      <c r="A114" s="57">
        <v>1607</v>
      </c>
      <c r="B114" s="57" t="s">
        <v>26</v>
      </c>
      <c r="C114" s="57" t="s">
        <v>518</v>
      </c>
      <c r="D114" s="57" t="s">
        <v>137</v>
      </c>
      <c r="E114" s="57" t="str">
        <f>SUBSTITUTE(Table2[[#This Row],[device_name]], "-", "_")</f>
        <v>edwin_night_light_bulb_1</v>
      </c>
      <c r="F114" s="57" t="str">
        <f>IF(ISBLANK(E114), "", Table2[[#This Row],[unique_id]])</f>
        <v>edwin_night_light_bulb_1</v>
      </c>
      <c r="H114" s="57" t="s">
        <v>139</v>
      </c>
      <c r="I114" s="8"/>
      <c r="J114" s="8"/>
      <c r="K114" s="8"/>
      <c r="L114" s="8"/>
      <c r="M114" s="8"/>
      <c r="N114" s="8"/>
      <c r="O114" s="57" t="s">
        <v>495</v>
      </c>
      <c r="P114" s="57" t="s">
        <v>1183</v>
      </c>
      <c r="Q114" s="57" t="str">
        <f>LOWER(Table2[[#This Row],[entity_domain]])</f>
        <v>lights</v>
      </c>
      <c r="R114" s="57" t="str">
        <f>LOWER(_xlfn.CONCAT( Table2[[#This Row],[device_suggested_area]], "_",Table2[[#This Row],[powercalc_group_3]]))</f>
        <v>edwin_lights</v>
      </c>
      <c r="U114" s="59"/>
      <c r="V114" s="59" t="s">
        <v>753</v>
      </c>
      <c r="W114" s="64">
        <v>300</v>
      </c>
      <c r="X114" s="65" t="s">
        <v>1202</v>
      </c>
      <c r="Y114" s="65" t="s">
        <v>831</v>
      </c>
      <c r="AE114" s="59"/>
      <c r="AG114" s="57" t="str">
        <f t="shared" si="11"/>
        <v/>
      </c>
      <c r="AH114" s="57" t="str">
        <f t="shared" si="9"/>
        <v/>
      </c>
      <c r="AK11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57" t="str">
        <f>LOWER(_xlfn.CONCAT(Table2[[#This Row],[device_suggested_area]], "-",Table2[[#This Row],[device_identifiers]]))</f>
        <v>edwin-night-light-bulb-1</v>
      </c>
      <c r="AM114" s="59" t="s">
        <v>750</v>
      </c>
      <c r="AN114" s="57" t="s">
        <v>768</v>
      </c>
      <c r="AO114" s="57" t="s">
        <v>749</v>
      </c>
      <c r="AP114" s="57" t="s">
        <v>518</v>
      </c>
      <c r="AQ114" s="57" t="s">
        <v>127</v>
      </c>
      <c r="AR114" s="57" t="s">
        <v>1088</v>
      </c>
      <c r="AT114" s="57" t="s">
        <v>770</v>
      </c>
      <c r="AX114" s="57" t="str">
        <f t="shared" si="10"/>
        <v>[["mac", "0x001788010343c36f"]]</v>
      </c>
    </row>
    <row r="115" spans="1:50" ht="16" hidden="1" customHeight="1" x14ac:dyDescent="0.2">
      <c r="A115" s="8">
        <v>1608</v>
      </c>
      <c r="B115" s="8" t="s">
        <v>26</v>
      </c>
      <c r="C115" s="8" t="s">
        <v>518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1159</v>
      </c>
      <c r="K115" s="8" t="s">
        <v>1071</v>
      </c>
      <c r="M115" s="8" t="s">
        <v>136</v>
      </c>
      <c r="T115" s="8"/>
      <c r="U115" s="10"/>
      <c r="V115" s="10" t="s">
        <v>754</v>
      </c>
      <c r="W115" s="51">
        <v>400</v>
      </c>
      <c r="X115" s="16" t="s">
        <v>1204</v>
      </c>
      <c r="Y115" s="16" t="s">
        <v>830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750</v>
      </c>
      <c r="AN115" s="8" t="s">
        <v>751</v>
      </c>
      <c r="AO115" s="8" t="s">
        <v>749</v>
      </c>
      <c r="AP115" s="8" t="s">
        <v>518</v>
      </c>
      <c r="AQ115" s="8" t="s">
        <v>575</v>
      </c>
      <c r="AU115" s="8"/>
      <c r="AV115" s="8"/>
      <c r="AX115" s="8" t="str">
        <f t="shared" si="10"/>
        <v/>
      </c>
    </row>
    <row r="116" spans="1:50" s="57" customFormat="1" ht="16" customHeight="1" x14ac:dyDescent="0.2">
      <c r="A116" s="57">
        <v>1609</v>
      </c>
      <c r="B116" s="57" t="s">
        <v>26</v>
      </c>
      <c r="C116" s="57" t="s">
        <v>518</v>
      </c>
      <c r="D116" s="57" t="s">
        <v>137</v>
      </c>
      <c r="E116" s="57" t="str">
        <f>SUBSTITUTE(Table2[[#This Row],[device_name]], "-", "_")</f>
        <v>hallway_main_bulb_1</v>
      </c>
      <c r="F116" s="57" t="str">
        <f>IF(ISBLANK(E116), "", Table2[[#This Row],[unique_id]])</f>
        <v>hallway_main_bulb_1</v>
      </c>
      <c r="H116" s="57" t="s">
        <v>139</v>
      </c>
      <c r="I116" s="8"/>
      <c r="J116" s="8"/>
      <c r="K116" s="8"/>
      <c r="L116" s="8"/>
      <c r="M116" s="8"/>
      <c r="N116" s="8"/>
      <c r="O116" s="57" t="s">
        <v>495</v>
      </c>
      <c r="P116" s="57" t="s">
        <v>1183</v>
      </c>
      <c r="Q116" s="57" t="str">
        <f>LOWER(Table2[[#This Row],[entity_domain]])</f>
        <v>lights</v>
      </c>
      <c r="R116" s="57" t="str">
        <f>LOWER(_xlfn.CONCAT( Table2[[#This Row],[device_suggested_area]], "_",Table2[[#This Row],[powercalc_group_3]]))</f>
        <v>hallway_lights</v>
      </c>
      <c r="U116" s="59"/>
      <c r="V116" s="59" t="s">
        <v>753</v>
      </c>
      <c r="W116" s="64">
        <v>400</v>
      </c>
      <c r="X116" s="65" t="s">
        <v>1202</v>
      </c>
      <c r="Y116" s="65" t="s">
        <v>830</v>
      </c>
      <c r="AE116" s="59"/>
      <c r="AG116" s="57" t="str">
        <f t="shared" si="11"/>
        <v/>
      </c>
      <c r="AH116" s="57" t="str">
        <f t="shared" si="9"/>
        <v/>
      </c>
      <c r="AK11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57" t="str">
        <f>LOWER(_xlfn.CONCAT(Table2[[#This Row],[device_suggested_area]], "-",Table2[[#This Row],[device_identifiers]]))</f>
        <v>hallway-main-bulb-1</v>
      </c>
      <c r="AM116" s="59" t="s">
        <v>750</v>
      </c>
      <c r="AN116" s="57" t="s">
        <v>752</v>
      </c>
      <c r="AO116" s="57" t="s">
        <v>749</v>
      </c>
      <c r="AP116" s="57" t="s">
        <v>518</v>
      </c>
      <c r="AQ116" s="57" t="s">
        <v>575</v>
      </c>
      <c r="AT116" s="57" t="s">
        <v>773</v>
      </c>
      <c r="AX116" s="57" t="str">
        <f t="shared" si="10"/>
        <v>[["mac", "0x00178801043283b0"]]</v>
      </c>
    </row>
    <row r="117" spans="1:50" s="57" customFormat="1" ht="16" customHeight="1" x14ac:dyDescent="0.2">
      <c r="A117" s="57">
        <v>1610</v>
      </c>
      <c r="B117" s="57" t="s">
        <v>26</v>
      </c>
      <c r="C117" s="57" t="s">
        <v>518</v>
      </c>
      <c r="D117" s="57" t="s">
        <v>137</v>
      </c>
      <c r="E117" s="57" t="str">
        <f>SUBSTITUTE(Table2[[#This Row],[device_name]], "-", "_")</f>
        <v>hallway_main_bulb_2</v>
      </c>
      <c r="F117" s="57" t="str">
        <f>IF(ISBLANK(E117), "", Table2[[#This Row],[unique_id]])</f>
        <v>hallway_main_bulb_2</v>
      </c>
      <c r="H117" s="57" t="s">
        <v>139</v>
      </c>
      <c r="I117" s="8"/>
      <c r="J117" s="8"/>
      <c r="K117" s="8"/>
      <c r="L117" s="8"/>
      <c r="M117" s="8"/>
      <c r="N117" s="8"/>
      <c r="O117" s="57" t="s">
        <v>495</v>
      </c>
      <c r="P117" s="57" t="s">
        <v>1183</v>
      </c>
      <c r="Q117" s="57" t="str">
        <f>LOWER(Table2[[#This Row],[entity_domain]])</f>
        <v>lights</v>
      </c>
      <c r="R117" s="57" t="str">
        <f>LOWER(_xlfn.CONCAT( Table2[[#This Row],[device_suggested_area]], "_",Table2[[#This Row],[powercalc_group_3]]))</f>
        <v>hallway_lights</v>
      </c>
      <c r="U117" s="59"/>
      <c r="V117" s="59" t="s">
        <v>753</v>
      </c>
      <c r="W117" s="64">
        <v>400</v>
      </c>
      <c r="X117" s="65" t="s">
        <v>1202</v>
      </c>
      <c r="Y117" s="65" t="s">
        <v>830</v>
      </c>
      <c r="AE117" s="59"/>
      <c r="AG117" s="57" t="str">
        <f t="shared" si="11"/>
        <v/>
      </c>
      <c r="AH117" s="57" t="str">
        <f t="shared" si="9"/>
        <v/>
      </c>
      <c r="AK11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57" t="str">
        <f>LOWER(_xlfn.CONCAT(Table2[[#This Row],[device_suggested_area]], "-",Table2[[#This Row],[device_identifiers]]))</f>
        <v>hallway-main-bulb-2</v>
      </c>
      <c r="AM117" s="59" t="s">
        <v>750</v>
      </c>
      <c r="AN117" s="57" t="s">
        <v>759</v>
      </c>
      <c r="AO117" s="57" t="s">
        <v>749</v>
      </c>
      <c r="AP117" s="57" t="s">
        <v>518</v>
      </c>
      <c r="AQ117" s="57" t="s">
        <v>575</v>
      </c>
      <c r="AT117" s="57" t="s">
        <v>774</v>
      </c>
      <c r="AX117" s="57" t="str">
        <f t="shared" si="10"/>
        <v>[["mac", "0x0017880104329975"]]</v>
      </c>
    </row>
    <row r="118" spans="1:50" s="57" customFormat="1" ht="16" customHeight="1" x14ac:dyDescent="0.2">
      <c r="A118" s="57">
        <v>1611</v>
      </c>
      <c r="B118" s="57" t="s">
        <v>26</v>
      </c>
      <c r="C118" s="57" t="s">
        <v>518</v>
      </c>
      <c r="D118" s="57" t="s">
        <v>137</v>
      </c>
      <c r="E118" s="57" t="str">
        <f>SUBSTITUTE(Table2[[#This Row],[device_name]], "-", "_")</f>
        <v>hallway_main_bulb_3</v>
      </c>
      <c r="F118" s="57" t="str">
        <f>IF(ISBLANK(E118), "", Table2[[#This Row],[unique_id]])</f>
        <v>hallway_main_bulb_3</v>
      </c>
      <c r="H118" s="57" t="s">
        <v>139</v>
      </c>
      <c r="I118" s="8"/>
      <c r="J118" s="8"/>
      <c r="K118" s="8"/>
      <c r="L118" s="8"/>
      <c r="M118" s="8"/>
      <c r="N118" s="8"/>
      <c r="O118" s="57" t="s">
        <v>495</v>
      </c>
      <c r="P118" s="57" t="s">
        <v>1183</v>
      </c>
      <c r="Q118" s="57" t="str">
        <f>LOWER(Table2[[#This Row],[entity_domain]])</f>
        <v>lights</v>
      </c>
      <c r="R118" s="57" t="str">
        <f>LOWER(_xlfn.CONCAT( Table2[[#This Row],[device_suggested_area]], "_",Table2[[#This Row],[powercalc_group_3]]))</f>
        <v>hallway_lights</v>
      </c>
      <c r="U118" s="59"/>
      <c r="V118" s="59" t="s">
        <v>753</v>
      </c>
      <c r="W118" s="64">
        <v>400</v>
      </c>
      <c r="X118" s="65" t="s">
        <v>1202</v>
      </c>
      <c r="Y118" s="65" t="s">
        <v>830</v>
      </c>
      <c r="AE118" s="59"/>
      <c r="AG118" s="57" t="str">
        <f t="shared" si="11"/>
        <v/>
      </c>
      <c r="AH118" s="57" t="str">
        <f t="shared" si="9"/>
        <v/>
      </c>
      <c r="AK11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57" t="str">
        <f>LOWER(_xlfn.CONCAT(Table2[[#This Row],[device_suggested_area]], "-",Table2[[#This Row],[device_identifiers]]))</f>
        <v>hallway-main-bulb-3</v>
      </c>
      <c r="AM118" s="59" t="s">
        <v>750</v>
      </c>
      <c r="AN118" s="57" t="s">
        <v>760</v>
      </c>
      <c r="AO118" s="57" t="s">
        <v>749</v>
      </c>
      <c r="AP118" s="57" t="s">
        <v>518</v>
      </c>
      <c r="AQ118" s="57" t="s">
        <v>575</v>
      </c>
      <c r="AT118" s="57" t="s">
        <v>775</v>
      </c>
      <c r="AX118" s="57" t="str">
        <f t="shared" si="10"/>
        <v>[["mac", "0x001788010432996f"]]</v>
      </c>
    </row>
    <row r="119" spans="1:50" s="57" customFormat="1" ht="16" customHeight="1" x14ac:dyDescent="0.2">
      <c r="A119" s="57">
        <v>1612</v>
      </c>
      <c r="B119" s="57" t="s">
        <v>26</v>
      </c>
      <c r="C119" s="57" t="s">
        <v>518</v>
      </c>
      <c r="D119" s="57" t="s">
        <v>137</v>
      </c>
      <c r="E119" s="57" t="str">
        <f>SUBSTITUTE(Table2[[#This Row],[device_name]], "-", "_")</f>
        <v>hallway_main_bulb_4</v>
      </c>
      <c r="F119" s="57" t="str">
        <f>IF(ISBLANK(E119), "", Table2[[#This Row],[unique_id]])</f>
        <v>hallway_main_bulb_4</v>
      </c>
      <c r="H119" s="57" t="s">
        <v>139</v>
      </c>
      <c r="I119" s="8"/>
      <c r="J119" s="8"/>
      <c r="K119" s="8"/>
      <c r="L119" s="8"/>
      <c r="M119" s="8"/>
      <c r="N119" s="8"/>
      <c r="O119" s="57" t="s">
        <v>495</v>
      </c>
      <c r="P119" s="57" t="s">
        <v>1183</v>
      </c>
      <c r="Q119" s="57" t="str">
        <f>LOWER(Table2[[#This Row],[entity_domain]])</f>
        <v>lights</v>
      </c>
      <c r="R119" s="57" t="str">
        <f>LOWER(_xlfn.CONCAT( Table2[[#This Row],[device_suggested_area]], "_",Table2[[#This Row],[powercalc_group_3]]))</f>
        <v>hallway_lights</v>
      </c>
      <c r="U119" s="59"/>
      <c r="V119" s="59" t="s">
        <v>753</v>
      </c>
      <c r="W119" s="64">
        <v>400</v>
      </c>
      <c r="X119" s="65" t="s">
        <v>1202</v>
      </c>
      <c r="Y119" s="65" t="s">
        <v>830</v>
      </c>
      <c r="AE119" s="59"/>
      <c r="AG119" s="57" t="str">
        <f t="shared" si="11"/>
        <v/>
      </c>
      <c r="AH119" s="57" t="str">
        <f t="shared" si="9"/>
        <v/>
      </c>
      <c r="AK11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57" t="str">
        <f>LOWER(_xlfn.CONCAT(Table2[[#This Row],[device_suggested_area]], "-",Table2[[#This Row],[device_identifiers]]))</f>
        <v>hallway-main-bulb-4</v>
      </c>
      <c r="AM119" s="59" t="s">
        <v>750</v>
      </c>
      <c r="AN119" s="57" t="s">
        <v>764</v>
      </c>
      <c r="AO119" s="57" t="s">
        <v>749</v>
      </c>
      <c r="AP119" s="57" t="s">
        <v>518</v>
      </c>
      <c r="AQ119" s="57" t="s">
        <v>575</v>
      </c>
      <c r="AT119" s="57" t="s">
        <v>776</v>
      </c>
      <c r="AX119" s="57" t="str">
        <f t="shared" si="10"/>
        <v>[["mac", "0x001788010444db4e"]]</v>
      </c>
    </row>
    <row r="120" spans="1:50" ht="16" hidden="1" customHeight="1" x14ac:dyDescent="0.2">
      <c r="A120" s="8">
        <v>1613</v>
      </c>
      <c r="B120" s="8" t="s">
        <v>26</v>
      </c>
      <c r="C120" s="8" t="s">
        <v>518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1159</v>
      </c>
      <c r="K120" s="8" t="s">
        <v>1070</v>
      </c>
      <c r="M120" s="8" t="s">
        <v>136</v>
      </c>
      <c r="T120" s="8"/>
      <c r="U120" s="10"/>
      <c r="V120" s="10" t="s">
        <v>754</v>
      </c>
      <c r="W120" s="51">
        <v>500</v>
      </c>
      <c r="X120" s="16" t="s">
        <v>1204</v>
      </c>
      <c r="Y120" s="16" t="s">
        <v>832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750</v>
      </c>
      <c r="AN120" s="8" t="s">
        <v>751</v>
      </c>
      <c r="AO120" s="8" t="s">
        <v>749</v>
      </c>
      <c r="AP120" s="8" t="s">
        <v>518</v>
      </c>
      <c r="AQ120" s="8" t="s">
        <v>202</v>
      </c>
      <c r="AU120" s="8"/>
      <c r="AV120" s="8"/>
      <c r="AX120" s="8" t="str">
        <f t="shared" si="10"/>
        <v/>
      </c>
    </row>
    <row r="121" spans="1:50" s="57" customFormat="1" ht="16" customHeight="1" x14ac:dyDescent="0.2">
      <c r="A121" s="57">
        <v>1614</v>
      </c>
      <c r="B121" s="57" t="s">
        <v>26</v>
      </c>
      <c r="C121" s="57" t="s">
        <v>518</v>
      </c>
      <c r="D121" s="57" t="s">
        <v>137</v>
      </c>
      <c r="E121" s="57" t="str">
        <f>SUBSTITUTE(Table2[[#This Row],[device_name]], "-", "_")</f>
        <v>dining_main_bulb_1</v>
      </c>
      <c r="F121" s="57" t="str">
        <f>IF(ISBLANK(E121), "", Table2[[#This Row],[unique_id]])</f>
        <v>dining_main_bulb_1</v>
      </c>
      <c r="H121" s="57" t="s">
        <v>139</v>
      </c>
      <c r="I121" s="8"/>
      <c r="J121" s="8"/>
      <c r="K121" s="8"/>
      <c r="L121" s="8"/>
      <c r="M121" s="8"/>
      <c r="N121" s="8"/>
      <c r="O121" s="57" t="s">
        <v>495</v>
      </c>
      <c r="P121" s="57" t="s">
        <v>1183</v>
      </c>
      <c r="Q121" s="57" t="str">
        <f>LOWER(Table2[[#This Row],[entity_domain]])</f>
        <v>lights</v>
      </c>
      <c r="R121" s="57" t="str">
        <f>LOWER(_xlfn.CONCAT( Table2[[#This Row],[device_suggested_area]], "_",Table2[[#This Row],[powercalc_group_3]]))</f>
        <v>dining_lights</v>
      </c>
      <c r="U121" s="59"/>
      <c r="V121" s="59" t="s">
        <v>753</v>
      </c>
      <c r="W121" s="64">
        <v>500</v>
      </c>
      <c r="X121" s="65" t="s">
        <v>1202</v>
      </c>
      <c r="Y121" s="65" t="s">
        <v>832</v>
      </c>
      <c r="AE121" s="59"/>
      <c r="AG121" s="57" t="str">
        <f t="shared" si="11"/>
        <v/>
      </c>
      <c r="AH121" s="57" t="str">
        <f t="shared" si="9"/>
        <v/>
      </c>
      <c r="AK12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57" t="str">
        <f>LOWER(_xlfn.CONCAT(Table2[[#This Row],[device_suggested_area]], "-",Table2[[#This Row],[device_identifiers]]))</f>
        <v>dining-main-bulb-1</v>
      </c>
      <c r="AM121" s="59" t="s">
        <v>750</v>
      </c>
      <c r="AN121" s="57" t="s">
        <v>752</v>
      </c>
      <c r="AO121" s="57" t="s">
        <v>749</v>
      </c>
      <c r="AP121" s="57" t="s">
        <v>518</v>
      </c>
      <c r="AQ121" s="57" t="s">
        <v>202</v>
      </c>
      <c r="AT121" s="57" t="s">
        <v>777</v>
      </c>
      <c r="AX121" s="57" t="str">
        <f t="shared" si="10"/>
        <v>[["mac", "0x00178801039f69d5"]]</v>
      </c>
    </row>
    <row r="122" spans="1:50" s="57" customFormat="1" ht="16" customHeight="1" x14ac:dyDescent="0.2">
      <c r="A122" s="57">
        <v>1615</v>
      </c>
      <c r="B122" s="57" t="s">
        <v>26</v>
      </c>
      <c r="C122" s="57" t="s">
        <v>518</v>
      </c>
      <c r="D122" s="57" t="s">
        <v>137</v>
      </c>
      <c r="E122" s="57" t="str">
        <f>SUBSTITUTE(Table2[[#This Row],[device_name]], "-", "_")</f>
        <v>dining_main_bulb_2</v>
      </c>
      <c r="F122" s="57" t="str">
        <f>IF(ISBLANK(E122), "", Table2[[#This Row],[unique_id]])</f>
        <v>dining_main_bulb_2</v>
      </c>
      <c r="H122" s="57" t="s">
        <v>139</v>
      </c>
      <c r="I122" s="8"/>
      <c r="J122" s="8"/>
      <c r="K122" s="8"/>
      <c r="L122" s="8"/>
      <c r="M122" s="8"/>
      <c r="N122" s="8"/>
      <c r="O122" s="57" t="s">
        <v>495</v>
      </c>
      <c r="P122" s="57" t="s">
        <v>1183</v>
      </c>
      <c r="Q122" s="57" t="str">
        <f>LOWER(Table2[[#This Row],[entity_domain]])</f>
        <v>lights</v>
      </c>
      <c r="R122" s="57" t="str">
        <f>LOWER(_xlfn.CONCAT( Table2[[#This Row],[device_suggested_area]], "_",Table2[[#This Row],[powercalc_group_3]]))</f>
        <v>dining_lights</v>
      </c>
      <c r="U122" s="59"/>
      <c r="V122" s="59" t="s">
        <v>753</v>
      </c>
      <c r="W122" s="64">
        <v>500</v>
      </c>
      <c r="X122" s="65" t="s">
        <v>1202</v>
      </c>
      <c r="Y122" s="65" t="s">
        <v>832</v>
      </c>
      <c r="AE122" s="59"/>
      <c r="AG122" s="57" t="str">
        <f t="shared" si="11"/>
        <v/>
      </c>
      <c r="AH122" s="57" t="str">
        <f t="shared" si="9"/>
        <v/>
      </c>
      <c r="AK12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57" t="str">
        <f>LOWER(_xlfn.CONCAT(Table2[[#This Row],[device_suggested_area]], "-",Table2[[#This Row],[device_identifiers]]))</f>
        <v>dining-main-bulb-2</v>
      </c>
      <c r="AM122" s="59" t="s">
        <v>750</v>
      </c>
      <c r="AN122" s="57" t="s">
        <v>759</v>
      </c>
      <c r="AO122" s="57" t="s">
        <v>749</v>
      </c>
      <c r="AP122" s="57" t="s">
        <v>518</v>
      </c>
      <c r="AQ122" s="57" t="s">
        <v>202</v>
      </c>
      <c r="AT122" s="57" t="s">
        <v>778</v>
      </c>
      <c r="AX122" s="57" t="str">
        <f t="shared" si="10"/>
        <v>[["mac", "0x00178801039f56c4"]]</v>
      </c>
    </row>
    <row r="123" spans="1:50" s="57" customFormat="1" ht="16" customHeight="1" x14ac:dyDescent="0.2">
      <c r="A123" s="57">
        <v>1616</v>
      </c>
      <c r="B123" s="57" t="s">
        <v>26</v>
      </c>
      <c r="C123" s="57" t="s">
        <v>518</v>
      </c>
      <c r="D123" s="57" t="s">
        <v>137</v>
      </c>
      <c r="E123" s="57" t="str">
        <f>SUBSTITUTE(Table2[[#This Row],[device_name]], "-", "_")</f>
        <v>dining_main_bulb_3</v>
      </c>
      <c r="F123" s="57" t="str">
        <f>IF(ISBLANK(E123), "", Table2[[#This Row],[unique_id]])</f>
        <v>dining_main_bulb_3</v>
      </c>
      <c r="H123" s="57" t="s">
        <v>139</v>
      </c>
      <c r="I123" s="8"/>
      <c r="J123" s="8"/>
      <c r="K123" s="8"/>
      <c r="L123" s="8"/>
      <c r="M123" s="8"/>
      <c r="N123" s="8"/>
      <c r="O123" s="57" t="s">
        <v>495</v>
      </c>
      <c r="P123" s="57" t="s">
        <v>1183</v>
      </c>
      <c r="Q123" s="57" t="str">
        <f>LOWER(Table2[[#This Row],[entity_domain]])</f>
        <v>lights</v>
      </c>
      <c r="R123" s="57" t="str">
        <f>LOWER(_xlfn.CONCAT( Table2[[#This Row],[device_suggested_area]], "_",Table2[[#This Row],[powercalc_group_3]]))</f>
        <v>dining_lights</v>
      </c>
      <c r="U123" s="59"/>
      <c r="V123" s="59" t="s">
        <v>753</v>
      </c>
      <c r="W123" s="64">
        <v>500</v>
      </c>
      <c r="X123" s="65" t="s">
        <v>1202</v>
      </c>
      <c r="Y123" s="65" t="s">
        <v>832</v>
      </c>
      <c r="AE123" s="59"/>
      <c r="AG123" s="57" t="str">
        <f t="shared" si="11"/>
        <v/>
      </c>
      <c r="AH123" s="57" t="str">
        <f t="shared" si="9"/>
        <v/>
      </c>
      <c r="AK12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57" t="str">
        <f>LOWER(_xlfn.CONCAT(Table2[[#This Row],[device_suggested_area]], "-",Table2[[#This Row],[device_identifiers]]))</f>
        <v>dining-main-bulb-3</v>
      </c>
      <c r="AM123" s="59" t="s">
        <v>750</v>
      </c>
      <c r="AN123" s="57" t="s">
        <v>760</v>
      </c>
      <c r="AO123" s="57" t="s">
        <v>749</v>
      </c>
      <c r="AP123" s="57" t="s">
        <v>518</v>
      </c>
      <c r="AQ123" s="57" t="s">
        <v>202</v>
      </c>
      <c r="AT123" s="57" t="s">
        <v>779</v>
      </c>
      <c r="AX123" s="57" t="str">
        <f t="shared" si="10"/>
        <v>[["mac", "0x00178801039f584a"]]</v>
      </c>
    </row>
    <row r="124" spans="1:50" s="57" customFormat="1" ht="16" customHeight="1" x14ac:dyDescent="0.2">
      <c r="A124" s="57">
        <v>1617</v>
      </c>
      <c r="B124" s="57" t="s">
        <v>26</v>
      </c>
      <c r="C124" s="57" t="s">
        <v>518</v>
      </c>
      <c r="D124" s="57" t="s">
        <v>137</v>
      </c>
      <c r="E124" s="57" t="str">
        <f>SUBSTITUTE(Table2[[#This Row],[device_name]], "-", "_")</f>
        <v>dining_main_bulb_4</v>
      </c>
      <c r="F124" s="57" t="str">
        <f>IF(ISBLANK(E124), "", Table2[[#This Row],[unique_id]])</f>
        <v>dining_main_bulb_4</v>
      </c>
      <c r="H124" s="57" t="s">
        <v>139</v>
      </c>
      <c r="I124" s="8"/>
      <c r="J124" s="8"/>
      <c r="K124" s="8"/>
      <c r="L124" s="8"/>
      <c r="M124" s="8"/>
      <c r="N124" s="8"/>
      <c r="O124" s="57" t="s">
        <v>495</v>
      </c>
      <c r="P124" s="57" t="s">
        <v>1183</v>
      </c>
      <c r="Q124" s="57" t="str">
        <f>LOWER(Table2[[#This Row],[entity_domain]])</f>
        <v>lights</v>
      </c>
      <c r="R124" s="57" t="str">
        <f>LOWER(_xlfn.CONCAT( Table2[[#This Row],[device_suggested_area]], "_",Table2[[#This Row],[powercalc_group_3]]))</f>
        <v>dining_lights</v>
      </c>
      <c r="U124" s="59"/>
      <c r="V124" s="59" t="s">
        <v>753</v>
      </c>
      <c r="W124" s="64">
        <v>500</v>
      </c>
      <c r="X124" s="65" t="s">
        <v>1202</v>
      </c>
      <c r="Y124" s="65" t="s">
        <v>832</v>
      </c>
      <c r="AE124" s="59"/>
      <c r="AG124" s="57" t="str">
        <f t="shared" si="11"/>
        <v/>
      </c>
      <c r="AH124" s="57" t="str">
        <f t="shared" si="9"/>
        <v/>
      </c>
      <c r="AK12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57" t="str">
        <f>LOWER(_xlfn.CONCAT(Table2[[#This Row],[device_suggested_area]], "-",Table2[[#This Row],[device_identifiers]]))</f>
        <v>dining-main-bulb-4</v>
      </c>
      <c r="AM124" s="59" t="s">
        <v>750</v>
      </c>
      <c r="AN124" s="57" t="s">
        <v>764</v>
      </c>
      <c r="AO124" s="57" t="s">
        <v>749</v>
      </c>
      <c r="AP124" s="57" t="s">
        <v>518</v>
      </c>
      <c r="AQ124" s="57" t="s">
        <v>202</v>
      </c>
      <c r="AT124" s="57" t="s">
        <v>780</v>
      </c>
      <c r="AX124" s="57" t="str">
        <f t="shared" si="10"/>
        <v>[["mac", "0x00178801039f69d4"]]</v>
      </c>
    </row>
    <row r="125" spans="1:50" s="57" customFormat="1" ht="16" customHeight="1" x14ac:dyDescent="0.2">
      <c r="A125" s="57">
        <v>1618</v>
      </c>
      <c r="B125" s="57" t="s">
        <v>26</v>
      </c>
      <c r="C125" s="57" t="s">
        <v>518</v>
      </c>
      <c r="D125" s="57" t="s">
        <v>137</v>
      </c>
      <c r="E125" s="57" t="str">
        <f>SUBSTITUTE(Table2[[#This Row],[device_name]], "-", "_")</f>
        <v>dining_main_bulb_5</v>
      </c>
      <c r="F125" s="57" t="str">
        <f>IF(ISBLANK(E125), "", Table2[[#This Row],[unique_id]])</f>
        <v>dining_main_bulb_5</v>
      </c>
      <c r="H125" s="57" t="s">
        <v>139</v>
      </c>
      <c r="I125" s="8"/>
      <c r="J125" s="8"/>
      <c r="K125" s="8"/>
      <c r="L125" s="8"/>
      <c r="M125" s="8"/>
      <c r="N125" s="8"/>
      <c r="O125" s="57" t="s">
        <v>495</v>
      </c>
      <c r="P125" s="57" t="s">
        <v>1183</v>
      </c>
      <c r="Q125" s="57" t="str">
        <f>LOWER(Table2[[#This Row],[entity_domain]])</f>
        <v>lights</v>
      </c>
      <c r="R125" s="57" t="str">
        <f>LOWER(_xlfn.CONCAT( Table2[[#This Row],[device_suggested_area]], "_",Table2[[#This Row],[powercalc_group_3]]))</f>
        <v>dining_lights</v>
      </c>
      <c r="U125" s="59"/>
      <c r="V125" s="59" t="s">
        <v>753</v>
      </c>
      <c r="W125" s="64">
        <v>500</v>
      </c>
      <c r="X125" s="65" t="s">
        <v>1202</v>
      </c>
      <c r="Y125" s="65" t="s">
        <v>832</v>
      </c>
      <c r="AE125" s="59"/>
      <c r="AG125" s="57" t="str">
        <f t="shared" si="11"/>
        <v/>
      </c>
      <c r="AH125" s="57" t="str">
        <f t="shared" si="9"/>
        <v/>
      </c>
      <c r="AK12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57" t="str">
        <f>LOWER(_xlfn.CONCAT(Table2[[#This Row],[device_suggested_area]], "-",Table2[[#This Row],[device_identifiers]]))</f>
        <v>dining-main-bulb-5</v>
      </c>
      <c r="AM125" s="59" t="s">
        <v>750</v>
      </c>
      <c r="AN125" s="57" t="s">
        <v>765</v>
      </c>
      <c r="AO125" s="57" t="s">
        <v>749</v>
      </c>
      <c r="AP125" s="57" t="s">
        <v>518</v>
      </c>
      <c r="AQ125" s="57" t="s">
        <v>202</v>
      </c>
      <c r="AT125" s="57" t="s">
        <v>781</v>
      </c>
      <c r="AX125" s="57" t="str">
        <f t="shared" si="10"/>
        <v>[["mac", "0x00178801039f574e"]]</v>
      </c>
    </row>
    <row r="126" spans="1:50" s="57" customFormat="1" ht="16" customHeight="1" x14ac:dyDescent="0.2">
      <c r="A126" s="57">
        <v>1619</v>
      </c>
      <c r="B126" s="57" t="s">
        <v>26</v>
      </c>
      <c r="C126" s="57" t="s">
        <v>518</v>
      </c>
      <c r="D126" s="57" t="s">
        <v>137</v>
      </c>
      <c r="E126" s="57" t="str">
        <f>SUBSTITUTE(Table2[[#This Row],[device_name]], "-", "_")</f>
        <v>dining_main_bulb_6</v>
      </c>
      <c r="F126" s="57" t="str">
        <f>IF(ISBLANK(E126), "", Table2[[#This Row],[unique_id]])</f>
        <v>dining_main_bulb_6</v>
      </c>
      <c r="H126" s="57" t="s">
        <v>139</v>
      </c>
      <c r="I126" s="8"/>
      <c r="J126" s="8"/>
      <c r="K126" s="8"/>
      <c r="L126" s="8"/>
      <c r="M126" s="8"/>
      <c r="N126" s="8"/>
      <c r="O126" s="57" t="s">
        <v>495</v>
      </c>
      <c r="P126" s="57" t="s">
        <v>1183</v>
      </c>
      <c r="Q126" s="57" t="str">
        <f>LOWER(Table2[[#This Row],[entity_domain]])</f>
        <v>lights</v>
      </c>
      <c r="R126" s="57" t="str">
        <f>LOWER(_xlfn.CONCAT( Table2[[#This Row],[device_suggested_area]], "_",Table2[[#This Row],[powercalc_group_3]]))</f>
        <v>dining_lights</v>
      </c>
      <c r="U126" s="59"/>
      <c r="V126" s="59" t="s">
        <v>753</v>
      </c>
      <c r="W126" s="64">
        <v>500</v>
      </c>
      <c r="X126" s="65" t="s">
        <v>1202</v>
      </c>
      <c r="Y126" s="65" t="s">
        <v>832</v>
      </c>
      <c r="AE126" s="59"/>
      <c r="AG126" s="57" t="str">
        <f t="shared" si="11"/>
        <v/>
      </c>
      <c r="AH126" s="57" t="str">
        <f t="shared" si="9"/>
        <v/>
      </c>
      <c r="AK12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57" t="str">
        <f>LOWER(_xlfn.CONCAT(Table2[[#This Row],[device_suggested_area]], "-",Table2[[#This Row],[device_identifiers]]))</f>
        <v>dining-main-bulb-6</v>
      </c>
      <c r="AM126" s="59" t="s">
        <v>750</v>
      </c>
      <c r="AN126" s="57" t="s">
        <v>766</v>
      </c>
      <c r="AO126" s="57" t="s">
        <v>749</v>
      </c>
      <c r="AP126" s="57" t="s">
        <v>518</v>
      </c>
      <c r="AQ126" s="57" t="s">
        <v>202</v>
      </c>
      <c r="AT126" s="57" t="s">
        <v>782</v>
      </c>
      <c r="AX126" s="57" t="str">
        <f t="shared" si="10"/>
        <v>[["mac", "0x00178801039f4eed"]]</v>
      </c>
    </row>
    <row r="127" spans="1:50" ht="16" hidden="1" customHeight="1" x14ac:dyDescent="0.2">
      <c r="A127" s="8">
        <v>1620</v>
      </c>
      <c r="B127" s="8" t="s">
        <v>26</v>
      </c>
      <c r="C127" s="8" t="s">
        <v>518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1159</v>
      </c>
      <c r="K127" s="8" t="s">
        <v>1070</v>
      </c>
      <c r="M127" s="8" t="s">
        <v>136</v>
      </c>
      <c r="T127" s="8"/>
      <c r="U127" s="10"/>
      <c r="V127" s="10" t="s">
        <v>754</v>
      </c>
      <c r="W127" s="51">
        <v>600</v>
      </c>
      <c r="X127" s="16" t="s">
        <v>1204</v>
      </c>
      <c r="Y127" s="16" t="s">
        <v>832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750</v>
      </c>
      <c r="AN127" s="8" t="s">
        <v>751</v>
      </c>
      <c r="AO127" s="8" t="s">
        <v>749</v>
      </c>
      <c r="AP127" s="8" t="s">
        <v>518</v>
      </c>
      <c r="AQ127" s="8" t="s">
        <v>203</v>
      </c>
      <c r="AU127" s="8"/>
      <c r="AV127" s="8"/>
      <c r="AX127" s="8" t="str">
        <f t="shared" si="10"/>
        <v/>
      </c>
    </row>
    <row r="128" spans="1:50" s="57" customFormat="1" ht="16" customHeight="1" x14ac:dyDescent="0.2">
      <c r="A128" s="57">
        <v>1621</v>
      </c>
      <c r="B128" s="57" t="s">
        <v>26</v>
      </c>
      <c r="C128" s="57" t="s">
        <v>518</v>
      </c>
      <c r="D128" s="57" t="s">
        <v>137</v>
      </c>
      <c r="E128" s="57" t="str">
        <f>SUBSTITUTE(Table2[[#This Row],[device_name]], "-", "_")</f>
        <v>lounge_main_bulb_1</v>
      </c>
      <c r="F128" s="57" t="str">
        <f>IF(ISBLANK(E128), "", Table2[[#This Row],[unique_id]])</f>
        <v>lounge_main_bulb_1</v>
      </c>
      <c r="H128" s="57" t="s">
        <v>139</v>
      </c>
      <c r="I128" s="8"/>
      <c r="J128" s="8"/>
      <c r="K128" s="8"/>
      <c r="L128" s="8"/>
      <c r="M128" s="8"/>
      <c r="N128" s="8"/>
      <c r="O128" s="57" t="s">
        <v>495</v>
      </c>
      <c r="P128" s="57" t="s">
        <v>1183</v>
      </c>
      <c r="Q128" s="57" t="str">
        <f>LOWER(Table2[[#This Row],[entity_domain]])</f>
        <v>lights</v>
      </c>
      <c r="R128" s="57" t="str">
        <f>LOWER(_xlfn.CONCAT( Table2[[#This Row],[device_suggested_area]], "_",Table2[[#This Row],[powercalc_group_3]]))</f>
        <v>lounge_lights</v>
      </c>
      <c r="U128" s="59"/>
      <c r="V128" s="59" t="s">
        <v>753</v>
      </c>
      <c r="W128" s="64">
        <v>600</v>
      </c>
      <c r="X128" s="65" t="s">
        <v>1202</v>
      </c>
      <c r="Y128" s="65" t="s">
        <v>832</v>
      </c>
      <c r="AE128" s="59"/>
      <c r="AG128" s="57" t="str">
        <f t="shared" si="11"/>
        <v/>
      </c>
      <c r="AH128" s="57" t="str">
        <f t="shared" si="9"/>
        <v/>
      </c>
      <c r="AK12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57" t="str">
        <f>LOWER(_xlfn.CONCAT(Table2[[#This Row],[device_suggested_area]], "-",Table2[[#This Row],[device_identifiers]]))</f>
        <v>lounge-main-bulb-1</v>
      </c>
      <c r="AM128" s="59" t="s">
        <v>750</v>
      </c>
      <c r="AN128" s="57" t="s">
        <v>752</v>
      </c>
      <c r="AO128" s="57" t="s">
        <v>749</v>
      </c>
      <c r="AP128" s="57" t="s">
        <v>518</v>
      </c>
      <c r="AQ128" s="57" t="s">
        <v>203</v>
      </c>
      <c r="AT128" s="57" t="s">
        <v>783</v>
      </c>
      <c r="AX128" s="57" t="str">
        <f t="shared" si="10"/>
        <v>[["mac", "0x00178801039f6b78"]]</v>
      </c>
    </row>
    <row r="129" spans="1:50" s="57" customFormat="1" ht="16" customHeight="1" x14ac:dyDescent="0.2">
      <c r="A129" s="57">
        <v>1622</v>
      </c>
      <c r="B129" s="57" t="s">
        <v>26</v>
      </c>
      <c r="C129" s="57" t="s">
        <v>518</v>
      </c>
      <c r="D129" s="57" t="s">
        <v>137</v>
      </c>
      <c r="E129" s="57" t="str">
        <f>SUBSTITUTE(Table2[[#This Row],[device_name]], "-", "_")</f>
        <v>lounge_main_bulb_2</v>
      </c>
      <c r="F129" s="57" t="str">
        <f>IF(ISBLANK(E129), "", Table2[[#This Row],[unique_id]])</f>
        <v>lounge_main_bulb_2</v>
      </c>
      <c r="H129" s="57" t="s">
        <v>139</v>
      </c>
      <c r="I129" s="8"/>
      <c r="J129" s="8"/>
      <c r="K129" s="8"/>
      <c r="L129" s="8"/>
      <c r="M129" s="8"/>
      <c r="N129" s="8"/>
      <c r="O129" s="57" t="s">
        <v>495</v>
      </c>
      <c r="P129" s="57" t="s">
        <v>1183</v>
      </c>
      <c r="Q129" s="57" t="str">
        <f>LOWER(Table2[[#This Row],[entity_domain]])</f>
        <v>lights</v>
      </c>
      <c r="R129" s="57" t="str">
        <f>LOWER(_xlfn.CONCAT( Table2[[#This Row],[device_suggested_area]], "_",Table2[[#This Row],[powercalc_group_3]]))</f>
        <v>lounge_lights</v>
      </c>
      <c r="U129" s="59"/>
      <c r="V129" s="59" t="s">
        <v>753</v>
      </c>
      <c r="W129" s="64">
        <v>600</v>
      </c>
      <c r="X129" s="65" t="s">
        <v>1202</v>
      </c>
      <c r="Y129" s="65" t="s">
        <v>832</v>
      </c>
      <c r="AE129" s="59"/>
      <c r="AG129" s="57" t="str">
        <f t="shared" si="11"/>
        <v/>
      </c>
      <c r="AH129" s="57" t="str">
        <f t="shared" si="9"/>
        <v/>
      </c>
      <c r="AK12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57" t="str">
        <f>LOWER(_xlfn.CONCAT(Table2[[#This Row],[device_suggested_area]], "-",Table2[[#This Row],[device_identifiers]]))</f>
        <v>lounge-main-bulb-2</v>
      </c>
      <c r="AM129" s="59" t="s">
        <v>750</v>
      </c>
      <c r="AN129" s="57" t="s">
        <v>759</v>
      </c>
      <c r="AO129" s="57" t="s">
        <v>749</v>
      </c>
      <c r="AP129" s="57" t="s">
        <v>518</v>
      </c>
      <c r="AQ129" s="57" t="s">
        <v>203</v>
      </c>
      <c r="AT129" s="57" t="s">
        <v>784</v>
      </c>
      <c r="AX129" s="57" t="str">
        <f t="shared" si="10"/>
        <v>[["mac", "0x001788010444ef85"]]</v>
      </c>
    </row>
    <row r="130" spans="1:50" s="57" customFormat="1" ht="16" customHeight="1" x14ac:dyDescent="0.2">
      <c r="A130" s="57">
        <v>1623</v>
      </c>
      <c r="B130" s="57" t="s">
        <v>26</v>
      </c>
      <c r="C130" s="57" t="s">
        <v>518</v>
      </c>
      <c r="D130" s="57" t="s">
        <v>137</v>
      </c>
      <c r="E130" s="57" t="str">
        <f>SUBSTITUTE(Table2[[#This Row],[device_name]], "-", "_")</f>
        <v>lounge_main_bulb_3</v>
      </c>
      <c r="F130" s="57" t="str">
        <f>IF(ISBLANK(E130), "", Table2[[#This Row],[unique_id]])</f>
        <v>lounge_main_bulb_3</v>
      </c>
      <c r="H130" s="57" t="s">
        <v>139</v>
      </c>
      <c r="I130" s="8"/>
      <c r="J130" s="8"/>
      <c r="K130" s="8"/>
      <c r="L130" s="8"/>
      <c r="M130" s="8"/>
      <c r="N130" s="8"/>
      <c r="O130" s="57" t="s">
        <v>495</v>
      </c>
      <c r="P130" s="57" t="s">
        <v>1183</v>
      </c>
      <c r="Q130" s="57" t="str">
        <f>LOWER(Table2[[#This Row],[entity_domain]])</f>
        <v>lights</v>
      </c>
      <c r="R130" s="57" t="str">
        <f>LOWER(_xlfn.CONCAT( Table2[[#This Row],[device_suggested_area]], "_",Table2[[#This Row],[powercalc_group_3]]))</f>
        <v>lounge_lights</v>
      </c>
      <c r="U130" s="59"/>
      <c r="V130" s="59" t="s">
        <v>753</v>
      </c>
      <c r="W130" s="64">
        <v>600</v>
      </c>
      <c r="X130" s="65" t="s">
        <v>1202</v>
      </c>
      <c r="Y130" s="65" t="s">
        <v>832</v>
      </c>
      <c r="AE130" s="59"/>
      <c r="AG130" s="57" t="str">
        <f t="shared" ref="AG130:AG161" si="12">IF(ISBLANK(AF130),  "", _xlfn.CONCAT("haas/entity/sensor/", LOWER(C130), "/", E130, "/config"))</f>
        <v/>
      </c>
      <c r="AH130" s="57" t="str">
        <f t="shared" si="9"/>
        <v/>
      </c>
      <c r="AK13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57" t="str">
        <f>LOWER(_xlfn.CONCAT(Table2[[#This Row],[device_suggested_area]], "-",Table2[[#This Row],[device_identifiers]]))</f>
        <v>lounge-main-bulb-3</v>
      </c>
      <c r="AM130" s="59" t="s">
        <v>750</v>
      </c>
      <c r="AN130" s="57" t="s">
        <v>760</v>
      </c>
      <c r="AO130" s="57" t="s">
        <v>749</v>
      </c>
      <c r="AP130" s="57" t="s">
        <v>518</v>
      </c>
      <c r="AQ130" s="57" t="s">
        <v>203</v>
      </c>
      <c r="AT130" s="57" t="s">
        <v>785</v>
      </c>
      <c r="AX130" s="57" t="str">
        <f t="shared" si="10"/>
        <v>[["mac", "0x00178801039f6b4a"]]</v>
      </c>
    </row>
    <row r="131" spans="1:50" s="57" customFormat="1" ht="16" customHeight="1" x14ac:dyDescent="0.2">
      <c r="A131" s="57">
        <v>1624</v>
      </c>
      <c r="B131" s="57" t="s">
        <v>26</v>
      </c>
      <c r="C131" s="57" t="s">
        <v>133</v>
      </c>
      <c r="D131" s="57" t="s">
        <v>137</v>
      </c>
      <c r="E131" s="57" t="s">
        <v>631</v>
      </c>
      <c r="F131" s="57" t="str">
        <f>IF(ISBLANK(E131), "", Table2[[#This Row],[unique_id]])</f>
        <v>lounge_fan</v>
      </c>
      <c r="G131" s="57" t="s">
        <v>200</v>
      </c>
      <c r="H131" s="57" t="s">
        <v>139</v>
      </c>
      <c r="I131" s="8" t="s">
        <v>132</v>
      </c>
      <c r="J131" s="8" t="s">
        <v>1160</v>
      </c>
      <c r="K131" s="8"/>
      <c r="L131" s="8"/>
      <c r="M131" s="8" t="s">
        <v>136</v>
      </c>
      <c r="N131" s="8"/>
      <c r="O131" s="57" t="s">
        <v>495</v>
      </c>
      <c r="P131" s="57" t="s">
        <v>1183</v>
      </c>
      <c r="Q131" s="57" t="str">
        <f>LOWER(Table2[[#This Row],[entity_domain]])</f>
        <v>lights</v>
      </c>
      <c r="R131" s="57" t="str">
        <f>LOWER(_xlfn.CONCAT( Table2[[#This Row],[device_suggested_area]], "_",Table2[[#This Row],[powercalc_group_3]]))</f>
        <v>lounge_lights</v>
      </c>
      <c r="U131" s="59"/>
      <c r="V131" s="59"/>
      <c r="W131" s="59"/>
      <c r="X131" s="59"/>
      <c r="Y131" s="59"/>
      <c r="AC131" s="57" t="s">
        <v>364</v>
      </c>
      <c r="AE131" s="59"/>
      <c r="AG131" s="57" t="str">
        <f t="shared" si="12"/>
        <v/>
      </c>
      <c r="AH131" s="57" t="str">
        <f t="shared" si="9"/>
        <v/>
      </c>
      <c r="AK131" s="60"/>
      <c r="AM131" s="59"/>
      <c r="AQ131" s="57" t="s">
        <v>203</v>
      </c>
      <c r="AR131" s="57" t="s">
        <v>1088</v>
      </c>
      <c r="AX131" s="57" t="str">
        <f t="shared" si="10"/>
        <v/>
      </c>
    </row>
    <row r="132" spans="1:50" ht="16" hidden="1" customHeight="1" x14ac:dyDescent="0.2">
      <c r="A132" s="8">
        <v>1625</v>
      </c>
      <c r="B132" s="8" t="s">
        <v>26</v>
      </c>
      <c r="C132" s="8" t="s">
        <v>518</v>
      </c>
      <c r="D132" s="8" t="s">
        <v>137</v>
      </c>
      <c r="E132" s="8" t="s">
        <v>842</v>
      </c>
      <c r="F132" s="8" t="str">
        <f>IF(ISBLANK(E132), "", Table2[[#This Row],[unique_id]])</f>
        <v>lounge_lamp</v>
      </c>
      <c r="G132" s="8" t="s">
        <v>843</v>
      </c>
      <c r="H132" s="8" t="s">
        <v>139</v>
      </c>
      <c r="I132" s="8" t="s">
        <v>132</v>
      </c>
      <c r="J132" s="8" t="s">
        <v>798</v>
      </c>
      <c r="K132" s="8" t="s">
        <v>1070</v>
      </c>
      <c r="M132" s="8" t="s">
        <v>136</v>
      </c>
      <c r="T132" s="8"/>
      <c r="U132" s="10"/>
      <c r="V132" s="10" t="s">
        <v>754</v>
      </c>
      <c r="W132" s="51" t="s">
        <v>845</v>
      </c>
      <c r="X132" s="16" t="s">
        <v>1204</v>
      </c>
      <c r="Y132" s="16" t="s">
        <v>832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750</v>
      </c>
      <c r="AN132" s="8" t="s">
        <v>762</v>
      </c>
      <c r="AO132" s="8" t="s">
        <v>749</v>
      </c>
      <c r="AP132" s="8" t="s">
        <v>518</v>
      </c>
      <c r="AQ132" s="8" t="s">
        <v>203</v>
      </c>
      <c r="AR132" s="8" t="s">
        <v>1088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s="57" customFormat="1" ht="16" customHeight="1" x14ac:dyDescent="0.2">
      <c r="A133" s="57">
        <v>1626</v>
      </c>
      <c r="B133" s="57" t="s">
        <v>26</v>
      </c>
      <c r="C133" s="57" t="s">
        <v>518</v>
      </c>
      <c r="D133" s="57" t="s">
        <v>137</v>
      </c>
      <c r="E133" s="57" t="str">
        <f>SUBSTITUTE(Table2[[#This Row],[device_name]], "-", "_")</f>
        <v>lounge_lamp_bulb_1</v>
      </c>
      <c r="F133" s="57" t="str">
        <f>IF(ISBLANK(E133), "", Table2[[#This Row],[unique_id]])</f>
        <v>lounge_lamp_bulb_1</v>
      </c>
      <c r="H133" s="57" t="s">
        <v>139</v>
      </c>
      <c r="I133" s="8"/>
      <c r="J133" s="8"/>
      <c r="K133" s="8"/>
      <c r="L133" s="8"/>
      <c r="M133" s="8"/>
      <c r="N133" s="8"/>
      <c r="O133" s="57" t="s">
        <v>495</v>
      </c>
      <c r="P133" s="57" t="s">
        <v>1183</v>
      </c>
      <c r="Q133" s="57" t="str">
        <f>LOWER(Table2[[#This Row],[entity_domain]])</f>
        <v>lights</v>
      </c>
      <c r="R133" s="57" t="str">
        <f>LOWER(_xlfn.CONCAT( Table2[[#This Row],[device_suggested_area]], "_",Table2[[#This Row],[powercalc_group_3]]))</f>
        <v>lounge_lights</v>
      </c>
      <c r="U133" s="59"/>
      <c r="V133" s="59" t="s">
        <v>753</v>
      </c>
      <c r="W133" s="64" t="s">
        <v>845</v>
      </c>
      <c r="X133" s="65" t="s">
        <v>1202</v>
      </c>
      <c r="Y133" s="65" t="s">
        <v>831</v>
      </c>
      <c r="AE133" s="59"/>
      <c r="AG133" s="57" t="str">
        <f t="shared" si="12"/>
        <v/>
      </c>
      <c r="AH133" s="57" t="str">
        <f t="shared" si="13"/>
        <v/>
      </c>
      <c r="AK13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57" t="str">
        <f>LOWER(_xlfn.CONCAT(Table2[[#This Row],[device_suggested_area]], "-",Table2[[#This Row],[device_identifiers]]))</f>
        <v>lounge-lamp-bulb-1</v>
      </c>
      <c r="AM133" s="59" t="s">
        <v>750</v>
      </c>
      <c r="AN133" s="57" t="s">
        <v>763</v>
      </c>
      <c r="AO133" s="57" t="s">
        <v>749</v>
      </c>
      <c r="AP133" s="57" t="s">
        <v>518</v>
      </c>
      <c r="AQ133" s="57" t="s">
        <v>203</v>
      </c>
      <c r="AR133" s="57" t="s">
        <v>1088</v>
      </c>
      <c r="AT133" s="57" t="s">
        <v>844</v>
      </c>
      <c r="AX133" s="57" t="str">
        <f t="shared" si="14"/>
        <v>[["mac", "0x0017880106bc4f2d"]]</v>
      </c>
    </row>
    <row r="134" spans="1:50" ht="16" hidden="1" customHeight="1" x14ac:dyDescent="0.2">
      <c r="A134" s="8">
        <v>1627</v>
      </c>
      <c r="B134" s="8" t="s">
        <v>26</v>
      </c>
      <c r="C134" s="8" t="s">
        <v>518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1159</v>
      </c>
      <c r="K134" s="8" t="s">
        <v>1071</v>
      </c>
      <c r="M134" s="8" t="s">
        <v>136</v>
      </c>
      <c r="T134" s="8"/>
      <c r="U134" s="10"/>
      <c r="V134" s="10" t="s">
        <v>754</v>
      </c>
      <c r="W134" s="10">
        <v>700</v>
      </c>
      <c r="X134" s="16" t="s">
        <v>1204</v>
      </c>
      <c r="Y134" s="16" t="s">
        <v>830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750</v>
      </c>
      <c r="AN134" s="8" t="s">
        <v>751</v>
      </c>
      <c r="AO134" s="8" t="s">
        <v>749</v>
      </c>
      <c r="AP134" s="8" t="s">
        <v>518</v>
      </c>
      <c r="AQ134" s="8" t="s">
        <v>201</v>
      </c>
      <c r="AU134" s="8"/>
      <c r="AV134" s="8"/>
      <c r="AX134" s="8" t="str">
        <f t="shared" si="14"/>
        <v/>
      </c>
    </row>
    <row r="135" spans="1:50" s="57" customFormat="1" ht="16" customHeight="1" x14ac:dyDescent="0.2">
      <c r="A135" s="57">
        <v>1628</v>
      </c>
      <c r="B135" s="57" t="s">
        <v>26</v>
      </c>
      <c r="C135" s="57" t="s">
        <v>518</v>
      </c>
      <c r="D135" s="57" t="s">
        <v>137</v>
      </c>
      <c r="E135" s="57" t="str">
        <f>SUBSTITUTE(Table2[[#This Row],[device_name]], "-", "_")</f>
        <v>parents_main_bulb_1</v>
      </c>
      <c r="F135" s="57" t="str">
        <f>IF(ISBLANK(E135), "", Table2[[#This Row],[unique_id]])</f>
        <v>parents_main_bulb_1</v>
      </c>
      <c r="H135" s="57" t="s">
        <v>139</v>
      </c>
      <c r="I135" s="8"/>
      <c r="J135" s="8"/>
      <c r="K135" s="8"/>
      <c r="L135" s="8"/>
      <c r="M135" s="8"/>
      <c r="N135" s="8"/>
      <c r="O135" s="57" t="s">
        <v>495</v>
      </c>
      <c r="P135" s="57" t="s">
        <v>1183</v>
      </c>
      <c r="Q135" s="57" t="str">
        <f>LOWER(Table2[[#This Row],[entity_domain]])</f>
        <v>lights</v>
      </c>
      <c r="R135" s="57" t="str">
        <f>LOWER(_xlfn.CONCAT( Table2[[#This Row],[device_suggested_area]], "_",Table2[[#This Row],[powercalc_group_3]]))</f>
        <v>parents_lights</v>
      </c>
      <c r="U135" s="59"/>
      <c r="V135" s="59" t="s">
        <v>753</v>
      </c>
      <c r="W135" s="59">
        <v>700</v>
      </c>
      <c r="X135" s="65" t="s">
        <v>1202</v>
      </c>
      <c r="Y135" s="65" t="s">
        <v>830</v>
      </c>
      <c r="AE135" s="59"/>
      <c r="AG135" s="57" t="str">
        <f t="shared" si="12"/>
        <v/>
      </c>
      <c r="AH135" s="57" t="str">
        <f t="shared" si="13"/>
        <v/>
      </c>
      <c r="AK13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57" t="str">
        <f>LOWER(_xlfn.CONCAT(Table2[[#This Row],[device_suggested_area]], "-",Table2[[#This Row],[device_identifiers]]))</f>
        <v>parents-main-bulb-1</v>
      </c>
      <c r="AM135" s="59" t="s">
        <v>750</v>
      </c>
      <c r="AN135" s="57" t="s">
        <v>752</v>
      </c>
      <c r="AO135" s="57" t="s">
        <v>749</v>
      </c>
      <c r="AP135" s="57" t="s">
        <v>518</v>
      </c>
      <c r="AQ135" s="57" t="s">
        <v>201</v>
      </c>
      <c r="AT135" s="57" t="s">
        <v>748</v>
      </c>
      <c r="AX135" s="57" t="str">
        <f t="shared" si="14"/>
        <v>[["mac", "0x00178801039f585a"]]</v>
      </c>
    </row>
    <row r="136" spans="1:50" s="57" customFormat="1" ht="16" customHeight="1" x14ac:dyDescent="0.2">
      <c r="A136" s="57">
        <v>1629</v>
      </c>
      <c r="B136" s="57" t="s">
        <v>26</v>
      </c>
      <c r="C136" s="57" t="s">
        <v>518</v>
      </c>
      <c r="D136" s="57" t="s">
        <v>137</v>
      </c>
      <c r="E136" s="57" t="str">
        <f>SUBSTITUTE(Table2[[#This Row],[device_name]], "-", "_")</f>
        <v>parents_main_bulb_2</v>
      </c>
      <c r="F136" s="57" t="str">
        <f>IF(ISBLANK(E136), "", Table2[[#This Row],[unique_id]])</f>
        <v>parents_main_bulb_2</v>
      </c>
      <c r="H136" s="57" t="s">
        <v>139</v>
      </c>
      <c r="I136" s="8"/>
      <c r="J136" s="8"/>
      <c r="K136" s="8"/>
      <c r="L136" s="8"/>
      <c r="M136" s="8"/>
      <c r="N136" s="8"/>
      <c r="O136" s="57" t="s">
        <v>495</v>
      </c>
      <c r="P136" s="57" t="s">
        <v>1183</v>
      </c>
      <c r="Q136" s="57" t="str">
        <f>LOWER(Table2[[#This Row],[entity_domain]])</f>
        <v>lights</v>
      </c>
      <c r="R136" s="57" t="str">
        <f>LOWER(_xlfn.CONCAT( Table2[[#This Row],[device_suggested_area]], "_",Table2[[#This Row],[powercalc_group_3]]))</f>
        <v>parents_lights</v>
      </c>
      <c r="U136" s="59"/>
      <c r="V136" s="59" t="s">
        <v>753</v>
      </c>
      <c r="W136" s="59">
        <v>700</v>
      </c>
      <c r="X136" s="65" t="s">
        <v>1202</v>
      </c>
      <c r="Y136" s="65" t="s">
        <v>830</v>
      </c>
      <c r="AE136" s="59"/>
      <c r="AG136" s="57" t="str">
        <f t="shared" si="12"/>
        <v/>
      </c>
      <c r="AH136" s="57" t="str">
        <f t="shared" si="13"/>
        <v/>
      </c>
      <c r="AK13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57" t="str">
        <f>LOWER(_xlfn.CONCAT(Table2[[#This Row],[device_suggested_area]], "-",Table2[[#This Row],[device_identifiers]]))</f>
        <v>parents-main-bulb-2</v>
      </c>
      <c r="AM136" s="59" t="s">
        <v>750</v>
      </c>
      <c r="AN136" s="57" t="s">
        <v>759</v>
      </c>
      <c r="AO136" s="57" t="s">
        <v>749</v>
      </c>
      <c r="AP136" s="57" t="s">
        <v>518</v>
      </c>
      <c r="AQ136" s="57" t="s">
        <v>201</v>
      </c>
      <c r="AT136" s="57" t="s">
        <v>757</v>
      </c>
      <c r="AX136" s="57" t="str">
        <f t="shared" si="14"/>
        <v>[["mac", "0x00178801039f69d1"]]</v>
      </c>
    </row>
    <row r="137" spans="1:50" s="57" customFormat="1" ht="16" customHeight="1" x14ac:dyDescent="0.2">
      <c r="A137" s="57">
        <v>1630</v>
      </c>
      <c r="B137" s="57" t="s">
        <v>26</v>
      </c>
      <c r="C137" s="57" t="s">
        <v>518</v>
      </c>
      <c r="D137" s="57" t="s">
        <v>137</v>
      </c>
      <c r="E137" s="57" t="str">
        <f>SUBSTITUTE(Table2[[#This Row],[device_name]], "-", "_")</f>
        <v>parents_main_bulb_3</v>
      </c>
      <c r="F137" s="57" t="str">
        <f>IF(ISBLANK(E137), "", Table2[[#This Row],[unique_id]])</f>
        <v>parents_main_bulb_3</v>
      </c>
      <c r="H137" s="57" t="s">
        <v>139</v>
      </c>
      <c r="I137" s="8"/>
      <c r="J137" s="8"/>
      <c r="K137" s="8"/>
      <c r="L137" s="8"/>
      <c r="M137" s="8"/>
      <c r="N137" s="8"/>
      <c r="O137" s="57" t="s">
        <v>495</v>
      </c>
      <c r="P137" s="57" t="s">
        <v>1183</v>
      </c>
      <c r="Q137" s="57" t="str">
        <f>LOWER(Table2[[#This Row],[entity_domain]])</f>
        <v>lights</v>
      </c>
      <c r="R137" s="57" t="str">
        <f>LOWER(_xlfn.CONCAT( Table2[[#This Row],[device_suggested_area]], "_",Table2[[#This Row],[powercalc_group_3]]))</f>
        <v>parents_lights</v>
      </c>
      <c r="U137" s="59"/>
      <c r="V137" s="59" t="s">
        <v>753</v>
      </c>
      <c r="W137" s="59">
        <v>700</v>
      </c>
      <c r="X137" s="65" t="s">
        <v>1202</v>
      </c>
      <c r="Y137" s="65" t="s">
        <v>830</v>
      </c>
      <c r="AE137" s="59"/>
      <c r="AG137" s="57" t="str">
        <f t="shared" si="12"/>
        <v/>
      </c>
      <c r="AH137" s="57" t="str">
        <f t="shared" si="13"/>
        <v/>
      </c>
      <c r="AK13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57" t="str">
        <f>LOWER(_xlfn.CONCAT(Table2[[#This Row],[device_suggested_area]], "-",Table2[[#This Row],[device_identifiers]]))</f>
        <v>parents-main-bulb-3</v>
      </c>
      <c r="AM137" s="59" t="s">
        <v>750</v>
      </c>
      <c r="AN137" s="57" t="s">
        <v>760</v>
      </c>
      <c r="AO137" s="57" t="s">
        <v>749</v>
      </c>
      <c r="AP137" s="57" t="s">
        <v>518</v>
      </c>
      <c r="AQ137" s="57" t="s">
        <v>201</v>
      </c>
      <c r="AT137" s="57" t="s">
        <v>758</v>
      </c>
      <c r="AX137" s="57" t="str">
        <f t="shared" si="14"/>
        <v>[["mac", "0x001788010432a064"]]</v>
      </c>
    </row>
    <row r="138" spans="1:50" ht="16" hidden="1" customHeight="1" x14ac:dyDescent="0.2">
      <c r="A138" s="8">
        <v>1631</v>
      </c>
      <c r="B138" s="8" t="s">
        <v>26</v>
      </c>
      <c r="C138" s="8" t="s">
        <v>518</v>
      </c>
      <c r="D138" s="8" t="s">
        <v>137</v>
      </c>
      <c r="E138" s="8" t="s">
        <v>1178</v>
      </c>
      <c r="F138" s="8" t="str">
        <f>IF(ISBLANK(E138), "", Table2[[#This Row],[unique_id]])</f>
        <v>study_lamp</v>
      </c>
      <c r="G138" s="8" t="s">
        <v>1179</v>
      </c>
      <c r="H138" s="8" t="s">
        <v>139</v>
      </c>
      <c r="I138" s="8" t="s">
        <v>132</v>
      </c>
      <c r="J138" s="8" t="s">
        <v>798</v>
      </c>
      <c r="K138" s="8" t="s">
        <v>1070</v>
      </c>
      <c r="M138" s="8" t="s">
        <v>136</v>
      </c>
      <c r="T138" s="8"/>
      <c r="U138" s="10"/>
      <c r="V138" s="10" t="s">
        <v>754</v>
      </c>
      <c r="W138" s="51" t="s">
        <v>1180</v>
      </c>
      <c r="X138" s="16" t="s">
        <v>1204</v>
      </c>
      <c r="Y138" s="16" t="s">
        <v>832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750</v>
      </c>
      <c r="AN138" s="8" t="s">
        <v>762</v>
      </c>
      <c r="AO138" s="8" t="s">
        <v>749</v>
      </c>
      <c r="AP138" s="8" t="s">
        <v>518</v>
      </c>
      <c r="AQ138" s="8" t="s">
        <v>474</v>
      </c>
      <c r="AR138" s="8" t="s">
        <v>1088</v>
      </c>
      <c r="AU138" s="8"/>
      <c r="AV138" s="8"/>
      <c r="AX138" s="8" t="str">
        <f t="shared" si="14"/>
        <v/>
      </c>
    </row>
    <row r="139" spans="1:50" s="57" customFormat="1" ht="16" customHeight="1" x14ac:dyDescent="0.2">
      <c r="A139" s="57">
        <v>1632</v>
      </c>
      <c r="B139" s="57" t="s">
        <v>26</v>
      </c>
      <c r="C139" s="57" t="s">
        <v>518</v>
      </c>
      <c r="D139" s="57" t="s">
        <v>137</v>
      </c>
      <c r="E139" s="57" t="str">
        <f>SUBSTITUTE(Table2[[#This Row],[device_name]], "-", "_")</f>
        <v>study_lamp_bulb_1</v>
      </c>
      <c r="F139" s="57" t="str">
        <f>IF(ISBLANK(E139), "", Table2[[#This Row],[unique_id]])</f>
        <v>study_lamp_bulb_1</v>
      </c>
      <c r="H139" s="57" t="s">
        <v>139</v>
      </c>
      <c r="I139" s="8"/>
      <c r="J139" s="8"/>
      <c r="K139" s="8"/>
      <c r="L139" s="8"/>
      <c r="M139" s="8"/>
      <c r="N139" s="8"/>
      <c r="O139" s="57" t="s">
        <v>495</v>
      </c>
      <c r="P139" s="57" t="s">
        <v>1183</v>
      </c>
      <c r="Q139" s="57" t="str">
        <f>LOWER(Table2[[#This Row],[entity_domain]])</f>
        <v>lights</v>
      </c>
      <c r="R139" s="57" t="str">
        <f>LOWER(_xlfn.CONCAT( Table2[[#This Row],[device_suggested_area]], "_",Table2[[#This Row],[powercalc_group_3]]))</f>
        <v>study_lights</v>
      </c>
      <c r="U139" s="59"/>
      <c r="V139" s="59" t="s">
        <v>753</v>
      </c>
      <c r="W139" s="64" t="s">
        <v>1180</v>
      </c>
      <c r="X139" s="65" t="s">
        <v>1202</v>
      </c>
      <c r="Y139" s="65" t="s">
        <v>831</v>
      </c>
      <c r="AE139" s="59"/>
      <c r="AG139" s="57" t="str">
        <f t="shared" si="12"/>
        <v/>
      </c>
      <c r="AH139" s="57" t="str">
        <f t="shared" si="13"/>
        <v/>
      </c>
      <c r="AK13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57" t="str">
        <f>LOWER(_xlfn.CONCAT(Table2[[#This Row],[device_suggested_area]], "-",Table2[[#This Row],[device_identifiers]]))</f>
        <v>study-lamp-bulb-1</v>
      </c>
      <c r="AM139" s="59" t="s">
        <v>750</v>
      </c>
      <c r="AN139" s="57" t="s">
        <v>763</v>
      </c>
      <c r="AO139" s="57" t="s">
        <v>749</v>
      </c>
      <c r="AP139" s="57" t="s">
        <v>518</v>
      </c>
      <c r="AQ139" s="57" t="s">
        <v>474</v>
      </c>
      <c r="AR139" s="57" t="s">
        <v>1088</v>
      </c>
      <c r="AT139" s="57" t="s">
        <v>1181</v>
      </c>
      <c r="AX139" s="57" t="str">
        <f t="shared" si="14"/>
        <v>[["mac", "0x00178801040e2034"]]</v>
      </c>
    </row>
    <row r="140" spans="1:50" ht="16" hidden="1" customHeight="1" x14ac:dyDescent="0.2">
      <c r="A140" s="8">
        <v>1633</v>
      </c>
      <c r="B140" s="8" t="s">
        <v>26</v>
      </c>
      <c r="C140" s="8" t="s">
        <v>518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1159</v>
      </c>
      <c r="K140" s="8" t="s">
        <v>1070</v>
      </c>
      <c r="M140" s="8" t="s">
        <v>136</v>
      </c>
      <c r="T140" s="8"/>
      <c r="U140" s="10"/>
      <c r="V140" s="10" t="s">
        <v>754</v>
      </c>
      <c r="W140" s="10">
        <v>800</v>
      </c>
      <c r="X140" s="16" t="s">
        <v>1204</v>
      </c>
      <c r="Y140" s="16" t="s">
        <v>832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853</v>
      </c>
      <c r="AN140" s="8" t="s">
        <v>751</v>
      </c>
      <c r="AO140" s="8" t="s">
        <v>856</v>
      </c>
      <c r="AP140" s="8" t="s">
        <v>518</v>
      </c>
      <c r="AQ140" s="8" t="s">
        <v>215</v>
      </c>
      <c r="AU140" s="8"/>
      <c r="AV140" s="8"/>
      <c r="AX140" s="8" t="str">
        <f t="shared" si="14"/>
        <v/>
      </c>
    </row>
    <row r="141" spans="1:50" s="57" customFormat="1" ht="16" customHeight="1" x14ac:dyDescent="0.2">
      <c r="A141" s="57">
        <v>1634</v>
      </c>
      <c r="B141" s="57" t="s">
        <v>26</v>
      </c>
      <c r="C141" s="57" t="s">
        <v>518</v>
      </c>
      <c r="D141" s="57" t="s">
        <v>137</v>
      </c>
      <c r="E141" s="57" t="str">
        <f>SUBSTITUTE(Table2[[#This Row],[device_name]], "-", "_")</f>
        <v>kitchen_main_bulb_1</v>
      </c>
      <c r="F141" s="57" t="str">
        <f>IF(ISBLANK(E141), "", Table2[[#This Row],[unique_id]])</f>
        <v>kitchen_main_bulb_1</v>
      </c>
      <c r="H141" s="57" t="s">
        <v>139</v>
      </c>
      <c r="I141" s="8"/>
      <c r="J141" s="8"/>
      <c r="K141" s="8"/>
      <c r="L141" s="8"/>
      <c r="M141" s="8"/>
      <c r="N141" s="8"/>
      <c r="O141" s="57" t="s">
        <v>495</v>
      </c>
      <c r="P141" s="57" t="s">
        <v>1183</v>
      </c>
      <c r="Q141" s="57" t="str">
        <f>LOWER(Table2[[#This Row],[entity_domain]])</f>
        <v>lights</v>
      </c>
      <c r="R141" s="57" t="str">
        <f>LOWER(_xlfn.CONCAT( Table2[[#This Row],[device_suggested_area]], "_",Table2[[#This Row],[powercalc_group_3]]))</f>
        <v>kitchen_lights</v>
      </c>
      <c r="U141" s="59"/>
      <c r="V141" s="59" t="s">
        <v>753</v>
      </c>
      <c r="W141" s="59">
        <v>800</v>
      </c>
      <c r="X141" s="65" t="s">
        <v>1202</v>
      </c>
      <c r="Y141" s="65" t="s">
        <v>832</v>
      </c>
      <c r="AE141" s="59"/>
      <c r="AG141" s="57" t="str">
        <f t="shared" si="12"/>
        <v/>
      </c>
      <c r="AH141" s="57" t="str">
        <f t="shared" si="13"/>
        <v/>
      </c>
      <c r="AK14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57" t="str">
        <f>LOWER(_xlfn.CONCAT(Table2[[#This Row],[device_suggested_area]], "-",Table2[[#This Row],[device_identifiers]]))</f>
        <v>kitchen-main-bulb-1</v>
      </c>
      <c r="AM141" s="59" t="s">
        <v>853</v>
      </c>
      <c r="AN141" s="57" t="s">
        <v>752</v>
      </c>
      <c r="AO141" s="57" t="s">
        <v>856</v>
      </c>
      <c r="AP141" s="57" t="s">
        <v>518</v>
      </c>
      <c r="AQ141" s="57" t="s">
        <v>215</v>
      </c>
      <c r="AT141" s="57" t="s">
        <v>786</v>
      </c>
      <c r="AX141" s="57" t="str">
        <f t="shared" si="14"/>
        <v>[["mac", "0x00178801040f8db2"]]</v>
      </c>
    </row>
    <row r="142" spans="1:50" s="57" customFormat="1" ht="16" customHeight="1" x14ac:dyDescent="0.2">
      <c r="A142" s="57">
        <v>1635</v>
      </c>
      <c r="B142" s="57" t="s">
        <v>26</v>
      </c>
      <c r="C142" s="57" t="s">
        <v>518</v>
      </c>
      <c r="D142" s="57" t="s">
        <v>137</v>
      </c>
      <c r="E142" s="57" t="str">
        <f>SUBSTITUTE(Table2[[#This Row],[device_name]], "-", "_")</f>
        <v>kitchen_main_bulb_2</v>
      </c>
      <c r="F142" s="57" t="str">
        <f>IF(ISBLANK(E142), "", Table2[[#This Row],[unique_id]])</f>
        <v>kitchen_main_bulb_2</v>
      </c>
      <c r="H142" s="57" t="s">
        <v>139</v>
      </c>
      <c r="I142" s="8"/>
      <c r="J142" s="8"/>
      <c r="K142" s="8"/>
      <c r="L142" s="8"/>
      <c r="M142" s="8"/>
      <c r="N142" s="8"/>
      <c r="O142" s="57" t="s">
        <v>495</v>
      </c>
      <c r="P142" s="57" t="s">
        <v>1183</v>
      </c>
      <c r="Q142" s="57" t="str">
        <f>LOWER(Table2[[#This Row],[entity_domain]])</f>
        <v>lights</v>
      </c>
      <c r="R142" s="57" t="str">
        <f>LOWER(_xlfn.CONCAT( Table2[[#This Row],[device_suggested_area]], "_",Table2[[#This Row],[powercalc_group_3]]))</f>
        <v>kitchen_lights</v>
      </c>
      <c r="U142" s="59"/>
      <c r="V142" s="59" t="s">
        <v>753</v>
      </c>
      <c r="W142" s="59">
        <v>800</v>
      </c>
      <c r="X142" s="65" t="s">
        <v>1202</v>
      </c>
      <c r="Y142" s="65" t="s">
        <v>832</v>
      </c>
      <c r="AE142" s="59"/>
      <c r="AG142" s="57" t="str">
        <f t="shared" si="12"/>
        <v/>
      </c>
      <c r="AH142" s="57" t="str">
        <f t="shared" si="13"/>
        <v/>
      </c>
      <c r="AK14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57" t="str">
        <f>LOWER(_xlfn.CONCAT(Table2[[#This Row],[device_suggested_area]], "-",Table2[[#This Row],[device_identifiers]]))</f>
        <v>kitchen-main-bulb-2</v>
      </c>
      <c r="AM142" s="59" t="s">
        <v>853</v>
      </c>
      <c r="AN142" s="57" t="s">
        <v>759</v>
      </c>
      <c r="AO142" s="57" t="s">
        <v>856</v>
      </c>
      <c r="AP142" s="57" t="s">
        <v>518</v>
      </c>
      <c r="AQ142" s="57" t="s">
        <v>215</v>
      </c>
      <c r="AT142" s="57" t="s">
        <v>787</v>
      </c>
      <c r="AX142" s="57" t="str">
        <f t="shared" si="14"/>
        <v>[["mac", "0x001788010343c34f"]]</v>
      </c>
    </row>
    <row r="143" spans="1:50" s="57" customFormat="1" ht="16" customHeight="1" x14ac:dyDescent="0.2">
      <c r="A143" s="57">
        <v>1636</v>
      </c>
      <c r="B143" s="57" t="s">
        <v>26</v>
      </c>
      <c r="C143" s="57" t="s">
        <v>518</v>
      </c>
      <c r="D143" s="57" t="s">
        <v>137</v>
      </c>
      <c r="E143" s="57" t="str">
        <f>SUBSTITUTE(Table2[[#This Row],[device_name]], "-", "_")</f>
        <v>kitchen_main_bulb_3</v>
      </c>
      <c r="F143" s="57" t="str">
        <f>IF(ISBLANK(E143), "", Table2[[#This Row],[unique_id]])</f>
        <v>kitchen_main_bulb_3</v>
      </c>
      <c r="H143" s="57" t="s">
        <v>139</v>
      </c>
      <c r="I143" s="8"/>
      <c r="J143" s="8"/>
      <c r="K143" s="8"/>
      <c r="L143" s="8"/>
      <c r="M143" s="8"/>
      <c r="N143" s="8"/>
      <c r="O143" s="57" t="s">
        <v>495</v>
      </c>
      <c r="P143" s="57" t="s">
        <v>1183</v>
      </c>
      <c r="Q143" s="57" t="str">
        <f>LOWER(Table2[[#This Row],[entity_domain]])</f>
        <v>lights</v>
      </c>
      <c r="R143" s="57" t="str">
        <f>LOWER(_xlfn.CONCAT( Table2[[#This Row],[device_suggested_area]], "_",Table2[[#This Row],[powercalc_group_3]]))</f>
        <v>kitchen_lights</v>
      </c>
      <c r="U143" s="59"/>
      <c r="V143" s="59" t="s">
        <v>753</v>
      </c>
      <c r="W143" s="59">
        <v>800</v>
      </c>
      <c r="X143" s="65" t="s">
        <v>1202</v>
      </c>
      <c r="Y143" s="65" t="s">
        <v>832</v>
      </c>
      <c r="AA143" s="67"/>
      <c r="AE143" s="59"/>
      <c r="AG143" s="57" t="str">
        <f t="shared" si="12"/>
        <v/>
      </c>
      <c r="AH143" s="57" t="str">
        <f t="shared" si="13"/>
        <v/>
      </c>
      <c r="AK14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57" t="str">
        <f>LOWER(_xlfn.CONCAT(Table2[[#This Row],[device_suggested_area]], "-",Table2[[#This Row],[device_identifiers]]))</f>
        <v>kitchen-main-bulb-3</v>
      </c>
      <c r="AM143" s="59" t="s">
        <v>853</v>
      </c>
      <c r="AN143" s="57" t="s">
        <v>760</v>
      </c>
      <c r="AO143" s="57" t="s">
        <v>856</v>
      </c>
      <c r="AP143" s="57" t="s">
        <v>518</v>
      </c>
      <c r="AQ143" s="57" t="s">
        <v>215</v>
      </c>
      <c r="AT143" s="57" t="s">
        <v>788</v>
      </c>
      <c r="AX143" s="57" t="str">
        <f t="shared" si="14"/>
        <v>[["mac", "0x001788010343c147"]]</v>
      </c>
    </row>
    <row r="144" spans="1:50" s="57" customFormat="1" ht="16" customHeight="1" x14ac:dyDescent="0.2">
      <c r="A144" s="57">
        <v>1637</v>
      </c>
      <c r="B144" s="57" t="s">
        <v>26</v>
      </c>
      <c r="C144" s="57" t="s">
        <v>518</v>
      </c>
      <c r="D144" s="57" t="s">
        <v>137</v>
      </c>
      <c r="E144" s="57" t="str">
        <f>SUBSTITUTE(Table2[[#This Row],[device_name]], "-", "_")</f>
        <v>kitchen_main_bulb_4</v>
      </c>
      <c r="F144" s="57" t="str">
        <f>IF(ISBLANK(E144), "", Table2[[#This Row],[unique_id]])</f>
        <v>kitchen_main_bulb_4</v>
      </c>
      <c r="H144" s="57" t="s">
        <v>139</v>
      </c>
      <c r="I144" s="8"/>
      <c r="J144" s="8"/>
      <c r="K144" s="8"/>
      <c r="L144" s="8"/>
      <c r="M144" s="8"/>
      <c r="N144" s="8"/>
      <c r="O144" s="57" t="s">
        <v>495</v>
      </c>
      <c r="P144" s="57" t="s">
        <v>1183</v>
      </c>
      <c r="Q144" s="57" t="str">
        <f>LOWER(Table2[[#This Row],[entity_domain]])</f>
        <v>lights</v>
      </c>
      <c r="R144" s="57" t="str">
        <f>LOWER(_xlfn.CONCAT( Table2[[#This Row],[device_suggested_area]], "_",Table2[[#This Row],[powercalc_group_3]]))</f>
        <v>kitchen_lights</v>
      </c>
      <c r="U144" s="59"/>
      <c r="V144" s="59" t="s">
        <v>753</v>
      </c>
      <c r="W144" s="59">
        <v>800</v>
      </c>
      <c r="X144" s="65" t="s">
        <v>1202</v>
      </c>
      <c r="Y144" s="65" t="s">
        <v>832</v>
      </c>
      <c r="AE144" s="59"/>
      <c r="AG144" s="57" t="str">
        <f t="shared" si="12"/>
        <v/>
      </c>
      <c r="AH144" s="57" t="str">
        <f t="shared" si="13"/>
        <v/>
      </c>
      <c r="AK14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57" t="str">
        <f>LOWER(_xlfn.CONCAT(Table2[[#This Row],[device_suggested_area]], "-",Table2[[#This Row],[device_identifiers]]))</f>
        <v>kitchen-main-bulb-4</v>
      </c>
      <c r="AM144" s="59" t="s">
        <v>853</v>
      </c>
      <c r="AN144" s="57" t="s">
        <v>764</v>
      </c>
      <c r="AO144" s="57" t="s">
        <v>856</v>
      </c>
      <c r="AP144" s="57" t="s">
        <v>518</v>
      </c>
      <c r="AQ144" s="57" t="s">
        <v>215</v>
      </c>
      <c r="AT144" s="57" t="s">
        <v>789</v>
      </c>
      <c r="AX144" s="57" t="str">
        <f t="shared" si="14"/>
        <v>[["mac", "0x001788010343b9d8"]]</v>
      </c>
    </row>
    <row r="145" spans="1:50" s="57" customFormat="1" ht="16" customHeight="1" x14ac:dyDescent="0.2">
      <c r="A145" s="57">
        <v>1638</v>
      </c>
      <c r="B145" s="57" t="s">
        <v>26</v>
      </c>
      <c r="C145" s="57" t="s">
        <v>252</v>
      </c>
      <c r="D145" s="57" t="s">
        <v>134</v>
      </c>
      <c r="E145" s="57" t="s">
        <v>879</v>
      </c>
      <c r="F145" s="57" t="str">
        <f>IF(ISBLANK(E145), "", Table2[[#This Row],[unique_id]])</f>
        <v>kitchen_downlights</v>
      </c>
      <c r="G145" s="57" t="s">
        <v>880</v>
      </c>
      <c r="H145" s="57" t="s">
        <v>139</v>
      </c>
      <c r="I145" s="52" t="s">
        <v>132</v>
      </c>
      <c r="J145" s="52" t="s">
        <v>1161</v>
      </c>
      <c r="K145" s="52"/>
      <c r="L145" s="52"/>
      <c r="M145" s="52" t="s">
        <v>136</v>
      </c>
      <c r="N145" s="52"/>
      <c r="P145" s="57" t="s">
        <v>1183</v>
      </c>
      <c r="Q145" s="57" t="str">
        <f>LOWER(Table2[[#This Row],[entity_domain]])</f>
        <v>lights</v>
      </c>
      <c r="R145" s="57" t="str">
        <f>LOWER(_xlfn.CONCAT( Table2[[#This Row],[device_suggested_area]], "_",Table2[[#This Row],[powercalc_group_3]]))</f>
        <v>kitchen_lights</v>
      </c>
      <c r="U145" s="59"/>
      <c r="V145" s="59"/>
      <c r="W145" s="59"/>
      <c r="X145" s="59"/>
      <c r="Y145" s="59"/>
      <c r="AC145" s="57" t="s">
        <v>364</v>
      </c>
      <c r="AE145" s="59"/>
      <c r="AG145" s="57" t="str">
        <f t="shared" si="12"/>
        <v/>
      </c>
      <c r="AH145" s="57" t="str">
        <f t="shared" si="13"/>
        <v/>
      </c>
      <c r="AK145" s="60"/>
      <c r="AL145" s="57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59" t="s">
        <v>480</v>
      </c>
      <c r="AN145" s="57" t="s">
        <v>881</v>
      </c>
      <c r="AO145" s="57" t="s">
        <v>477</v>
      </c>
      <c r="AP145" s="57" t="str">
        <f>IF(OR(ISBLANK(AT145), ISBLANK(AU145)), "", Table2[[#This Row],[device_via_device]])</f>
        <v>TPLink</v>
      </c>
      <c r="AQ145" s="57" t="s">
        <v>215</v>
      </c>
      <c r="AS145" s="57" t="s">
        <v>611</v>
      </c>
      <c r="AT145" s="57" t="s">
        <v>466</v>
      </c>
      <c r="AU145" s="57" t="s">
        <v>602</v>
      </c>
      <c r="AX145" s="57" t="str">
        <f t="shared" si="14"/>
        <v>[["mac", "ac:84:c6:54:a3:96"], ["ip", "10.0.6.79"]]</v>
      </c>
    </row>
    <row r="146" spans="1:50" ht="16" hidden="1" customHeight="1" x14ac:dyDescent="0.2">
      <c r="A146" s="8">
        <v>1639</v>
      </c>
      <c r="B146" s="8" t="s">
        <v>26</v>
      </c>
      <c r="C146" s="8" t="s">
        <v>518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1158</v>
      </c>
      <c r="K146" s="8" t="s">
        <v>1070</v>
      </c>
      <c r="M146" s="8" t="s">
        <v>136</v>
      </c>
      <c r="T146" s="8"/>
      <c r="U146" s="10"/>
      <c r="V146" s="10" t="s">
        <v>754</v>
      </c>
      <c r="W146" s="10">
        <v>900</v>
      </c>
      <c r="X146" s="16" t="s">
        <v>1204</v>
      </c>
      <c r="Y146" s="16" t="s">
        <v>832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750</v>
      </c>
      <c r="AN146" s="8" t="s">
        <v>751</v>
      </c>
      <c r="AO146" s="8" t="s">
        <v>749</v>
      </c>
      <c r="AP146" s="8" t="s">
        <v>518</v>
      </c>
      <c r="AQ146" s="8" t="s">
        <v>223</v>
      </c>
      <c r="AU146" s="8"/>
      <c r="AV146" s="8"/>
      <c r="AX146" s="8" t="str">
        <f t="shared" si="14"/>
        <v/>
      </c>
    </row>
    <row r="147" spans="1:50" s="57" customFormat="1" ht="16" customHeight="1" x14ac:dyDescent="0.2">
      <c r="A147" s="57">
        <v>1640</v>
      </c>
      <c r="B147" s="57" t="s">
        <v>26</v>
      </c>
      <c r="C147" s="57" t="s">
        <v>518</v>
      </c>
      <c r="D147" s="57" t="s">
        <v>137</v>
      </c>
      <c r="E147" s="57" t="str">
        <f>SUBSTITUTE(Table2[[#This Row],[device_name]], "-", "_")</f>
        <v>laundry_main_bulb_1</v>
      </c>
      <c r="F147" s="57" t="str">
        <f>IF(ISBLANK(E147), "", Table2[[#This Row],[unique_id]])</f>
        <v>laundry_main_bulb_1</v>
      </c>
      <c r="H147" s="57" t="s">
        <v>139</v>
      </c>
      <c r="I147" s="8"/>
      <c r="J147" s="8"/>
      <c r="K147" s="8"/>
      <c r="L147" s="8"/>
      <c r="M147" s="8"/>
      <c r="N147" s="8"/>
      <c r="O147" s="57" t="s">
        <v>495</v>
      </c>
      <c r="P147" s="57" t="s">
        <v>1183</v>
      </c>
      <c r="Q147" s="57" t="str">
        <f>LOWER(Table2[[#This Row],[entity_domain]])</f>
        <v>lights</v>
      </c>
      <c r="R147" s="57" t="str">
        <f>LOWER(_xlfn.CONCAT( Table2[[#This Row],[device_suggested_area]], "_",Table2[[#This Row],[powercalc_group_3]]))</f>
        <v>laundry_lights</v>
      </c>
      <c r="U147" s="59"/>
      <c r="V147" s="59" t="s">
        <v>753</v>
      </c>
      <c r="W147" s="59">
        <v>900</v>
      </c>
      <c r="X147" s="65" t="s">
        <v>1202</v>
      </c>
      <c r="Y147" s="65" t="s">
        <v>832</v>
      </c>
      <c r="AE147" s="59"/>
      <c r="AG147" s="57" t="str">
        <f t="shared" si="12"/>
        <v/>
      </c>
      <c r="AH147" s="57" t="str">
        <f t="shared" si="13"/>
        <v/>
      </c>
      <c r="AK14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57" t="str">
        <f>LOWER(_xlfn.CONCAT(Table2[[#This Row],[device_suggested_area]], "-",Table2[[#This Row],[device_identifiers]]))</f>
        <v>laundry-main-bulb-1</v>
      </c>
      <c r="AM147" s="59" t="s">
        <v>750</v>
      </c>
      <c r="AN147" s="57" t="s">
        <v>752</v>
      </c>
      <c r="AO147" s="57" t="s">
        <v>749</v>
      </c>
      <c r="AP147" s="57" t="s">
        <v>518</v>
      </c>
      <c r="AQ147" s="57" t="s">
        <v>223</v>
      </c>
      <c r="AT147" s="57" t="s">
        <v>790</v>
      </c>
      <c r="AX147" s="57" t="str">
        <f t="shared" si="14"/>
        <v>[["mac", "0x0017880104eaa288"]]</v>
      </c>
    </row>
    <row r="148" spans="1:50" ht="16" hidden="1" customHeight="1" x14ac:dyDescent="0.2">
      <c r="A148" s="8">
        <v>1641</v>
      </c>
      <c r="B148" s="8" t="s">
        <v>26</v>
      </c>
      <c r="C148" s="8" t="s">
        <v>518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1158</v>
      </c>
      <c r="K148" s="8" t="s">
        <v>1070</v>
      </c>
      <c r="M148" s="8" t="s">
        <v>136</v>
      </c>
      <c r="T148" s="8"/>
      <c r="U148" s="10"/>
      <c r="V148" s="10" t="s">
        <v>754</v>
      </c>
      <c r="W148" s="10">
        <v>1000</v>
      </c>
      <c r="X148" s="16" t="s">
        <v>1204</v>
      </c>
      <c r="Y148" s="16" t="s">
        <v>832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750</v>
      </c>
      <c r="AN148" s="8" t="s">
        <v>751</v>
      </c>
      <c r="AO148" s="8" t="s">
        <v>749</v>
      </c>
      <c r="AP148" s="8" t="s">
        <v>518</v>
      </c>
      <c r="AQ148" s="8" t="s">
        <v>221</v>
      </c>
      <c r="AU148" s="8"/>
      <c r="AV148" s="8"/>
      <c r="AX148" s="8" t="str">
        <f t="shared" si="14"/>
        <v/>
      </c>
    </row>
    <row r="149" spans="1:50" s="57" customFormat="1" ht="16" customHeight="1" x14ac:dyDescent="0.2">
      <c r="A149" s="57">
        <v>1642</v>
      </c>
      <c r="B149" s="57" t="s">
        <v>26</v>
      </c>
      <c r="C149" s="57" t="s">
        <v>518</v>
      </c>
      <c r="D149" s="57" t="s">
        <v>137</v>
      </c>
      <c r="E149" s="57" t="str">
        <f>SUBSTITUTE(Table2[[#This Row],[device_name]], "-", "_")</f>
        <v>pantry_main_bulb_1</v>
      </c>
      <c r="F149" s="57" t="str">
        <f>IF(ISBLANK(E149), "", Table2[[#This Row],[unique_id]])</f>
        <v>pantry_main_bulb_1</v>
      </c>
      <c r="H149" s="57" t="s">
        <v>139</v>
      </c>
      <c r="I149" s="8"/>
      <c r="J149" s="8"/>
      <c r="K149" s="8"/>
      <c r="L149" s="8"/>
      <c r="M149" s="8"/>
      <c r="N149" s="8"/>
      <c r="O149" s="57" t="s">
        <v>495</v>
      </c>
      <c r="P149" s="57" t="s">
        <v>1183</v>
      </c>
      <c r="Q149" s="57" t="str">
        <f>LOWER(Table2[[#This Row],[entity_domain]])</f>
        <v>lights</v>
      </c>
      <c r="R149" s="57" t="str">
        <f>LOWER(_xlfn.CONCAT( Table2[[#This Row],[device_suggested_area]], "_",Table2[[#This Row],[powercalc_group_3]]))</f>
        <v>pantry_lights</v>
      </c>
      <c r="U149" s="59"/>
      <c r="V149" s="59" t="s">
        <v>753</v>
      </c>
      <c r="W149" s="59">
        <v>1000</v>
      </c>
      <c r="X149" s="65" t="s">
        <v>1202</v>
      </c>
      <c r="Y149" s="65" t="s">
        <v>832</v>
      </c>
      <c r="AE149" s="59"/>
      <c r="AG149" s="57" t="str">
        <f t="shared" si="12"/>
        <v/>
      </c>
      <c r="AH149" s="57" t="str">
        <f t="shared" si="13"/>
        <v/>
      </c>
      <c r="AK14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57" t="str">
        <f>LOWER(_xlfn.CONCAT(Table2[[#This Row],[device_suggested_area]], "-",Table2[[#This Row],[device_identifiers]]))</f>
        <v>pantry-main-bulb-1</v>
      </c>
      <c r="AM149" s="59" t="s">
        <v>750</v>
      </c>
      <c r="AN149" s="57" t="s">
        <v>752</v>
      </c>
      <c r="AO149" s="57" t="s">
        <v>749</v>
      </c>
      <c r="AP149" s="57" t="s">
        <v>518</v>
      </c>
      <c r="AQ149" s="57" t="s">
        <v>221</v>
      </c>
      <c r="AT149" s="57" t="s">
        <v>791</v>
      </c>
      <c r="AX149" s="57" t="str">
        <f t="shared" si="14"/>
        <v>[["mac", "0x0017880104eaa272"]]</v>
      </c>
    </row>
    <row r="150" spans="1:50" ht="16" hidden="1" customHeight="1" x14ac:dyDescent="0.2">
      <c r="A150" s="8">
        <v>1643</v>
      </c>
      <c r="B150" s="8" t="s">
        <v>26</v>
      </c>
      <c r="C150" s="8" t="s">
        <v>518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1158</v>
      </c>
      <c r="M150" s="8" t="s">
        <v>136</v>
      </c>
      <c r="T150" s="8"/>
      <c r="U150" s="10"/>
      <c r="V150" s="10" t="s">
        <v>754</v>
      </c>
      <c r="W150" s="10">
        <v>1100</v>
      </c>
      <c r="X150" s="16" t="s">
        <v>1204</v>
      </c>
      <c r="Y150" s="16" t="s">
        <v>833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853</v>
      </c>
      <c r="AN150" s="8" t="s">
        <v>751</v>
      </c>
      <c r="AO150" s="8" t="s">
        <v>856</v>
      </c>
      <c r="AP150" s="8" t="s">
        <v>518</v>
      </c>
      <c r="AQ150" s="8" t="s">
        <v>222</v>
      </c>
      <c r="AU150" s="8"/>
      <c r="AV150" s="8"/>
      <c r="AX150" s="8" t="str">
        <f t="shared" si="14"/>
        <v/>
      </c>
    </row>
    <row r="151" spans="1:50" s="57" customFormat="1" ht="16" customHeight="1" x14ac:dyDescent="0.2">
      <c r="A151" s="57">
        <v>1644</v>
      </c>
      <c r="B151" s="57" t="s">
        <v>26</v>
      </c>
      <c r="C151" s="57" t="s">
        <v>518</v>
      </c>
      <c r="D151" s="57" t="s">
        <v>137</v>
      </c>
      <c r="E151" s="57" t="str">
        <f>SUBSTITUTE(Table2[[#This Row],[device_name]], "-", "_")</f>
        <v>office_main_bulb_1</v>
      </c>
      <c r="F151" s="57" t="str">
        <f>IF(ISBLANK(E151), "", Table2[[#This Row],[unique_id]])</f>
        <v>office_main_bulb_1</v>
      </c>
      <c r="H151" s="57" t="s">
        <v>139</v>
      </c>
      <c r="I151" s="8"/>
      <c r="J151" s="8"/>
      <c r="K151" s="8"/>
      <c r="L151" s="8"/>
      <c r="M151" s="8"/>
      <c r="N151" s="8"/>
      <c r="O151" s="57" t="s">
        <v>495</v>
      </c>
      <c r="P151" s="57" t="s">
        <v>1183</v>
      </c>
      <c r="Q151" s="57" t="str">
        <f>LOWER(Table2[[#This Row],[entity_domain]])</f>
        <v>lights</v>
      </c>
      <c r="R151" s="57" t="str">
        <f>LOWER(_xlfn.CONCAT( Table2[[#This Row],[device_suggested_area]], "_",Table2[[#This Row],[powercalc_group_3]]))</f>
        <v>office_lights</v>
      </c>
      <c r="U151" s="59"/>
      <c r="V151" s="59" t="s">
        <v>753</v>
      </c>
      <c r="W151" s="59">
        <v>1100</v>
      </c>
      <c r="X151" s="65" t="s">
        <v>1202</v>
      </c>
      <c r="Y151" s="65" t="s">
        <v>833</v>
      </c>
      <c r="AE151" s="59"/>
      <c r="AG151" s="57" t="str">
        <f t="shared" si="12"/>
        <v/>
      </c>
      <c r="AH151" s="57" t="str">
        <f t="shared" si="13"/>
        <v/>
      </c>
      <c r="AK15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57" t="str">
        <f>LOWER(_xlfn.CONCAT(Table2[[#This Row],[device_suggested_area]], "-",Table2[[#This Row],[device_identifiers]]))</f>
        <v>office-main-bulb-1</v>
      </c>
      <c r="AM151" s="59" t="s">
        <v>853</v>
      </c>
      <c r="AN151" s="57" t="s">
        <v>752</v>
      </c>
      <c r="AO151" s="57" t="s">
        <v>856</v>
      </c>
      <c r="AP151" s="57" t="s">
        <v>518</v>
      </c>
      <c r="AQ151" s="57" t="s">
        <v>222</v>
      </c>
      <c r="AT151" s="57" t="s">
        <v>792</v>
      </c>
      <c r="AX151" s="57" t="str">
        <f t="shared" si="14"/>
        <v>[["mac", "0x00178801040edfae"]]</v>
      </c>
    </row>
    <row r="152" spans="1:50" ht="16" hidden="1" customHeight="1" x14ac:dyDescent="0.2">
      <c r="A152" s="8">
        <v>1645</v>
      </c>
      <c r="B152" s="8" t="s">
        <v>26</v>
      </c>
      <c r="C152" s="8" t="s">
        <v>518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1158</v>
      </c>
      <c r="K152" s="8" t="s">
        <v>1071</v>
      </c>
      <c r="M152" s="8" t="s">
        <v>136</v>
      </c>
      <c r="T152" s="8"/>
      <c r="U152" s="10"/>
      <c r="V152" s="10" t="s">
        <v>754</v>
      </c>
      <c r="W152" s="10">
        <v>1200</v>
      </c>
      <c r="X152" s="16" t="s">
        <v>1204</v>
      </c>
      <c r="Y152" s="16" t="s">
        <v>830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750</v>
      </c>
      <c r="AN152" s="8" t="s">
        <v>751</v>
      </c>
      <c r="AO152" s="8" t="s">
        <v>749</v>
      </c>
      <c r="AP152" s="8" t="s">
        <v>518</v>
      </c>
      <c r="AQ152" s="8" t="s">
        <v>476</v>
      </c>
      <c r="AU152" s="8"/>
      <c r="AV152" s="8"/>
      <c r="AX152" s="8" t="str">
        <f t="shared" si="14"/>
        <v/>
      </c>
    </row>
    <row r="153" spans="1:50" s="57" customFormat="1" ht="16" customHeight="1" x14ac:dyDescent="0.2">
      <c r="A153" s="57">
        <v>1646</v>
      </c>
      <c r="B153" s="57" t="s">
        <v>26</v>
      </c>
      <c r="C153" s="57" t="s">
        <v>518</v>
      </c>
      <c r="D153" s="57" t="s">
        <v>137</v>
      </c>
      <c r="E153" s="57" t="str">
        <f>SUBSTITUTE(Table2[[#This Row],[device_name]], "-", "_")</f>
        <v>bathroom_main_bulb_1</v>
      </c>
      <c r="F153" s="57" t="str">
        <f>IF(ISBLANK(E153), "", Table2[[#This Row],[unique_id]])</f>
        <v>bathroom_main_bulb_1</v>
      </c>
      <c r="H153" s="57" t="s">
        <v>139</v>
      </c>
      <c r="I153" s="8"/>
      <c r="J153" s="8"/>
      <c r="K153" s="8"/>
      <c r="L153" s="8"/>
      <c r="M153" s="8"/>
      <c r="N153" s="8"/>
      <c r="O153" s="57" t="s">
        <v>495</v>
      </c>
      <c r="P153" s="57" t="s">
        <v>1183</v>
      </c>
      <c r="Q153" s="57" t="str">
        <f>LOWER(Table2[[#This Row],[entity_domain]])</f>
        <v>lights</v>
      </c>
      <c r="R153" s="57" t="str">
        <f>LOWER(_xlfn.CONCAT( Table2[[#This Row],[device_suggested_area]], "_",Table2[[#This Row],[powercalc_group_3]]))</f>
        <v>bathroom_lights</v>
      </c>
      <c r="U153" s="59"/>
      <c r="V153" s="59" t="s">
        <v>753</v>
      </c>
      <c r="W153" s="59">
        <v>1200</v>
      </c>
      <c r="X153" s="65" t="s">
        <v>1202</v>
      </c>
      <c r="Y153" s="65" t="s">
        <v>830</v>
      </c>
      <c r="AE153" s="59"/>
      <c r="AG153" s="57" t="str">
        <f t="shared" si="12"/>
        <v/>
      </c>
      <c r="AH153" s="57" t="str">
        <f t="shared" si="13"/>
        <v/>
      </c>
      <c r="AK15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57" t="str">
        <f>LOWER(_xlfn.CONCAT(Table2[[#This Row],[device_suggested_area]], "-",Table2[[#This Row],[device_identifiers]]))</f>
        <v>bathroom-main-bulb-1</v>
      </c>
      <c r="AM153" s="59" t="s">
        <v>750</v>
      </c>
      <c r="AN153" s="57" t="s">
        <v>752</v>
      </c>
      <c r="AO153" s="57" t="s">
        <v>749</v>
      </c>
      <c r="AP153" s="57" t="s">
        <v>518</v>
      </c>
      <c r="AQ153" s="57" t="s">
        <v>476</v>
      </c>
      <c r="AT153" s="57" t="s">
        <v>793</v>
      </c>
      <c r="AX153" s="57" t="str">
        <f t="shared" si="14"/>
        <v>[["mac", "0x00178801040edcad"]]</v>
      </c>
    </row>
    <row r="154" spans="1:50" ht="16" hidden="1" customHeight="1" x14ac:dyDescent="0.2">
      <c r="A154" s="8">
        <v>1647</v>
      </c>
      <c r="B154" s="8" t="s">
        <v>26</v>
      </c>
      <c r="C154" s="8" t="s">
        <v>518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1158</v>
      </c>
      <c r="K154" s="8" t="s">
        <v>1071</v>
      </c>
      <c r="M154" s="8" t="s">
        <v>136</v>
      </c>
      <c r="T154" s="8"/>
      <c r="U154" s="10"/>
      <c r="V154" s="10" t="s">
        <v>754</v>
      </c>
      <c r="W154" s="10">
        <v>1300</v>
      </c>
      <c r="X154" s="16" t="s">
        <v>1204</v>
      </c>
      <c r="Y154" s="16" t="s">
        <v>830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853</v>
      </c>
      <c r="AN154" s="8" t="s">
        <v>751</v>
      </c>
      <c r="AO154" s="8" t="s">
        <v>856</v>
      </c>
      <c r="AP154" s="8" t="s">
        <v>518</v>
      </c>
      <c r="AQ154" s="8" t="s">
        <v>553</v>
      </c>
      <c r="AU154" s="8"/>
      <c r="AV154" s="8"/>
      <c r="AX154" s="8" t="str">
        <f t="shared" si="14"/>
        <v/>
      </c>
    </row>
    <row r="155" spans="1:50" s="57" customFormat="1" ht="16" customHeight="1" x14ac:dyDescent="0.2">
      <c r="A155" s="57">
        <v>1648</v>
      </c>
      <c r="B155" s="57" t="s">
        <v>26</v>
      </c>
      <c r="C155" s="57" t="s">
        <v>518</v>
      </c>
      <c r="D155" s="57" t="s">
        <v>137</v>
      </c>
      <c r="E155" s="57" t="str">
        <f>SUBSTITUTE(Table2[[#This Row],[device_name]], "-", "_")</f>
        <v>ensuite_main_bulb_1</v>
      </c>
      <c r="F155" s="57" t="str">
        <f>IF(ISBLANK(E155), "", Table2[[#This Row],[unique_id]])</f>
        <v>ensuite_main_bulb_1</v>
      </c>
      <c r="H155" s="57" t="s">
        <v>139</v>
      </c>
      <c r="I155" s="8"/>
      <c r="J155" s="8"/>
      <c r="K155" s="8"/>
      <c r="L155" s="8"/>
      <c r="M155" s="8"/>
      <c r="N155" s="8"/>
      <c r="O155" s="57" t="s">
        <v>495</v>
      </c>
      <c r="P155" s="57" t="s">
        <v>1183</v>
      </c>
      <c r="Q155" s="57" t="str">
        <f>LOWER(Table2[[#This Row],[entity_domain]])</f>
        <v>lights</v>
      </c>
      <c r="R155" s="57" t="str">
        <f>LOWER(_xlfn.CONCAT( Table2[[#This Row],[device_suggested_area]], "_",Table2[[#This Row],[powercalc_group_3]]))</f>
        <v>ensuite_lights</v>
      </c>
      <c r="U155" s="59"/>
      <c r="V155" s="59" t="s">
        <v>753</v>
      </c>
      <c r="W155" s="59">
        <v>1300</v>
      </c>
      <c r="X155" s="65" t="s">
        <v>1202</v>
      </c>
      <c r="Y155" s="65" t="s">
        <v>830</v>
      </c>
      <c r="AE155" s="59"/>
      <c r="AG155" s="57" t="str">
        <f t="shared" si="12"/>
        <v/>
      </c>
      <c r="AH155" s="57" t="str">
        <f t="shared" si="13"/>
        <v/>
      </c>
      <c r="AK15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57" t="str">
        <f>LOWER(_xlfn.CONCAT(Table2[[#This Row],[device_suggested_area]], "-",Table2[[#This Row],[device_identifiers]]))</f>
        <v>ensuite-main-bulb-1</v>
      </c>
      <c r="AM155" s="59" t="s">
        <v>853</v>
      </c>
      <c r="AN155" s="57" t="s">
        <v>752</v>
      </c>
      <c r="AO155" s="57" t="s">
        <v>856</v>
      </c>
      <c r="AP155" s="57" t="s">
        <v>518</v>
      </c>
      <c r="AQ155" s="57" t="s">
        <v>553</v>
      </c>
      <c r="AT155" s="57" t="s">
        <v>794</v>
      </c>
      <c r="AX155" s="57" t="str">
        <f t="shared" si="14"/>
        <v>[["mac", "0x00178801040eddb2"]]</v>
      </c>
    </row>
    <row r="156" spans="1:50" ht="16" hidden="1" customHeight="1" x14ac:dyDescent="0.2">
      <c r="A156" s="8">
        <v>1649</v>
      </c>
      <c r="B156" s="8" t="s">
        <v>26</v>
      </c>
      <c r="C156" s="8" t="s">
        <v>518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1158</v>
      </c>
      <c r="K156" s="8" t="s">
        <v>1071</v>
      </c>
      <c r="M156" s="8" t="s">
        <v>136</v>
      </c>
      <c r="T156" s="8"/>
      <c r="U156" s="10"/>
      <c r="V156" s="10" t="s">
        <v>754</v>
      </c>
      <c r="W156" s="10">
        <v>1400</v>
      </c>
      <c r="X156" s="16" t="s">
        <v>1204</v>
      </c>
      <c r="Y156" s="16" t="s">
        <v>830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853</v>
      </c>
      <c r="AN156" s="8" t="s">
        <v>751</v>
      </c>
      <c r="AO156" s="8" t="s">
        <v>856</v>
      </c>
      <c r="AP156" s="8" t="s">
        <v>518</v>
      </c>
      <c r="AQ156" s="8" t="s">
        <v>761</v>
      </c>
      <c r="AU156" s="8"/>
      <c r="AV156" s="8"/>
      <c r="AX156" s="8" t="str">
        <f t="shared" si="14"/>
        <v/>
      </c>
    </row>
    <row r="157" spans="1:50" s="57" customFormat="1" ht="16" customHeight="1" x14ac:dyDescent="0.2">
      <c r="A157" s="57">
        <v>1650</v>
      </c>
      <c r="B157" s="57" t="s">
        <v>26</v>
      </c>
      <c r="C157" s="57" t="s">
        <v>518</v>
      </c>
      <c r="D157" s="57" t="s">
        <v>137</v>
      </c>
      <c r="E157" s="57" t="str">
        <f>SUBSTITUTE(Table2[[#This Row],[device_name]], "-", "_")</f>
        <v>wardrobe_main_bulb_1</v>
      </c>
      <c r="F157" s="57" t="str">
        <f>IF(ISBLANK(E157), "", Table2[[#This Row],[unique_id]])</f>
        <v>wardrobe_main_bulb_1</v>
      </c>
      <c r="H157" s="57" t="s">
        <v>139</v>
      </c>
      <c r="I157" s="8"/>
      <c r="J157" s="8"/>
      <c r="K157" s="8"/>
      <c r="L157" s="8"/>
      <c r="M157" s="8"/>
      <c r="N157" s="8"/>
      <c r="O157" s="57" t="s">
        <v>495</v>
      </c>
      <c r="P157" s="57" t="s">
        <v>1183</v>
      </c>
      <c r="Q157" s="57" t="str">
        <f>LOWER(Table2[[#This Row],[entity_domain]])</f>
        <v>lights</v>
      </c>
      <c r="R157" s="57" t="str">
        <f>LOWER(_xlfn.CONCAT( Table2[[#This Row],[device_suggested_area]], "_",Table2[[#This Row],[powercalc_group_3]]))</f>
        <v>wardrobe_lights</v>
      </c>
      <c r="U157" s="59"/>
      <c r="V157" s="59" t="s">
        <v>753</v>
      </c>
      <c r="W157" s="59">
        <v>1400</v>
      </c>
      <c r="X157" s="65" t="s">
        <v>1202</v>
      </c>
      <c r="Y157" s="65" t="s">
        <v>830</v>
      </c>
      <c r="AE157" s="59"/>
      <c r="AG157" s="57" t="str">
        <f t="shared" si="12"/>
        <v/>
      </c>
      <c r="AH157" s="57" t="str">
        <f t="shared" si="13"/>
        <v/>
      </c>
      <c r="AK15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57" t="str">
        <f>LOWER(_xlfn.CONCAT(Table2[[#This Row],[device_suggested_area]], "-",Table2[[#This Row],[device_identifiers]]))</f>
        <v>wardrobe-main-bulb-1</v>
      </c>
      <c r="AM157" s="59" t="s">
        <v>853</v>
      </c>
      <c r="AN157" s="57" t="s">
        <v>752</v>
      </c>
      <c r="AO157" s="57" t="s">
        <v>856</v>
      </c>
      <c r="AP157" s="57" t="s">
        <v>518</v>
      </c>
      <c r="AQ157" s="57" t="s">
        <v>761</v>
      </c>
      <c r="AT157" s="57" t="s">
        <v>795</v>
      </c>
      <c r="AX157" s="57" t="str">
        <f t="shared" si="14"/>
        <v>[["mac", "0x00178801040ede93"]]</v>
      </c>
    </row>
    <row r="158" spans="1:50" s="57" customFormat="1" ht="16" customHeight="1" x14ac:dyDescent="0.2">
      <c r="A158" s="57">
        <v>1651</v>
      </c>
      <c r="B158" s="57" t="s">
        <v>26</v>
      </c>
      <c r="C158" s="57" t="s">
        <v>252</v>
      </c>
      <c r="D158" s="57" t="s">
        <v>134</v>
      </c>
      <c r="E158" s="57" t="s">
        <v>620</v>
      </c>
      <c r="F158" s="57" t="str">
        <f>IF(ISBLANK(E158), "", Table2[[#This Row],[unique_id]])</f>
        <v>deck_festoons</v>
      </c>
      <c r="G158" s="57" t="s">
        <v>377</v>
      </c>
      <c r="H158" s="57" t="s">
        <v>139</v>
      </c>
      <c r="I158" s="8" t="s">
        <v>132</v>
      </c>
      <c r="J158" s="8" t="s">
        <v>1163</v>
      </c>
      <c r="K158" s="8"/>
      <c r="L158" s="8"/>
      <c r="M158" s="8" t="s">
        <v>136</v>
      </c>
      <c r="N158" s="8"/>
      <c r="O158" s="57" t="s">
        <v>495</v>
      </c>
      <c r="P158" s="57" t="s">
        <v>1183</v>
      </c>
      <c r="Q158" s="57" t="str">
        <f>LOWER(Table2[[#This Row],[entity_domain]])</f>
        <v>lights</v>
      </c>
      <c r="R158" s="57" t="str">
        <f>LOWER(_xlfn.CONCAT( Table2[[#This Row],[device_suggested_area]], "_",Table2[[#This Row],[powercalc_group_3]]))</f>
        <v>deck_lights</v>
      </c>
      <c r="U158" s="59"/>
      <c r="V158" s="59"/>
      <c r="W158" s="59"/>
      <c r="X158" s="59"/>
      <c r="Y158" s="59"/>
      <c r="AC158" s="57" t="s">
        <v>364</v>
      </c>
      <c r="AE158" s="59"/>
      <c r="AG158" s="57" t="str">
        <f t="shared" si="12"/>
        <v/>
      </c>
      <c r="AH158" s="57" t="str">
        <f t="shared" si="13"/>
        <v/>
      </c>
      <c r="AK158" s="60"/>
      <c r="AL158" s="57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59" t="s">
        <v>479</v>
      </c>
      <c r="AN158" s="57" t="s">
        <v>486</v>
      </c>
      <c r="AO158" s="57" t="s">
        <v>478</v>
      </c>
      <c r="AP158" s="57" t="str">
        <f>IF(OR(ISBLANK(AT158), ISBLANK(AU158)), "", Table2[[#This Row],[device_via_device]])</f>
        <v>TPLink</v>
      </c>
      <c r="AQ158" s="57" t="s">
        <v>475</v>
      </c>
      <c r="AS158" s="57" t="s">
        <v>611</v>
      </c>
      <c r="AT158" s="57" t="s">
        <v>852</v>
      </c>
      <c r="AU158" s="57" t="s">
        <v>851</v>
      </c>
      <c r="AX158" s="57" t="str">
        <f t="shared" si="14"/>
        <v>[["mac", "5c:a6:e6:25:58:f1"], ["ip", "10.0.6.88"]]</v>
      </c>
    </row>
    <row r="159" spans="1:50" s="57" customFormat="1" ht="16" customHeight="1" x14ac:dyDescent="0.2">
      <c r="A159" s="57">
        <v>1652</v>
      </c>
      <c r="B159" s="57" t="s">
        <v>26</v>
      </c>
      <c r="C159" s="57" t="s">
        <v>252</v>
      </c>
      <c r="D159" s="57" t="s">
        <v>134</v>
      </c>
      <c r="E159" s="57" t="s">
        <v>846</v>
      </c>
      <c r="F159" s="57" t="str">
        <f>IF(ISBLANK(E159), "", Table2[[#This Row],[unique_id]])</f>
        <v>landing_festoons</v>
      </c>
      <c r="G159" s="57" t="s">
        <v>847</v>
      </c>
      <c r="H159" s="57" t="s">
        <v>139</v>
      </c>
      <c r="I159" s="8" t="s">
        <v>132</v>
      </c>
      <c r="J159" s="8" t="s">
        <v>1163</v>
      </c>
      <c r="K159" s="8"/>
      <c r="L159" s="8"/>
      <c r="M159" s="8" t="s">
        <v>136</v>
      </c>
      <c r="N159" s="8"/>
      <c r="O159" s="57" t="s">
        <v>495</v>
      </c>
      <c r="P159" s="57" t="s">
        <v>1183</v>
      </c>
      <c r="Q159" s="57" t="str">
        <f>LOWER(Table2[[#This Row],[entity_domain]])</f>
        <v>lights</v>
      </c>
      <c r="R159" s="57" t="str">
        <f>LOWER(_xlfn.CONCAT( Table2[[#This Row],[device_suggested_area]], "_",Table2[[#This Row],[powercalc_group_3]]))</f>
        <v>landing_lights</v>
      </c>
      <c r="U159" s="59"/>
      <c r="V159" s="59"/>
      <c r="W159" s="59"/>
      <c r="X159" s="59"/>
      <c r="Y159" s="59"/>
      <c r="AC159" s="57" t="s">
        <v>364</v>
      </c>
      <c r="AE159" s="59"/>
      <c r="AG159" s="57" t="str">
        <f t="shared" si="12"/>
        <v/>
      </c>
      <c r="AH159" s="57" t="str">
        <f t="shared" si="13"/>
        <v/>
      </c>
      <c r="AK159" s="60"/>
      <c r="AL159" s="57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59" t="s">
        <v>479</v>
      </c>
      <c r="AN159" s="57" t="s">
        <v>486</v>
      </c>
      <c r="AO159" s="57" t="s">
        <v>478</v>
      </c>
      <c r="AP159" s="57" t="str">
        <f>IF(OR(ISBLANK(AT159), ISBLANK(AU159)), "", Table2[[#This Row],[device_via_device]])</f>
        <v>TPLink</v>
      </c>
      <c r="AQ159" s="57" t="s">
        <v>848</v>
      </c>
      <c r="AS159" s="57" t="s">
        <v>611</v>
      </c>
      <c r="AT159" s="57" t="s">
        <v>849</v>
      </c>
      <c r="AU159" s="57" t="s">
        <v>850</v>
      </c>
      <c r="AX159" s="57" t="str">
        <f t="shared" si="14"/>
        <v>[["mac", "5c:a6:e6:25:5a:0c"], ["ip", "10.0.6.89"]]</v>
      </c>
    </row>
    <row r="160" spans="1:50" ht="16" hidden="1" customHeight="1" x14ac:dyDescent="0.2">
      <c r="A160" s="8">
        <v>1653</v>
      </c>
      <c r="B160" s="8" t="s">
        <v>26</v>
      </c>
      <c r="C160" s="8" t="s">
        <v>518</v>
      </c>
      <c r="D160" s="8" t="s">
        <v>137</v>
      </c>
      <c r="E160" s="8" t="s">
        <v>868</v>
      </c>
      <c r="F160" s="8" t="str">
        <f>IF(ISBLANK(E160), "", Table2[[#This Row],[unique_id]])</f>
        <v>garden_pedestals</v>
      </c>
      <c r="G160" s="8" t="s">
        <v>869</v>
      </c>
      <c r="H160" s="8" t="s">
        <v>139</v>
      </c>
      <c r="I160" s="8" t="s">
        <v>132</v>
      </c>
      <c r="J160" s="8" t="s">
        <v>1162</v>
      </c>
      <c r="M160" s="8" t="s">
        <v>136</v>
      </c>
      <c r="T160" s="8"/>
      <c r="U160" s="10"/>
      <c r="V160" s="10" t="s">
        <v>754</v>
      </c>
      <c r="W160" s="10" t="s">
        <v>859</v>
      </c>
      <c r="X160" s="16" t="s">
        <v>1205</v>
      </c>
      <c r="Y160" s="16" t="s">
        <v>858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855</v>
      </c>
      <c r="AN160" s="8" t="s">
        <v>871</v>
      </c>
      <c r="AO160" s="8" t="s">
        <v>857</v>
      </c>
      <c r="AP160" s="8" t="s">
        <v>518</v>
      </c>
      <c r="AQ160" s="8" t="s">
        <v>870</v>
      </c>
      <c r="AU160" s="8"/>
      <c r="AV160" s="8"/>
      <c r="AX160" s="8" t="str">
        <f t="shared" si="14"/>
        <v/>
      </c>
    </row>
    <row r="161" spans="1:50" s="57" customFormat="1" ht="16" customHeight="1" x14ac:dyDescent="0.2">
      <c r="A161" s="57">
        <v>1654</v>
      </c>
      <c r="B161" s="57" t="s">
        <v>26</v>
      </c>
      <c r="C161" s="57" t="s">
        <v>518</v>
      </c>
      <c r="D161" s="57" t="s">
        <v>137</v>
      </c>
      <c r="E161" s="57" t="str">
        <f>SUBSTITUTE(Table2[[#This Row],[device_name]], "-", "_")</f>
        <v>garden_pedestals_bulb_1</v>
      </c>
      <c r="F161" s="57" t="str">
        <f>IF(ISBLANK(E161), "", Table2[[#This Row],[unique_id]])</f>
        <v>garden_pedestals_bulb_1</v>
      </c>
      <c r="H161" s="57" t="s">
        <v>139</v>
      </c>
      <c r="I161" s="52"/>
      <c r="J161" s="52"/>
      <c r="K161" s="52"/>
      <c r="L161" s="52"/>
      <c r="M161" s="52"/>
      <c r="N161" s="52"/>
      <c r="P161" s="57" t="s">
        <v>1183</v>
      </c>
      <c r="Q161" s="57" t="str">
        <f>LOWER(Table2[[#This Row],[entity_domain]])</f>
        <v>lights</v>
      </c>
      <c r="R161" s="57" t="str">
        <f>LOWER(_xlfn.CONCAT( Table2[[#This Row],[device_suggested_area]], "_",Table2[[#This Row],[powercalc_group_3]]))</f>
        <v>garden_lights</v>
      </c>
      <c r="U161" s="59"/>
      <c r="V161" s="59" t="s">
        <v>753</v>
      </c>
      <c r="W161" s="59" t="s">
        <v>859</v>
      </c>
      <c r="X161" s="65" t="s">
        <v>1202</v>
      </c>
      <c r="Y161" s="65" t="s">
        <v>858</v>
      </c>
      <c r="AE161" s="59"/>
      <c r="AG161" s="57" t="str">
        <f t="shared" si="12"/>
        <v/>
      </c>
      <c r="AH161" s="57" t="str">
        <f t="shared" si="13"/>
        <v/>
      </c>
      <c r="AK16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57" t="str">
        <f>LOWER(_xlfn.CONCAT(Table2[[#This Row],[device_suggested_area]], "-",Table2[[#This Row],[device_identifiers]]))</f>
        <v>garden-pedestals-bulb-1</v>
      </c>
      <c r="AM161" s="59" t="s">
        <v>855</v>
      </c>
      <c r="AN161" s="57" t="s">
        <v>872</v>
      </c>
      <c r="AO161" s="57" t="s">
        <v>857</v>
      </c>
      <c r="AP161" s="57" t="s">
        <v>518</v>
      </c>
      <c r="AQ161" s="57" t="s">
        <v>870</v>
      </c>
      <c r="AT161" s="57" t="s">
        <v>854</v>
      </c>
      <c r="AX161" s="57" t="str">
        <f t="shared" si="14"/>
        <v>[["mac", "0x001788010c692175"]]</v>
      </c>
    </row>
    <row r="162" spans="1:50" s="57" customFormat="1" ht="16" customHeight="1" x14ac:dyDescent="0.2">
      <c r="A162" s="57">
        <v>1655</v>
      </c>
      <c r="B162" s="57" t="s">
        <v>26</v>
      </c>
      <c r="C162" s="57" t="s">
        <v>518</v>
      </c>
      <c r="D162" s="57" t="s">
        <v>137</v>
      </c>
      <c r="E162" s="57" t="str">
        <f>SUBSTITUTE(Table2[[#This Row],[device_name]], "-", "_")</f>
        <v>garden_pedestals_bulb_2</v>
      </c>
      <c r="F162" s="57" t="str">
        <f>IF(ISBLANK(E162), "", Table2[[#This Row],[unique_id]])</f>
        <v>garden_pedestals_bulb_2</v>
      </c>
      <c r="H162" s="57" t="s">
        <v>139</v>
      </c>
      <c r="I162" s="52"/>
      <c r="J162" s="52"/>
      <c r="K162" s="52"/>
      <c r="L162" s="52"/>
      <c r="M162" s="52"/>
      <c r="N162" s="52"/>
      <c r="P162" s="57" t="s">
        <v>1183</v>
      </c>
      <c r="Q162" s="57" t="str">
        <f>LOWER(Table2[[#This Row],[entity_domain]])</f>
        <v>lights</v>
      </c>
      <c r="R162" s="57" t="str">
        <f>LOWER(_xlfn.CONCAT( Table2[[#This Row],[device_suggested_area]], "_",Table2[[#This Row],[powercalc_group_3]]))</f>
        <v>garden_lights</v>
      </c>
      <c r="U162" s="59"/>
      <c r="V162" s="59" t="s">
        <v>753</v>
      </c>
      <c r="W162" s="59" t="s">
        <v>859</v>
      </c>
      <c r="X162" s="65" t="s">
        <v>1202</v>
      </c>
      <c r="Y162" s="65" t="s">
        <v>858</v>
      </c>
      <c r="AE162" s="59"/>
      <c r="AG162" s="57" t="str">
        <f t="shared" ref="AG162:AG193" si="15">IF(ISBLANK(AF162),  "", _xlfn.CONCAT("haas/entity/sensor/", LOWER(C162), "/", E162, "/config"))</f>
        <v/>
      </c>
      <c r="AH162" s="57" t="str">
        <f t="shared" si="13"/>
        <v/>
      </c>
      <c r="AK16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57" t="str">
        <f>LOWER(_xlfn.CONCAT(Table2[[#This Row],[device_suggested_area]], "-",Table2[[#This Row],[device_identifiers]]))</f>
        <v>garden-pedestals-bulb-2</v>
      </c>
      <c r="AM162" s="59" t="s">
        <v>855</v>
      </c>
      <c r="AN162" s="57" t="s">
        <v>873</v>
      </c>
      <c r="AO162" s="57" t="s">
        <v>857</v>
      </c>
      <c r="AP162" s="57" t="s">
        <v>518</v>
      </c>
      <c r="AQ162" s="57" t="s">
        <v>870</v>
      </c>
      <c r="AT162" s="57" t="s">
        <v>860</v>
      </c>
      <c r="AX162" s="57" t="str">
        <f t="shared" si="14"/>
        <v>[["mac", "0x001788010c69214a"]]</v>
      </c>
    </row>
    <row r="163" spans="1:50" s="57" customFormat="1" ht="16" customHeight="1" x14ac:dyDescent="0.2">
      <c r="A163" s="57">
        <v>1656</v>
      </c>
      <c r="B163" s="57" t="s">
        <v>26</v>
      </c>
      <c r="C163" s="57" t="s">
        <v>518</v>
      </c>
      <c r="D163" s="57" t="s">
        <v>137</v>
      </c>
      <c r="E163" s="57" t="str">
        <f>SUBSTITUTE(Table2[[#This Row],[device_name]], "-", "_")</f>
        <v>garden_pedestals_bulb_3</v>
      </c>
      <c r="F163" s="57" t="str">
        <f>IF(ISBLANK(E163), "", Table2[[#This Row],[unique_id]])</f>
        <v>garden_pedestals_bulb_3</v>
      </c>
      <c r="H163" s="57" t="s">
        <v>139</v>
      </c>
      <c r="I163" s="52"/>
      <c r="J163" s="52"/>
      <c r="K163" s="52"/>
      <c r="L163" s="52"/>
      <c r="M163" s="52"/>
      <c r="N163" s="52"/>
      <c r="P163" s="57" t="s">
        <v>1183</v>
      </c>
      <c r="Q163" s="57" t="str">
        <f>LOWER(Table2[[#This Row],[entity_domain]])</f>
        <v>lights</v>
      </c>
      <c r="R163" s="57" t="str">
        <f>LOWER(_xlfn.CONCAT( Table2[[#This Row],[device_suggested_area]], "_",Table2[[#This Row],[powercalc_group_3]]))</f>
        <v>garden_lights</v>
      </c>
      <c r="U163" s="59"/>
      <c r="V163" s="59" t="s">
        <v>753</v>
      </c>
      <c r="W163" s="59" t="s">
        <v>859</v>
      </c>
      <c r="X163" s="65" t="s">
        <v>1202</v>
      </c>
      <c r="Y163" s="65" t="s">
        <v>858</v>
      </c>
      <c r="AE163" s="59"/>
      <c r="AG163" s="57" t="str">
        <f t="shared" si="15"/>
        <v/>
      </c>
      <c r="AH163" s="57" t="str">
        <f t="shared" si="13"/>
        <v/>
      </c>
      <c r="AK16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57" t="str">
        <f>LOWER(_xlfn.CONCAT(Table2[[#This Row],[device_suggested_area]], "-",Table2[[#This Row],[device_identifiers]]))</f>
        <v>garden-pedestals-bulb-3</v>
      </c>
      <c r="AM163" s="59" t="s">
        <v>855</v>
      </c>
      <c r="AN163" s="57" t="s">
        <v>874</v>
      </c>
      <c r="AO163" s="57" t="s">
        <v>857</v>
      </c>
      <c r="AP163" s="57" t="s">
        <v>518</v>
      </c>
      <c r="AQ163" s="57" t="s">
        <v>870</v>
      </c>
      <c r="AT163" s="57" t="s">
        <v>861</v>
      </c>
      <c r="AX163" s="57" t="str">
        <f t="shared" si="14"/>
        <v>[["mac", "0x001788010c5c4266"]]</v>
      </c>
    </row>
    <row r="164" spans="1:50" s="57" customFormat="1" ht="16" customHeight="1" x14ac:dyDescent="0.2">
      <c r="A164" s="57">
        <v>1657</v>
      </c>
      <c r="B164" s="57" t="s">
        <v>26</v>
      </c>
      <c r="C164" s="57" t="s">
        <v>518</v>
      </c>
      <c r="D164" s="57" t="s">
        <v>137</v>
      </c>
      <c r="E164" s="57" t="str">
        <f>SUBSTITUTE(Table2[[#This Row],[device_name]], "-", "_")</f>
        <v>garden_pedestals_bulb_4</v>
      </c>
      <c r="F164" s="57" t="str">
        <f>IF(ISBLANK(E164), "", Table2[[#This Row],[unique_id]])</f>
        <v>garden_pedestals_bulb_4</v>
      </c>
      <c r="H164" s="57" t="s">
        <v>139</v>
      </c>
      <c r="I164" s="52"/>
      <c r="J164" s="52"/>
      <c r="K164" s="52"/>
      <c r="L164" s="52"/>
      <c r="M164" s="52"/>
      <c r="N164" s="52"/>
      <c r="P164" s="57" t="s">
        <v>1183</v>
      </c>
      <c r="Q164" s="57" t="str">
        <f>LOWER(Table2[[#This Row],[entity_domain]])</f>
        <v>lights</v>
      </c>
      <c r="R164" s="57" t="str">
        <f>LOWER(_xlfn.CONCAT( Table2[[#This Row],[device_suggested_area]], "_",Table2[[#This Row],[powercalc_group_3]]))</f>
        <v>garden_lights</v>
      </c>
      <c r="U164" s="59"/>
      <c r="V164" s="59" t="s">
        <v>753</v>
      </c>
      <c r="W164" s="59" t="s">
        <v>859</v>
      </c>
      <c r="X164" s="65" t="s">
        <v>1202</v>
      </c>
      <c r="Y164" s="65" t="s">
        <v>858</v>
      </c>
      <c r="AE164" s="59"/>
      <c r="AG164" s="57" t="str">
        <f t="shared" si="15"/>
        <v/>
      </c>
      <c r="AH164" s="57" t="str">
        <f t="shared" si="13"/>
        <v/>
      </c>
      <c r="AK16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57" t="str">
        <f>LOWER(_xlfn.CONCAT(Table2[[#This Row],[device_suggested_area]], "-",Table2[[#This Row],[device_identifiers]]))</f>
        <v>garden-pedestals-bulb-4</v>
      </c>
      <c r="AM164" s="59" t="s">
        <v>855</v>
      </c>
      <c r="AN164" s="57" t="s">
        <v>875</v>
      </c>
      <c r="AO164" s="57" t="s">
        <v>857</v>
      </c>
      <c r="AP164" s="57" t="s">
        <v>518</v>
      </c>
      <c r="AQ164" s="57" t="s">
        <v>870</v>
      </c>
      <c r="AT164" s="57" t="s">
        <v>862</v>
      </c>
      <c r="AX164" s="57" t="str">
        <f t="shared" si="14"/>
        <v>[["mac", "0x001788010c692144"]]</v>
      </c>
    </row>
    <row r="165" spans="1:50" s="31" customFormat="1" ht="16" hidden="1" customHeight="1" x14ac:dyDescent="0.2">
      <c r="A165" s="31">
        <v>1658</v>
      </c>
      <c r="B165" s="31" t="s">
        <v>884</v>
      </c>
      <c r="C165" s="31" t="s">
        <v>518</v>
      </c>
      <c r="D165" s="31" t="s">
        <v>137</v>
      </c>
      <c r="F165" s="31" t="str">
        <f>IF(ISBLANK(E165), "", Table2[[#This Row],[unique_id]])</f>
        <v/>
      </c>
      <c r="U165" s="32"/>
      <c r="V165" s="32" t="s">
        <v>753</v>
      </c>
      <c r="W165" s="32" t="s">
        <v>859</v>
      </c>
      <c r="X165" s="33" t="s">
        <v>1202</v>
      </c>
      <c r="Y165" s="33" t="s">
        <v>858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855</v>
      </c>
      <c r="AN165" s="8" t="s">
        <v>1000</v>
      </c>
      <c r="AO165" s="31" t="s">
        <v>857</v>
      </c>
      <c r="AP165" s="31" t="s">
        <v>518</v>
      </c>
      <c r="AQ165" s="31" t="s">
        <v>870</v>
      </c>
      <c r="AT165" s="31" t="s">
        <v>999</v>
      </c>
      <c r="AX165" s="31" t="str">
        <f t="shared" si="14"/>
        <v>[["mac", "x"]]</v>
      </c>
    </row>
    <row r="166" spans="1:50" s="31" customFormat="1" ht="16" hidden="1" customHeight="1" x14ac:dyDescent="0.2">
      <c r="A166" s="31">
        <v>1659</v>
      </c>
      <c r="B166" s="31" t="s">
        <v>884</v>
      </c>
      <c r="C166" s="31" t="s">
        <v>518</v>
      </c>
      <c r="D166" s="31" t="s">
        <v>137</v>
      </c>
      <c r="F166" s="31" t="str">
        <f>IF(ISBLANK(E166), "", Table2[[#This Row],[unique_id]])</f>
        <v/>
      </c>
      <c r="U166" s="32"/>
      <c r="V166" s="32" t="s">
        <v>753</v>
      </c>
      <c r="W166" s="32" t="s">
        <v>859</v>
      </c>
      <c r="X166" s="33" t="s">
        <v>1202</v>
      </c>
      <c r="Y166" s="33" t="s">
        <v>858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855</v>
      </c>
      <c r="AN166" s="8" t="s">
        <v>1001</v>
      </c>
      <c r="AO166" s="31" t="s">
        <v>857</v>
      </c>
      <c r="AP166" s="31" t="s">
        <v>518</v>
      </c>
      <c r="AQ166" s="31" t="s">
        <v>870</v>
      </c>
      <c r="AT166" s="31" t="s">
        <v>999</v>
      </c>
      <c r="AX166" s="31" t="str">
        <f t="shared" si="14"/>
        <v>[["mac", "x"]]</v>
      </c>
    </row>
    <row r="167" spans="1:50" s="31" customFormat="1" ht="16" hidden="1" customHeight="1" x14ac:dyDescent="0.2">
      <c r="A167" s="31">
        <v>1660</v>
      </c>
      <c r="B167" s="31" t="s">
        <v>884</v>
      </c>
      <c r="C167" s="31" t="s">
        <v>518</v>
      </c>
      <c r="D167" s="31" t="s">
        <v>137</v>
      </c>
      <c r="F167" s="31" t="str">
        <f>IF(ISBLANK(E167), "", Table2[[#This Row],[unique_id]])</f>
        <v/>
      </c>
      <c r="U167" s="32"/>
      <c r="V167" s="32" t="s">
        <v>753</v>
      </c>
      <c r="W167" s="32" t="s">
        <v>859</v>
      </c>
      <c r="X167" s="33" t="s">
        <v>1202</v>
      </c>
      <c r="Y167" s="33" t="s">
        <v>858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855</v>
      </c>
      <c r="AN167" s="8" t="s">
        <v>1002</v>
      </c>
      <c r="AO167" s="31" t="s">
        <v>857</v>
      </c>
      <c r="AP167" s="31" t="s">
        <v>518</v>
      </c>
      <c r="AQ167" s="31" t="s">
        <v>870</v>
      </c>
      <c r="AT167" s="31" t="s">
        <v>999</v>
      </c>
      <c r="AX167" s="31" t="str">
        <f t="shared" si="14"/>
        <v>[["mac", "x"]]</v>
      </c>
    </row>
    <row r="168" spans="1:50" s="31" customFormat="1" ht="16" hidden="1" customHeight="1" x14ac:dyDescent="0.2">
      <c r="A168" s="31">
        <v>1661</v>
      </c>
      <c r="B168" s="31" t="s">
        <v>884</v>
      </c>
      <c r="C168" s="31" t="s">
        <v>518</v>
      </c>
      <c r="D168" s="31" t="s">
        <v>137</v>
      </c>
      <c r="F168" s="31" t="str">
        <f>IF(ISBLANK(E168), "", Table2[[#This Row],[unique_id]])</f>
        <v/>
      </c>
      <c r="U168" s="32"/>
      <c r="V168" s="32" t="s">
        <v>753</v>
      </c>
      <c r="W168" s="32" t="s">
        <v>859</v>
      </c>
      <c r="X168" s="33" t="s">
        <v>1202</v>
      </c>
      <c r="Y168" s="33" t="s">
        <v>858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855</v>
      </c>
      <c r="AN168" s="8" t="s">
        <v>1003</v>
      </c>
      <c r="AO168" s="31" t="s">
        <v>857</v>
      </c>
      <c r="AP168" s="31" t="s">
        <v>518</v>
      </c>
      <c r="AQ168" s="31" t="s">
        <v>870</v>
      </c>
      <c r="AT168" s="31" t="s">
        <v>999</v>
      </c>
      <c r="AX168" s="31" t="str">
        <f t="shared" si="14"/>
        <v>[["mac", "x"]]</v>
      </c>
    </row>
    <row r="169" spans="1:50" ht="16" hidden="1" customHeight="1" x14ac:dyDescent="0.2">
      <c r="A169" s="8">
        <v>1662</v>
      </c>
      <c r="B169" s="8" t="s">
        <v>26</v>
      </c>
      <c r="C169" s="8" t="s">
        <v>518</v>
      </c>
      <c r="D169" s="8" t="s">
        <v>137</v>
      </c>
      <c r="E169" s="8" t="s">
        <v>878</v>
      </c>
      <c r="F169" s="8" t="str">
        <f>IF(ISBLANK(E169), "", Table2[[#This Row],[unique_id]])</f>
        <v>tree_spotlights</v>
      </c>
      <c r="G169" s="8" t="s">
        <v>867</v>
      </c>
      <c r="H169" s="8" t="s">
        <v>139</v>
      </c>
      <c r="I169" s="8" t="s">
        <v>132</v>
      </c>
      <c r="J169" s="8" t="s">
        <v>1164</v>
      </c>
      <c r="M169" s="8" t="s">
        <v>136</v>
      </c>
      <c r="T169" s="8"/>
      <c r="U169" s="10"/>
      <c r="V169" s="10" t="s">
        <v>754</v>
      </c>
      <c r="W169" s="10" t="s">
        <v>866</v>
      </c>
      <c r="X169" s="16" t="s">
        <v>1205</v>
      </c>
      <c r="Y169" s="16" t="s">
        <v>858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855</v>
      </c>
      <c r="AN169" s="8" t="s">
        <v>876</v>
      </c>
      <c r="AO169" s="8" t="s">
        <v>865</v>
      </c>
      <c r="AP169" s="8" t="s">
        <v>518</v>
      </c>
      <c r="AQ169" s="8" t="s">
        <v>864</v>
      </c>
      <c r="AU169" s="8"/>
      <c r="AV169" s="8"/>
      <c r="AX169" s="8" t="str">
        <f t="shared" si="14"/>
        <v/>
      </c>
    </row>
    <row r="170" spans="1:50" s="57" customFormat="1" ht="16" customHeight="1" x14ac:dyDescent="0.2">
      <c r="A170" s="57">
        <v>1663</v>
      </c>
      <c r="B170" s="57" t="s">
        <v>26</v>
      </c>
      <c r="C170" s="57" t="s">
        <v>518</v>
      </c>
      <c r="D170" s="57" t="s">
        <v>137</v>
      </c>
      <c r="E170" s="57" t="str">
        <f>SUBSTITUTE(Table2[[#This Row],[device_name]], "-", "_")</f>
        <v>tree_spotlights_bulb_1</v>
      </c>
      <c r="F170" s="57" t="str">
        <f>IF(ISBLANK(E170), "", Table2[[#This Row],[unique_id]])</f>
        <v>tree_spotlights_bulb_1</v>
      </c>
      <c r="H170" s="57" t="s">
        <v>139</v>
      </c>
      <c r="I170" s="8"/>
      <c r="J170" s="8"/>
      <c r="K170" s="8"/>
      <c r="L170" s="8"/>
      <c r="M170" s="8"/>
      <c r="N170" s="8"/>
      <c r="O170" s="57" t="s">
        <v>495</v>
      </c>
      <c r="P170" s="57" t="s">
        <v>1183</v>
      </c>
      <c r="Q170" s="57" t="str">
        <f>LOWER(Table2[[#This Row],[entity_domain]])</f>
        <v>lights</v>
      </c>
      <c r="R170" s="57" t="str">
        <f>LOWER(_xlfn.CONCAT( Table2[[#This Row],[device_suggested_area]], "_",Table2[[#This Row],[powercalc_group_3]]))</f>
        <v>tree_lights</v>
      </c>
      <c r="U170" s="59"/>
      <c r="V170" s="59" t="s">
        <v>753</v>
      </c>
      <c r="W170" s="59" t="s">
        <v>866</v>
      </c>
      <c r="X170" s="65" t="s">
        <v>1202</v>
      </c>
      <c r="Y170" s="65" t="s">
        <v>858</v>
      </c>
      <c r="AE170" s="59"/>
      <c r="AG170" s="57" t="str">
        <f t="shared" si="15"/>
        <v/>
      </c>
      <c r="AH170" s="57" t="str">
        <f t="shared" si="13"/>
        <v/>
      </c>
      <c r="AK17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57" t="str">
        <f>LOWER(_xlfn.CONCAT(Table2[[#This Row],[device_suggested_area]], "-",Table2[[#This Row],[device_identifiers]]))</f>
        <v>tree-spotlights-bulb-1</v>
      </c>
      <c r="AM170" s="59" t="s">
        <v>855</v>
      </c>
      <c r="AN170" s="57" t="s">
        <v>877</v>
      </c>
      <c r="AO170" s="57" t="s">
        <v>865</v>
      </c>
      <c r="AP170" s="57" t="s">
        <v>518</v>
      </c>
      <c r="AQ170" s="57" t="s">
        <v>864</v>
      </c>
      <c r="AT170" s="57" t="s">
        <v>863</v>
      </c>
      <c r="AX170" s="57" t="str">
        <f t="shared" si="14"/>
        <v>[["mac", "0x00178801097ed42c"]]</v>
      </c>
    </row>
    <row r="171" spans="1:50" s="57" customFormat="1" ht="16" customHeight="1" x14ac:dyDescent="0.2">
      <c r="A171" s="57">
        <v>1664</v>
      </c>
      <c r="B171" s="57" t="s">
        <v>26</v>
      </c>
      <c r="C171" s="57" t="s">
        <v>518</v>
      </c>
      <c r="D171" s="57" t="s">
        <v>137</v>
      </c>
      <c r="E171" s="57" t="str">
        <f>SUBSTITUTE(Table2[[#This Row],[device_name]], "-", "_")</f>
        <v>tree_spotlights_bulb_2</v>
      </c>
      <c r="F171" s="57" t="str">
        <f>IF(ISBLANK(E171), "", Table2[[#This Row],[unique_id]])</f>
        <v>tree_spotlights_bulb_2</v>
      </c>
      <c r="H171" s="57" t="s">
        <v>139</v>
      </c>
      <c r="I171" s="8"/>
      <c r="J171" s="8"/>
      <c r="K171" s="8"/>
      <c r="L171" s="8"/>
      <c r="M171" s="8"/>
      <c r="N171" s="8"/>
      <c r="O171" s="57" t="s">
        <v>495</v>
      </c>
      <c r="P171" s="57" t="s">
        <v>1183</v>
      </c>
      <c r="Q171" s="57" t="str">
        <f>LOWER(Table2[[#This Row],[entity_domain]])</f>
        <v>lights</v>
      </c>
      <c r="R171" s="57" t="str">
        <f>LOWER(_xlfn.CONCAT( Table2[[#This Row],[device_suggested_area]], "_",Table2[[#This Row],[powercalc_group_3]]))</f>
        <v>tree_lights</v>
      </c>
      <c r="U171" s="59"/>
      <c r="V171" s="59" t="s">
        <v>753</v>
      </c>
      <c r="W171" s="59" t="s">
        <v>866</v>
      </c>
      <c r="X171" s="65" t="s">
        <v>1202</v>
      </c>
      <c r="Y171" s="65" t="s">
        <v>858</v>
      </c>
      <c r="AE171" s="59"/>
      <c r="AG171" s="57" t="str">
        <f t="shared" si="15"/>
        <v/>
      </c>
      <c r="AH171" s="57" t="str">
        <f t="shared" si="13"/>
        <v/>
      </c>
      <c r="AK17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57" t="str">
        <f>LOWER(_xlfn.CONCAT(Table2[[#This Row],[device_suggested_area]], "-",Table2[[#This Row],[device_identifiers]]))</f>
        <v>tree-spotlights-bulb-2</v>
      </c>
      <c r="AM171" s="59" t="s">
        <v>855</v>
      </c>
      <c r="AN171" s="57" t="s">
        <v>882</v>
      </c>
      <c r="AO171" s="57" t="s">
        <v>865</v>
      </c>
      <c r="AP171" s="57" t="s">
        <v>518</v>
      </c>
      <c r="AQ171" s="57" t="s">
        <v>864</v>
      </c>
      <c r="AT171" s="57" t="s">
        <v>883</v>
      </c>
      <c r="AX171" s="57" t="str">
        <f t="shared" si="14"/>
        <v>[["mac", "0x0017880109c40c33"]]</v>
      </c>
    </row>
    <row r="172" spans="1:50" s="31" customFormat="1" ht="16" hidden="1" customHeight="1" x14ac:dyDescent="0.2">
      <c r="A172" s="31">
        <v>1665</v>
      </c>
      <c r="B172" s="31" t="s">
        <v>884</v>
      </c>
      <c r="C172" s="31" t="s">
        <v>518</v>
      </c>
      <c r="D172" s="31" t="s">
        <v>137</v>
      </c>
      <c r="F172" s="31" t="str">
        <f>IF(ISBLANK(E172), "", Table2[[#This Row],[unique_id]])</f>
        <v/>
      </c>
      <c r="U172" s="32"/>
      <c r="V172" s="32" t="s">
        <v>753</v>
      </c>
      <c r="W172" s="32" t="s">
        <v>866</v>
      </c>
      <c r="X172" s="33" t="s">
        <v>1202</v>
      </c>
      <c r="Y172" s="33" t="s">
        <v>858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855</v>
      </c>
      <c r="AN172" s="8" t="s">
        <v>1004</v>
      </c>
      <c r="AO172" s="31" t="s">
        <v>865</v>
      </c>
      <c r="AP172" s="31" t="s">
        <v>518</v>
      </c>
      <c r="AQ172" s="31" t="s">
        <v>864</v>
      </c>
      <c r="AT172" s="31" t="s">
        <v>999</v>
      </c>
      <c r="AX172" s="31" t="str">
        <f t="shared" si="14"/>
        <v>[["mac", "x"]]</v>
      </c>
    </row>
    <row r="173" spans="1:50" ht="16" hidden="1" customHeight="1" x14ac:dyDescent="0.2">
      <c r="A173" s="8">
        <v>1700</v>
      </c>
      <c r="B173" s="8" t="s">
        <v>26</v>
      </c>
      <c r="C173" s="8" t="s">
        <v>680</v>
      </c>
      <c r="D173" s="8" t="s">
        <v>441</v>
      </c>
      <c r="E173" s="8" t="s">
        <v>440</v>
      </c>
      <c r="F173" s="8" t="str">
        <f>IF(ISBLANK(E173), "", Table2[[#This Row],[unique_id]])</f>
        <v>column_break</v>
      </c>
      <c r="G173" s="8" t="s">
        <v>437</v>
      </c>
      <c r="H173" s="8" t="s">
        <v>1048</v>
      </c>
      <c r="I173" s="8" t="s">
        <v>132</v>
      </c>
      <c r="M173" s="8" t="s">
        <v>438</v>
      </c>
      <c r="N173" s="8" t="s">
        <v>439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57" customFormat="1" ht="16" customHeight="1" x14ac:dyDescent="0.2">
      <c r="A174" s="57">
        <v>1701</v>
      </c>
      <c r="B174" s="57" t="s">
        <v>26</v>
      </c>
      <c r="C174" s="57" t="s">
        <v>252</v>
      </c>
      <c r="D174" s="57" t="s">
        <v>134</v>
      </c>
      <c r="E174" s="57" t="s">
        <v>296</v>
      </c>
      <c r="F174" s="57" t="str">
        <f>IF(ISBLANK(E174), "", Table2[[#This Row],[unique_id]])</f>
        <v>bathroom_rails</v>
      </c>
      <c r="G174" s="57" t="s">
        <v>697</v>
      </c>
      <c r="H174" s="57" t="s">
        <v>1048</v>
      </c>
      <c r="I174" s="52" t="s">
        <v>132</v>
      </c>
      <c r="J174" s="52" t="s">
        <v>697</v>
      </c>
      <c r="K174" s="52"/>
      <c r="L174" s="52"/>
      <c r="M174" s="52" t="s">
        <v>317</v>
      </c>
      <c r="N174" s="52"/>
      <c r="P174" s="68" t="s">
        <v>1185</v>
      </c>
      <c r="Q174" s="57" t="s">
        <v>1186</v>
      </c>
      <c r="R174" s="57" t="str">
        <f>LOWER(_xlfn.CONCAT( Table2[[#This Row],[device_suggested_area]], "_",Table2[[#This Row],[powercalc_group_3]]))</f>
        <v>bathroom_heating_cooling</v>
      </c>
      <c r="U174" s="59"/>
      <c r="V174" s="59"/>
      <c r="W174" s="59"/>
      <c r="X174" s="59"/>
      <c r="Y174" s="59"/>
      <c r="AC174" s="57" t="s">
        <v>316</v>
      </c>
      <c r="AE174" s="59"/>
      <c r="AG174" s="57" t="str">
        <f t="shared" si="15"/>
        <v/>
      </c>
      <c r="AH174" s="57" t="str">
        <f t="shared" si="13"/>
        <v/>
      </c>
      <c r="AK174" s="60"/>
      <c r="AL174" s="57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59" t="s">
        <v>480</v>
      </c>
      <c r="AN174" s="57" t="s">
        <v>488</v>
      </c>
      <c r="AO174" s="57" t="s">
        <v>477</v>
      </c>
      <c r="AP174" s="57" t="str">
        <f>IF(OR(ISBLANK(AT174), ISBLANK(AU174)), "", Table2[[#This Row],[device_via_device]])</f>
        <v>TPLink</v>
      </c>
      <c r="AQ174" s="57" t="s">
        <v>476</v>
      </c>
      <c r="AS174" s="57" t="s">
        <v>611</v>
      </c>
      <c r="AT174" s="57" t="s">
        <v>468</v>
      </c>
      <c r="AU174" s="57" t="s">
        <v>604</v>
      </c>
      <c r="AX174" s="57" t="str">
        <f t="shared" si="14"/>
        <v>[["mac", "ac:84:c6:54:9d:98"], ["ip", "10.0.6.81"]]</v>
      </c>
    </row>
    <row r="175" spans="1:50" ht="16" hidden="1" customHeight="1" x14ac:dyDescent="0.2">
      <c r="A175" s="8">
        <v>1702</v>
      </c>
      <c r="B175" s="8" t="s">
        <v>884</v>
      </c>
      <c r="C175" s="8" t="s">
        <v>1106</v>
      </c>
      <c r="D175" s="8" t="s">
        <v>134</v>
      </c>
      <c r="E175" s="8" t="s">
        <v>447</v>
      </c>
      <c r="F175" s="8" t="str">
        <f>IF(ISBLANK(E175), "", Table2[[#This Row],[unique_id]])</f>
        <v>roof_water_heater_booster</v>
      </c>
      <c r="G175" s="8" t="s">
        <v>694</v>
      </c>
      <c r="H175" s="8" t="s">
        <v>1048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687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684</v>
      </c>
      <c r="AN175" s="8" t="s">
        <v>683</v>
      </c>
      <c r="AO175" s="8" t="s">
        <v>685</v>
      </c>
      <c r="AP175" s="8" t="s">
        <v>446</v>
      </c>
      <c r="AQ175" s="8" t="s">
        <v>38</v>
      </c>
      <c r="AS175" s="8" t="s">
        <v>611</v>
      </c>
      <c r="AT175" s="8" t="s">
        <v>682</v>
      </c>
      <c r="AU175" s="9" t="s">
        <v>686</v>
      </c>
      <c r="AV175" s="9"/>
      <c r="AW175" s="9"/>
      <c r="AX175" s="8" t="str">
        <f t="shared" si="14"/>
        <v>[["mac", "ec:fa:bc:50:3e:02"], ["ip", "10.0.6.99"]]</v>
      </c>
    </row>
    <row r="176" spans="1:50" s="57" customFormat="1" ht="16" customHeight="1" x14ac:dyDescent="0.2">
      <c r="A176" s="57">
        <v>1703</v>
      </c>
      <c r="B176" s="57" t="s">
        <v>228</v>
      </c>
      <c r="C176" s="57" t="s">
        <v>1106</v>
      </c>
      <c r="D176" s="57" t="s">
        <v>134</v>
      </c>
      <c r="E176" s="57" t="s">
        <v>688</v>
      </c>
      <c r="F176" s="57" t="str">
        <f>IF(ISBLANK(E176), "", Table2[[#This Row],[unique_id]])</f>
        <v>outdoor_pool_filter</v>
      </c>
      <c r="G176" s="57" t="s">
        <v>417</v>
      </c>
      <c r="H176" s="57" t="s">
        <v>1048</v>
      </c>
      <c r="I176" s="8" t="s">
        <v>132</v>
      </c>
      <c r="J176" s="8" t="str">
        <f>Table2[[#This Row],[friendly_name]]</f>
        <v>Pool Filter</v>
      </c>
      <c r="K176" s="8"/>
      <c r="L176" s="8"/>
      <c r="M176" s="8" t="s">
        <v>317</v>
      </c>
      <c r="N176" s="8"/>
      <c r="O176" s="57" t="s">
        <v>495</v>
      </c>
      <c r="P176" s="57" t="s">
        <v>1185</v>
      </c>
      <c r="Q176" s="57" t="s">
        <v>1186</v>
      </c>
      <c r="R176" s="57" t="str">
        <f>LOWER(_xlfn.CONCAT( Table2[[#This Row],[device_suggested_area]], "_",Table2[[#This Row],[powercalc_group_3]]))</f>
        <v>outdoor_heating_cooling</v>
      </c>
      <c r="U176" s="59"/>
      <c r="V176" s="59"/>
      <c r="W176" s="59"/>
      <c r="X176" s="59"/>
      <c r="Y176" s="59"/>
      <c r="AE176" s="59"/>
      <c r="AG176" s="57" t="str">
        <f t="shared" si="15"/>
        <v/>
      </c>
      <c r="AH176" s="57" t="str">
        <f t="shared" si="13"/>
        <v/>
      </c>
      <c r="AK176" s="60"/>
      <c r="AL176" s="57" t="str">
        <f>IF(OR(ISBLANK(AT176), ISBLANK(AU176)), "", LOWER(_xlfn.CONCAT(Table2[[#This Row],[device_manufacturer]], "-",Table2[[#This Row],[device_suggested_area]], "-", Table2[[#This Row],[device_identifiers]])))</f>
        <v/>
      </c>
      <c r="AM176" s="59"/>
      <c r="AQ176" s="57" t="s">
        <v>689</v>
      </c>
      <c r="AU176" s="70"/>
      <c r="AV176" s="70"/>
      <c r="AW176" s="70"/>
      <c r="AX176" s="57" t="str">
        <f t="shared" si="14"/>
        <v/>
      </c>
    </row>
    <row r="177" spans="1:50" s="57" customFormat="1" ht="16" customHeight="1" x14ac:dyDescent="0.2">
      <c r="A177" s="57">
        <v>2000</v>
      </c>
      <c r="B177" s="57" t="s">
        <v>26</v>
      </c>
      <c r="C177" s="57" t="s">
        <v>699</v>
      </c>
      <c r="D177" s="57" t="s">
        <v>129</v>
      </c>
      <c r="E177" s="69" t="s">
        <v>704</v>
      </c>
      <c r="F177" s="57" t="str">
        <f>IF(ISBLANK(E177), "", Table2[[#This Row],[unique_id]])</f>
        <v>lounge_air_purifier</v>
      </c>
      <c r="G177" s="57" t="s">
        <v>203</v>
      </c>
      <c r="H177" s="57" t="s">
        <v>700</v>
      </c>
      <c r="I177" s="52" t="s">
        <v>132</v>
      </c>
      <c r="J177" s="52" t="s">
        <v>727</v>
      </c>
      <c r="K177" s="52"/>
      <c r="L177" s="52"/>
      <c r="M177" s="52" t="s">
        <v>136</v>
      </c>
      <c r="N177" s="52"/>
      <c r="P177" s="57" t="s">
        <v>1183</v>
      </c>
      <c r="Q177" s="57" t="s">
        <v>1184</v>
      </c>
      <c r="R177" s="57" t="str">
        <f>LOWER(_xlfn.CONCAT( Table2[[#This Row],[device_suggested_area]], "_",Table2[[#This Row],[powercalc_group_3]]))</f>
        <v>lounge_air_purifiers</v>
      </c>
      <c r="U177" s="59"/>
      <c r="V177" s="59" t="s">
        <v>753</v>
      </c>
      <c r="W177" s="59"/>
      <c r="X177" s="65" t="s">
        <v>1202</v>
      </c>
      <c r="Y177" s="65"/>
      <c r="AC177" s="57" t="s">
        <v>701</v>
      </c>
      <c r="AE177" s="59"/>
      <c r="AG177" s="57" t="str">
        <f t="shared" si="15"/>
        <v/>
      </c>
      <c r="AH177" s="57" t="str">
        <f t="shared" si="13"/>
        <v/>
      </c>
      <c r="AK17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7" t="s">
        <v>716</v>
      </c>
      <c r="AM177" s="59" t="s">
        <v>717</v>
      </c>
      <c r="AN177" s="57" t="s">
        <v>715</v>
      </c>
      <c r="AO177" s="57" t="s">
        <v>718</v>
      </c>
      <c r="AP177" s="57" t="s">
        <v>699</v>
      </c>
      <c r="AQ177" s="57" t="s">
        <v>203</v>
      </c>
      <c r="AT177" s="57" t="s">
        <v>739</v>
      </c>
      <c r="AX177" s="57" t="str">
        <f t="shared" si="14"/>
        <v>[["mac", "0x9035eafffe404425"]]</v>
      </c>
    </row>
    <row r="178" spans="1:50" s="57" customFormat="1" ht="16" customHeight="1" x14ac:dyDescent="0.2">
      <c r="A178" s="57">
        <v>2001</v>
      </c>
      <c r="B178" s="57" t="s">
        <v>26</v>
      </c>
      <c r="C178" s="57" t="s">
        <v>699</v>
      </c>
      <c r="D178" s="57" t="s">
        <v>129</v>
      </c>
      <c r="E178" s="69" t="s">
        <v>803</v>
      </c>
      <c r="F178" s="57" t="str">
        <f>IF(ISBLANK(E178), "", Table2[[#This Row],[unique_id]])</f>
        <v>dining_air_purifier</v>
      </c>
      <c r="G178" s="57" t="s">
        <v>202</v>
      </c>
      <c r="H178" s="57" t="s">
        <v>700</v>
      </c>
      <c r="I178" s="52" t="s">
        <v>132</v>
      </c>
      <c r="J178" s="52" t="s">
        <v>727</v>
      </c>
      <c r="K178" s="52"/>
      <c r="L178" s="52"/>
      <c r="M178" s="52" t="s">
        <v>136</v>
      </c>
      <c r="N178" s="52"/>
      <c r="P178" s="57" t="s">
        <v>1183</v>
      </c>
      <c r="Q178" s="57" t="s">
        <v>1184</v>
      </c>
      <c r="R178" s="57" t="str">
        <f>LOWER(_xlfn.CONCAT( Table2[[#This Row],[device_suggested_area]], "_",Table2[[#This Row],[powercalc_group_3]]))</f>
        <v>dining_air_purifiers</v>
      </c>
      <c r="U178" s="59"/>
      <c r="V178" s="59" t="s">
        <v>753</v>
      </c>
      <c r="W178" s="59"/>
      <c r="X178" s="65" t="s">
        <v>1202</v>
      </c>
      <c r="Y178" s="65"/>
      <c r="AC178" s="57" t="s">
        <v>701</v>
      </c>
      <c r="AE178" s="59"/>
      <c r="AG178" s="57" t="str">
        <f t="shared" si="15"/>
        <v/>
      </c>
      <c r="AH178" s="57" t="str">
        <f t="shared" si="13"/>
        <v/>
      </c>
      <c r="AK17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7" t="s">
        <v>805</v>
      </c>
      <c r="AM178" s="59" t="s">
        <v>717</v>
      </c>
      <c r="AN178" s="57" t="s">
        <v>715</v>
      </c>
      <c r="AO178" s="57" t="s">
        <v>718</v>
      </c>
      <c r="AP178" s="57" t="s">
        <v>699</v>
      </c>
      <c r="AQ178" s="57" t="s">
        <v>202</v>
      </c>
      <c r="AT178" s="57" t="s">
        <v>804</v>
      </c>
      <c r="AX178" s="57" t="str">
        <f t="shared" si="14"/>
        <v>[["mac", "0x9035eafffe82fef8"]]</v>
      </c>
    </row>
    <row r="179" spans="1:50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677</v>
      </c>
      <c r="U179" s="10"/>
      <c r="V179" s="10"/>
      <c r="W179" s="10"/>
      <c r="X179" s="10"/>
      <c r="Y179" s="10"/>
      <c r="Z179" s="8"/>
      <c r="AA179" s="8" t="s">
        <v>435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677</v>
      </c>
      <c r="U180" s="10"/>
      <c r="V180" s="10"/>
      <c r="W180" s="10"/>
      <c r="X180" s="10"/>
      <c r="Y180" s="10"/>
      <c r="Z180" s="8"/>
      <c r="AA180" s="8" t="s">
        <v>435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677</v>
      </c>
      <c r="U181" s="10"/>
      <c r="V181" s="10"/>
      <c r="W181" s="10"/>
      <c r="X181" s="10"/>
      <c r="Y181" s="10"/>
      <c r="Z181" s="8"/>
      <c r="AA181" s="8" t="s">
        <v>435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hidden="1" customHeight="1" x14ac:dyDescent="0.2">
      <c r="A182" s="8">
        <v>2103</v>
      </c>
      <c r="B182" s="8" t="s">
        <v>26</v>
      </c>
      <c r="C182" s="8" t="s">
        <v>680</v>
      </c>
      <c r="D182" s="8" t="s">
        <v>441</v>
      </c>
      <c r="E182" s="8" t="s">
        <v>678</v>
      </c>
      <c r="F182" s="8" t="str">
        <f>IF(ISBLANK(E182), "", Table2[[#This Row],[unique_id]])</f>
        <v>graph_break</v>
      </c>
      <c r="G182" s="8" t="s">
        <v>679</v>
      </c>
      <c r="H182" s="8" t="s">
        <v>284</v>
      </c>
      <c r="I182" s="8" t="s">
        <v>141</v>
      </c>
      <c r="T182" s="8" t="s">
        <v>677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hidden="1" customHeight="1" x14ac:dyDescent="0.2">
      <c r="A183" s="8">
        <v>2104</v>
      </c>
      <c r="B183" s="8" t="s">
        <v>1210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677</v>
      </c>
      <c r="U183" s="10"/>
      <c r="V183" s="10"/>
      <c r="W183" s="10"/>
      <c r="X183" s="10"/>
      <c r="Y183" s="10"/>
      <c r="Z183" s="8"/>
      <c r="AA183" s="8" t="s">
        <v>435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677</v>
      </c>
      <c r="U184" s="10"/>
      <c r="V184" s="10"/>
      <c r="W184" s="10"/>
      <c r="X184" s="10"/>
      <c r="Y184" s="10"/>
      <c r="Z184" s="8"/>
      <c r="AA184" s="8" t="s">
        <v>435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677</v>
      </c>
      <c r="U185" s="10"/>
      <c r="V185" s="10"/>
      <c r="W185" s="10"/>
      <c r="X185" s="10"/>
      <c r="Y185" s="10"/>
      <c r="Z185" s="8"/>
      <c r="AA185" s="8" t="s">
        <v>435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425</v>
      </c>
      <c r="F186" s="8" t="str">
        <f>IF(ISBLANK(E186), "", Table2[[#This Row],[unique_id]])</f>
        <v>home_lights_power</v>
      </c>
      <c r="G186" s="12" t="s">
        <v>427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677</v>
      </c>
      <c r="U186" s="10"/>
      <c r="V186" s="10"/>
      <c r="W186" s="10"/>
      <c r="X186" s="10"/>
      <c r="Y186" s="10"/>
      <c r="Z186" s="8"/>
      <c r="AA186" s="8" t="s">
        <v>435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426</v>
      </c>
      <c r="F187" s="8" t="str">
        <f>IF(ISBLANK(E187), "", Table2[[#This Row],[unique_id]])</f>
        <v>home_fans_power</v>
      </c>
      <c r="G187" s="12" t="s">
        <v>428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677</v>
      </c>
      <c r="U187" s="10"/>
      <c r="V187" s="10"/>
      <c r="W187" s="10"/>
      <c r="X187" s="10"/>
      <c r="Y187" s="10"/>
      <c r="Z187" s="8"/>
      <c r="AA187" s="8" t="s">
        <v>435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hidden="1" customHeight="1" x14ac:dyDescent="0.2">
      <c r="A188" s="8">
        <v>2109</v>
      </c>
      <c r="B188" s="12" t="s">
        <v>228</v>
      </c>
      <c r="C188" s="8" t="s">
        <v>1106</v>
      </c>
      <c r="D188" s="12" t="s">
        <v>27</v>
      </c>
      <c r="E188" s="12" t="s">
        <v>690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677</v>
      </c>
      <c r="U188" s="10"/>
      <c r="V188" s="10"/>
      <c r="W188" s="10"/>
      <c r="X188" s="10"/>
      <c r="Y188" s="10"/>
      <c r="Z188" s="8"/>
      <c r="AA188" s="8" t="s">
        <v>435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hidden="1" customHeight="1" x14ac:dyDescent="0.2">
      <c r="A189" s="8">
        <v>2110</v>
      </c>
      <c r="B189" s="8" t="s">
        <v>884</v>
      </c>
      <c r="C189" s="8" t="s">
        <v>1106</v>
      </c>
      <c r="D189" s="12" t="s">
        <v>27</v>
      </c>
      <c r="E189" s="12" t="s">
        <v>692</v>
      </c>
      <c r="F189" s="8" t="str">
        <f>IF(ISBLANK(E189), "", Table2[[#This Row],[unique_id]])</f>
        <v>roof_water_heater_booster_energy_power</v>
      </c>
      <c r="G189" s="12" t="s">
        <v>694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677</v>
      </c>
      <c r="U189" s="10"/>
      <c r="V189" s="10"/>
      <c r="W189" s="10"/>
      <c r="X189" s="10"/>
      <c r="Y189" s="10"/>
      <c r="Z189" s="8"/>
      <c r="AA189" s="8" t="s">
        <v>435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677</v>
      </c>
      <c r="U190" s="10"/>
      <c r="V190" s="10"/>
      <c r="W190" s="10"/>
      <c r="X190" s="10"/>
      <c r="Y190" s="10"/>
      <c r="Z190" s="8"/>
      <c r="AA190" s="8" t="s">
        <v>435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677</v>
      </c>
      <c r="U191" s="10"/>
      <c r="V191" s="10"/>
      <c r="W191" s="10"/>
      <c r="X191" s="10"/>
      <c r="Y191" s="10"/>
      <c r="Z191" s="8"/>
      <c r="AA191" s="8" t="s">
        <v>435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677</v>
      </c>
      <c r="U192" s="10"/>
      <c r="V192" s="10"/>
      <c r="W192" s="10"/>
      <c r="X192" s="10"/>
      <c r="Y192" s="10"/>
      <c r="Z192" s="8"/>
      <c r="AA192" s="8" t="s">
        <v>435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hidden="1" customHeight="1" x14ac:dyDescent="0.2">
      <c r="A193" s="8">
        <v>2114</v>
      </c>
      <c r="B193" s="8" t="s">
        <v>884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677</v>
      </c>
      <c r="U193" s="10"/>
      <c r="V193" s="10"/>
      <c r="W193" s="10"/>
      <c r="X193" s="10"/>
      <c r="Y193" s="10"/>
      <c r="Z193" s="8"/>
      <c r="AA193" s="8" t="s">
        <v>435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677</v>
      </c>
      <c r="U194" s="10"/>
      <c r="V194" s="10"/>
      <c r="W194" s="10"/>
      <c r="X194" s="10"/>
      <c r="Y194" s="10"/>
      <c r="Z194" s="8"/>
      <c r="AA194" s="8" t="s">
        <v>435</v>
      </c>
      <c r="AC194" s="8" t="s">
        <v>285</v>
      </c>
      <c r="AE194" s="10"/>
      <c r="AG194" s="8" t="str">
        <f t="shared" ref="AG194:AG225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677</v>
      </c>
      <c r="U195" s="10"/>
      <c r="V195" s="10"/>
      <c r="W195" s="10"/>
      <c r="X195" s="10"/>
      <c r="Y195" s="10"/>
      <c r="Z195" s="8"/>
      <c r="AA195" s="8" t="s">
        <v>435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453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677</v>
      </c>
      <c r="U196" s="10"/>
      <c r="V196" s="10"/>
      <c r="W196" s="10"/>
      <c r="X196" s="10"/>
      <c r="Y196" s="10"/>
      <c r="Z196" s="8"/>
      <c r="AA196" s="8" t="s">
        <v>435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896</v>
      </c>
      <c r="F197" s="8" t="str">
        <f>IF(ISBLANK(E197), "", Table2[[#This Row],[unique_id]])</f>
        <v>landing_festoons_current_consumption</v>
      </c>
      <c r="G197" s="8" t="s">
        <v>847</v>
      </c>
      <c r="H197" s="8" t="s">
        <v>284</v>
      </c>
      <c r="I197" s="8" t="s">
        <v>141</v>
      </c>
      <c r="M197" s="8" t="s">
        <v>136</v>
      </c>
      <c r="T197" s="8" t="s">
        <v>677</v>
      </c>
      <c r="U197" s="10"/>
      <c r="V197" s="10"/>
      <c r="W197" s="10"/>
      <c r="X197" s="10"/>
      <c r="Y197" s="10"/>
      <c r="Z197" s="8"/>
      <c r="AA197" s="8" t="s">
        <v>435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894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677</v>
      </c>
      <c r="U198" s="10"/>
      <c r="V198" s="10"/>
      <c r="W198" s="10"/>
      <c r="X198" s="10"/>
      <c r="Y198" s="10"/>
      <c r="Z198" s="8"/>
      <c r="AA198" s="8" t="s">
        <v>435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697</v>
      </c>
      <c r="H199" s="8" t="s">
        <v>284</v>
      </c>
      <c r="I199" s="8" t="s">
        <v>141</v>
      </c>
      <c r="M199" s="8" t="s">
        <v>136</v>
      </c>
      <c r="T199" s="8" t="s">
        <v>677</v>
      </c>
      <c r="U199" s="10"/>
      <c r="V199" s="10"/>
      <c r="W199" s="10"/>
      <c r="X199" s="10"/>
      <c r="Y199" s="10"/>
      <c r="Z199" s="8"/>
      <c r="AA199" s="8" t="s">
        <v>435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677</v>
      </c>
      <c r="U200" s="10"/>
      <c r="V200" s="10"/>
      <c r="W200" s="10"/>
      <c r="X200" s="10"/>
      <c r="Y200" s="10"/>
      <c r="Z200" s="8"/>
      <c r="AA200" s="8" t="s">
        <v>435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677</v>
      </c>
      <c r="U201" s="10"/>
      <c r="V201" s="10"/>
      <c r="W201" s="10"/>
      <c r="X201" s="10"/>
      <c r="Y201" s="10"/>
      <c r="Z201" s="8"/>
      <c r="AA201" s="8" t="s">
        <v>435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444</v>
      </c>
      <c r="F202" s="8" t="str">
        <f>IF(ISBLANK(E202), "", Table2[[#This Row],[unique_id]])</f>
        <v>server_network_power</v>
      </c>
      <c r="G202" s="8" t="s">
        <v>666</v>
      </c>
      <c r="H202" s="8" t="s">
        <v>284</v>
      </c>
      <c r="I202" s="8" t="s">
        <v>141</v>
      </c>
      <c r="M202" s="8" t="s">
        <v>136</v>
      </c>
      <c r="T202" s="8" t="s">
        <v>677</v>
      </c>
      <c r="U202" s="10"/>
      <c r="V202" s="10"/>
      <c r="W202" s="10"/>
      <c r="X202" s="10"/>
      <c r="Y202" s="10"/>
      <c r="Z202" s="8"/>
      <c r="AA202" s="8" t="s">
        <v>435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hidden="1" customHeight="1" x14ac:dyDescent="0.2">
      <c r="A203" s="8">
        <v>2124</v>
      </c>
      <c r="B203" s="8" t="s">
        <v>26</v>
      </c>
      <c r="C203" s="8" t="s">
        <v>680</v>
      </c>
      <c r="D203" s="8" t="s">
        <v>441</v>
      </c>
      <c r="E203" s="8" t="s">
        <v>440</v>
      </c>
      <c r="F203" s="8" t="str">
        <f>IF(ISBLANK(E203), "", Table2[[#This Row],[unique_id]])</f>
        <v>column_break</v>
      </c>
      <c r="G203" s="8" t="s">
        <v>437</v>
      </c>
      <c r="H203" s="8" t="s">
        <v>284</v>
      </c>
      <c r="I203" s="8" t="s">
        <v>141</v>
      </c>
      <c r="M203" s="8" t="s">
        <v>438</v>
      </c>
      <c r="N203" s="8" t="s">
        <v>439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455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677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456</v>
      </c>
      <c r="H205" s="8" t="s">
        <v>284</v>
      </c>
      <c r="I205" s="8" t="s">
        <v>141</v>
      </c>
      <c r="T205" s="8" t="s">
        <v>677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677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626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677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676</v>
      </c>
      <c r="U208" s="10"/>
      <c r="V208" s="10"/>
      <c r="W208" s="10"/>
      <c r="X208" s="10"/>
      <c r="Y208" s="10"/>
      <c r="Z208" s="8"/>
      <c r="AA208" s="8" t="s">
        <v>436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676</v>
      </c>
      <c r="U209" s="10"/>
      <c r="V209" s="10"/>
      <c r="W209" s="10"/>
      <c r="X209" s="10"/>
      <c r="Y209" s="10"/>
      <c r="Z209" s="8"/>
      <c r="AA209" s="8" t="s">
        <v>436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676</v>
      </c>
      <c r="U210" s="10"/>
      <c r="V210" s="10"/>
      <c r="W210" s="10"/>
      <c r="X210" s="10"/>
      <c r="Y210" s="10"/>
      <c r="Z210" s="8"/>
      <c r="AA210" s="8" t="s">
        <v>436</v>
      </c>
      <c r="AC210" s="8" t="s">
        <v>286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hidden="1" customHeight="1" x14ac:dyDescent="0.2">
      <c r="A211" s="8">
        <v>2153</v>
      </c>
      <c r="B211" s="8" t="s">
        <v>26</v>
      </c>
      <c r="C211" s="8" t="s">
        <v>680</v>
      </c>
      <c r="D211" s="8" t="s">
        <v>441</v>
      </c>
      <c r="E211" s="8" t="s">
        <v>678</v>
      </c>
      <c r="F211" s="8" t="str">
        <f>IF(ISBLANK(E211), "", Table2[[#This Row],[unique_id]])</f>
        <v>graph_break</v>
      </c>
      <c r="G211" s="8" t="s">
        <v>679</v>
      </c>
      <c r="H211" s="8" t="s">
        <v>229</v>
      </c>
      <c r="I211" s="8" t="s">
        <v>141</v>
      </c>
      <c r="T211" s="8" t="s">
        <v>676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hidden="1" customHeight="1" x14ac:dyDescent="0.2">
      <c r="A212" s="8">
        <v>2154</v>
      </c>
      <c r="B212" s="8" t="s">
        <v>1210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676</v>
      </c>
      <c r="U212" s="10"/>
      <c r="V212" s="10"/>
      <c r="W212" s="10"/>
      <c r="X212" s="10"/>
      <c r="Y212" s="10"/>
      <c r="Z212" s="8"/>
      <c r="AA212" s="8" t="s">
        <v>436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676</v>
      </c>
      <c r="U213" s="10"/>
      <c r="V213" s="10"/>
      <c r="W213" s="10"/>
      <c r="X213" s="10"/>
      <c r="Y213" s="10"/>
      <c r="Z213" s="8"/>
      <c r="AA213" s="8" t="s">
        <v>436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676</v>
      </c>
      <c r="U214" s="10"/>
      <c r="V214" s="10"/>
      <c r="W214" s="10"/>
      <c r="X214" s="10"/>
      <c r="Y214" s="10"/>
      <c r="Z214" s="8"/>
      <c r="AA214" s="8" t="s">
        <v>436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442</v>
      </c>
      <c r="F215" s="8" t="str">
        <f>IF(ISBLANK(E215), "", Table2[[#This Row],[unique_id]])</f>
        <v>home_lights_energy_daily</v>
      </c>
      <c r="G215" s="8" t="s">
        <v>427</v>
      </c>
      <c r="H215" s="8" t="s">
        <v>229</v>
      </c>
      <c r="I215" s="8" t="s">
        <v>141</v>
      </c>
      <c r="M215" s="8" t="s">
        <v>136</v>
      </c>
      <c r="T215" s="8" t="s">
        <v>676</v>
      </c>
      <c r="U215" s="10"/>
      <c r="V215" s="10"/>
      <c r="W215" s="10"/>
      <c r="X215" s="10"/>
      <c r="Y215" s="10"/>
      <c r="Z215" s="8"/>
      <c r="AA215" s="8" t="s">
        <v>436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443</v>
      </c>
      <c r="F216" s="8" t="str">
        <f>IF(ISBLANK(E216), "", Table2[[#This Row],[unique_id]])</f>
        <v>home_fans_energy_daily</v>
      </c>
      <c r="G216" s="8" t="s">
        <v>428</v>
      </c>
      <c r="H216" s="8" t="s">
        <v>229</v>
      </c>
      <c r="I216" s="8" t="s">
        <v>141</v>
      </c>
      <c r="M216" s="8" t="s">
        <v>136</v>
      </c>
      <c r="T216" s="8" t="s">
        <v>676</v>
      </c>
      <c r="U216" s="10"/>
      <c r="V216" s="10"/>
      <c r="W216" s="10"/>
      <c r="X216" s="10"/>
      <c r="Y216" s="10"/>
      <c r="Z216" s="8"/>
      <c r="AA216" s="8" t="s">
        <v>436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hidden="1" customHeight="1" x14ac:dyDescent="0.2">
      <c r="A217" s="8">
        <v>2159</v>
      </c>
      <c r="B217" s="8" t="s">
        <v>228</v>
      </c>
      <c r="C217" s="8" t="s">
        <v>1106</v>
      </c>
      <c r="D217" s="8" t="s">
        <v>27</v>
      </c>
      <c r="E217" s="8" t="s">
        <v>691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676</v>
      </c>
      <c r="U217" s="10"/>
      <c r="V217" s="10"/>
      <c r="W217" s="10"/>
      <c r="X217" s="10"/>
      <c r="Y217" s="10"/>
      <c r="Z217" s="8"/>
      <c r="AA217" s="8" t="s">
        <v>436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hidden="1" customHeight="1" x14ac:dyDescent="0.2">
      <c r="A218" s="8">
        <v>2160</v>
      </c>
      <c r="B218" s="8" t="s">
        <v>884</v>
      </c>
      <c r="C218" s="8" t="s">
        <v>1106</v>
      </c>
      <c r="D218" s="8" t="s">
        <v>27</v>
      </c>
      <c r="E218" s="8" t="s">
        <v>693</v>
      </c>
      <c r="F218" s="8" t="str">
        <f>IF(ISBLANK(E218), "", Table2[[#This Row],[unique_id]])</f>
        <v>roof_water_heater_booster_energy_today</v>
      </c>
      <c r="G218" s="8" t="s">
        <v>694</v>
      </c>
      <c r="H218" s="8" t="s">
        <v>229</v>
      </c>
      <c r="I218" s="8" t="s">
        <v>141</v>
      </c>
      <c r="M218" s="8" t="s">
        <v>136</v>
      </c>
      <c r="T218" s="8" t="s">
        <v>676</v>
      </c>
      <c r="U218" s="10"/>
      <c r="V218" s="10"/>
      <c r="W218" s="10"/>
      <c r="X218" s="10"/>
      <c r="Y218" s="10"/>
      <c r="Z218" s="8"/>
      <c r="AA218" s="8" t="s">
        <v>436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676</v>
      </c>
      <c r="U219" s="10"/>
      <c r="V219" s="10"/>
      <c r="W219" s="10"/>
      <c r="X219" s="10"/>
      <c r="Y219" s="10"/>
      <c r="Z219" s="8"/>
      <c r="AA219" s="8" t="s">
        <v>436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676</v>
      </c>
      <c r="U220" s="10"/>
      <c r="V220" s="10"/>
      <c r="W220" s="10"/>
      <c r="X220" s="10"/>
      <c r="Y220" s="10"/>
      <c r="Z220" s="8"/>
      <c r="AA220" s="8" t="s">
        <v>436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676</v>
      </c>
      <c r="U221" s="10"/>
      <c r="V221" s="10"/>
      <c r="W221" s="10"/>
      <c r="X221" s="10"/>
      <c r="Y221" s="10"/>
      <c r="Z221" s="8"/>
      <c r="AA221" s="8" t="s">
        <v>436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hidden="1" customHeight="1" x14ac:dyDescent="0.2">
      <c r="A222" s="8">
        <v>2164</v>
      </c>
      <c r="B222" s="8" t="s">
        <v>884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676</v>
      </c>
      <c r="U222" s="10"/>
      <c r="V222" s="10"/>
      <c r="W222" s="10"/>
      <c r="X222" s="10"/>
      <c r="Y222" s="10"/>
      <c r="Z222" s="8"/>
      <c r="AA222" s="8" t="s">
        <v>436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676</v>
      </c>
      <c r="U223" s="10"/>
      <c r="V223" s="10"/>
      <c r="W223" s="10"/>
      <c r="X223" s="10"/>
      <c r="Y223" s="10"/>
      <c r="Z223" s="8"/>
      <c r="AA223" s="8" t="s">
        <v>436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676</v>
      </c>
      <c r="U224" s="10"/>
      <c r="V224" s="10"/>
      <c r="W224" s="10"/>
      <c r="X224" s="10"/>
      <c r="Y224" s="10"/>
      <c r="Z224" s="8"/>
      <c r="AA224" s="8" t="s">
        <v>436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454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676</v>
      </c>
      <c r="U225" s="10"/>
      <c r="V225" s="10"/>
      <c r="W225" s="10"/>
      <c r="X225" s="10"/>
      <c r="Y225" s="10"/>
      <c r="Z225" s="8"/>
      <c r="AA225" s="8" t="s">
        <v>436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897</v>
      </c>
      <c r="F226" s="8" t="str">
        <f>IF(ISBLANK(E226), "", Table2[[#This Row],[unique_id]])</f>
        <v>landing_festoons_today_s_consumption</v>
      </c>
      <c r="G226" s="8" t="s">
        <v>847</v>
      </c>
      <c r="H226" s="8" t="s">
        <v>229</v>
      </c>
      <c r="I226" s="8" t="s">
        <v>141</v>
      </c>
      <c r="M226" s="8" t="s">
        <v>136</v>
      </c>
      <c r="T226" s="8" t="s">
        <v>676</v>
      </c>
      <c r="U226" s="10"/>
      <c r="V226" s="10"/>
      <c r="W226" s="10"/>
      <c r="X226" s="10"/>
      <c r="Y226" s="10"/>
      <c r="Z226" s="8"/>
      <c r="AA226" s="8" t="s">
        <v>436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895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676</v>
      </c>
      <c r="U227" s="10"/>
      <c r="V227" s="10"/>
      <c r="W227" s="10"/>
      <c r="X227" s="10"/>
      <c r="Y227" s="10"/>
      <c r="Z227" s="8"/>
      <c r="AA227" s="8" t="s">
        <v>436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697</v>
      </c>
      <c r="H228" s="8" t="s">
        <v>229</v>
      </c>
      <c r="I228" s="8" t="s">
        <v>141</v>
      </c>
      <c r="M228" s="8" t="s">
        <v>136</v>
      </c>
      <c r="T228" s="8" t="s">
        <v>676</v>
      </c>
      <c r="U228" s="10"/>
      <c r="V228" s="10"/>
      <c r="W228" s="10"/>
      <c r="X228" s="10"/>
      <c r="Y228" s="10"/>
      <c r="Z228" s="8"/>
      <c r="AA228" s="8" t="s">
        <v>436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676</v>
      </c>
      <c r="U229" s="10"/>
      <c r="V229" s="10"/>
      <c r="W229" s="10"/>
      <c r="X229" s="10"/>
      <c r="Y229" s="10"/>
      <c r="Z229" s="8"/>
      <c r="AA229" s="8" t="s">
        <v>436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676</v>
      </c>
      <c r="U230" s="10"/>
      <c r="V230" s="10"/>
      <c r="W230" s="10"/>
      <c r="X230" s="10"/>
      <c r="Y230" s="10"/>
      <c r="Z230" s="8"/>
      <c r="AA230" s="8" t="s">
        <v>436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627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676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623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676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445</v>
      </c>
      <c r="F233" s="8" t="str">
        <f>IF(ISBLANK(E233), "", Table2[[#This Row],[unique_id]])</f>
        <v>server_network_energy_daily</v>
      </c>
      <c r="G233" s="8" t="s">
        <v>666</v>
      </c>
      <c r="H233" s="8" t="s">
        <v>229</v>
      </c>
      <c r="I233" s="8" t="s">
        <v>141</v>
      </c>
      <c r="M233" s="8" t="s">
        <v>136</v>
      </c>
      <c r="T233" s="8" t="s">
        <v>676</v>
      </c>
      <c r="U233" s="10"/>
      <c r="V233" s="10"/>
      <c r="W233" s="10"/>
      <c r="X233" s="10"/>
      <c r="Y233" s="10"/>
      <c r="Z233" s="8"/>
      <c r="AA233" s="8" t="s">
        <v>436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624</v>
      </c>
      <c r="F234" s="8" t="str">
        <f>IF(ISBLANK(E234), "", Table2[[#This Row],[unique_id]])</f>
        <v>rack_outlet_today_s_consumption</v>
      </c>
      <c r="G234" s="8" t="s">
        <v>456</v>
      </c>
      <c r="H234" s="8" t="s">
        <v>229</v>
      </c>
      <c r="I234" s="8" t="s">
        <v>141</v>
      </c>
      <c r="T234" s="8" t="s">
        <v>676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625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676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hidden="1" customHeight="1" x14ac:dyDescent="0.2">
      <c r="A236" s="8">
        <v>2178</v>
      </c>
      <c r="B236" s="8" t="s">
        <v>26</v>
      </c>
      <c r="C236" s="8" t="s">
        <v>680</v>
      </c>
      <c r="D236" s="8" t="s">
        <v>441</v>
      </c>
      <c r="E236" s="8" t="s">
        <v>440</v>
      </c>
      <c r="F236" s="8" t="str">
        <f>IF(ISBLANK(E236), "", Table2[[#This Row],[unique_id]])</f>
        <v>column_break</v>
      </c>
      <c r="G236" s="8" t="s">
        <v>437</v>
      </c>
      <c r="H236" s="8" t="s">
        <v>229</v>
      </c>
      <c r="I236" s="8" t="s">
        <v>141</v>
      </c>
      <c r="M236" s="8" t="s">
        <v>438</v>
      </c>
      <c r="N236" s="8" t="s">
        <v>439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676</v>
      </c>
      <c r="U237" s="10"/>
      <c r="V237" s="10"/>
      <c r="W237" s="10"/>
      <c r="X237" s="10"/>
      <c r="Y237" s="10"/>
      <c r="Z237" s="8"/>
      <c r="AA237" s="8" t="s">
        <v>436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433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676</v>
      </c>
      <c r="U238" s="10"/>
      <c r="V238" s="10"/>
      <c r="W238" s="10"/>
      <c r="X238" s="10"/>
      <c r="Y238" s="10"/>
      <c r="Z238" s="8"/>
      <c r="AA238" s="8" t="s">
        <v>436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434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676</v>
      </c>
      <c r="U239" s="10"/>
      <c r="V239" s="10"/>
      <c r="W239" s="10"/>
      <c r="X239" s="10"/>
      <c r="Y239" s="10"/>
      <c r="Z239" s="8"/>
      <c r="AA239" s="8" t="s">
        <v>436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676</v>
      </c>
      <c r="U240" s="10"/>
      <c r="V240" s="10"/>
      <c r="W240" s="10"/>
      <c r="X240" s="10"/>
      <c r="Y240" s="10"/>
      <c r="Z240" s="8"/>
      <c r="AA240" s="8" t="s">
        <v>436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431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676</v>
      </c>
      <c r="U241" s="10"/>
      <c r="V241" s="10"/>
      <c r="W241" s="10"/>
      <c r="X241" s="10"/>
      <c r="Y241" s="10"/>
      <c r="Z241" s="8"/>
      <c r="AA241" s="8" t="s">
        <v>436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432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676</v>
      </c>
      <c r="U242" s="10"/>
      <c r="V242" s="10"/>
      <c r="W242" s="10"/>
      <c r="X242" s="10"/>
      <c r="Y242" s="10"/>
      <c r="Z242" s="8"/>
      <c r="AA242" s="8" t="s">
        <v>436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676</v>
      </c>
      <c r="U243" s="10"/>
      <c r="V243" s="10"/>
      <c r="W243" s="10"/>
      <c r="X243" s="10"/>
      <c r="Y243" s="10"/>
      <c r="Z243" s="8"/>
      <c r="AA243" s="8" t="s">
        <v>436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429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676</v>
      </c>
      <c r="U244" s="10"/>
      <c r="V244" s="10"/>
      <c r="W244" s="10"/>
      <c r="X244" s="10"/>
      <c r="Y244" s="10"/>
      <c r="Z244" s="8"/>
      <c r="AA244" s="8" t="s">
        <v>436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430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676</v>
      </c>
      <c r="U245" s="10"/>
      <c r="V245" s="10"/>
      <c r="W245" s="10"/>
      <c r="X245" s="10"/>
      <c r="Y245" s="10"/>
      <c r="Z245" s="8"/>
      <c r="AA245" s="8" t="s">
        <v>436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hidden="1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552</v>
      </c>
      <c r="AM246" s="10" t="s">
        <v>555</v>
      </c>
      <c r="AN246" s="8" t="s">
        <v>554</v>
      </c>
      <c r="AO246" s="8" t="s">
        <v>556</v>
      </c>
      <c r="AP246" s="8" t="s">
        <v>188</v>
      </c>
      <c r="AQ246" s="8" t="s">
        <v>553</v>
      </c>
      <c r="AS246" s="8" t="s">
        <v>569</v>
      </c>
      <c r="AT246" s="15" t="s">
        <v>658</v>
      </c>
      <c r="AU246" s="8"/>
      <c r="AV246" s="8"/>
      <c r="AX246" s="8" t="str">
        <f t="shared" si="18"/>
        <v>[["mac", "00:24:e4:af:5a:e6"]]</v>
      </c>
    </row>
    <row r="247" spans="1:50" s="44" customFormat="1" ht="16" hidden="1" customHeight="1" x14ac:dyDescent="0.2">
      <c r="A247" s="8">
        <v>2500</v>
      </c>
      <c r="B247" s="8" t="s">
        <v>884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1154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1142</v>
      </c>
      <c r="AI247" s="8"/>
      <c r="AJ247" s="8">
        <v>1</v>
      </c>
      <c r="AK247" s="35" t="s">
        <v>1143</v>
      </c>
      <c r="AL247" s="8" t="s">
        <v>1146</v>
      </c>
      <c r="AM247" s="10" t="s">
        <v>1144</v>
      </c>
      <c r="AN247" s="8" t="s">
        <v>1145</v>
      </c>
      <c r="AO247" s="8" t="s">
        <v>1147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hidden="1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1154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1148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1142</v>
      </c>
      <c r="AI248" s="49" t="s">
        <v>1150</v>
      </c>
      <c r="AJ248" s="8">
        <v>1</v>
      </c>
      <c r="AK248" s="35" t="s">
        <v>1143</v>
      </c>
      <c r="AL248" s="8" t="s">
        <v>1146</v>
      </c>
      <c r="AM248" s="10" t="s">
        <v>1144</v>
      </c>
      <c r="AN248" s="8" t="s">
        <v>1145</v>
      </c>
      <c r="AO248" s="8" t="s">
        <v>1147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hidden="1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1154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1149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1142</v>
      </c>
      <c r="AI249" s="49" t="s">
        <v>1151</v>
      </c>
      <c r="AJ249" s="8">
        <v>1</v>
      </c>
      <c r="AK249" s="35" t="s">
        <v>1143</v>
      </c>
      <c r="AL249" s="8" t="s">
        <v>1146</v>
      </c>
      <c r="AM249" s="10" t="s">
        <v>1144</v>
      </c>
      <c r="AN249" s="8" t="s">
        <v>1145</v>
      </c>
      <c r="AO249" s="8" t="s">
        <v>1147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hidden="1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1154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1149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1142</v>
      </c>
      <c r="AI250" s="49" t="s">
        <v>1152</v>
      </c>
      <c r="AJ250" s="8">
        <v>1</v>
      </c>
      <c r="AK250" s="35" t="s">
        <v>1143</v>
      </c>
      <c r="AL250" s="8" t="s">
        <v>1146</v>
      </c>
      <c r="AM250" s="10" t="s">
        <v>1144</v>
      </c>
      <c r="AN250" s="8" t="s">
        <v>1145</v>
      </c>
      <c r="AO250" s="8" t="s">
        <v>1147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hidden="1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1138</v>
      </c>
      <c r="F251" s="8" t="str">
        <f>IF(ISBLANK(E251), "", Table2[[#This Row],[unique_id]])</f>
        <v>network_certifcate_expiry</v>
      </c>
      <c r="G251" s="8" t="s">
        <v>1139</v>
      </c>
      <c r="H251" s="8" t="s">
        <v>1154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1140</v>
      </c>
      <c r="AD251" s="8">
        <v>200</v>
      </c>
      <c r="AE251" s="10" t="s">
        <v>34</v>
      </c>
      <c r="AF251" s="8" t="s">
        <v>1141</v>
      </c>
      <c r="AG251" s="8" t="str">
        <f t="shared" si="21"/>
        <v>haas/entity/sensor/internet/network_certifcate_expiry/config</v>
      </c>
      <c r="AH251" s="8" t="s">
        <v>1142</v>
      </c>
      <c r="AI251" s="49" t="s">
        <v>1153</v>
      </c>
      <c r="AJ251" s="8">
        <v>1</v>
      </c>
      <c r="AK251" s="35" t="s">
        <v>1143</v>
      </c>
      <c r="AL251" s="8" t="s">
        <v>1146</v>
      </c>
      <c r="AM251" s="10" t="s">
        <v>1144</v>
      </c>
      <c r="AN251" s="8" t="s">
        <v>1145</v>
      </c>
      <c r="AO251" s="8" t="s">
        <v>1147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hidden="1" customHeight="1" x14ac:dyDescent="0.2">
      <c r="A252" s="8">
        <v>2505</v>
      </c>
      <c r="B252" s="8" t="s">
        <v>884</v>
      </c>
      <c r="C252" s="8" t="s">
        <v>151</v>
      </c>
      <c r="D252" s="8" t="s">
        <v>397</v>
      </c>
      <c r="E252" s="8" t="s">
        <v>1135</v>
      </c>
      <c r="F252" s="8" t="str">
        <f>IF(ISBLANK(E252), "", Table2[[#This Row],[unique_id]])</f>
        <v>network_refresh_zigbee_router_lqi</v>
      </c>
      <c r="G252" s="8" t="s">
        <v>1136</v>
      </c>
      <c r="H252" s="8" t="s">
        <v>1133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1137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hidden="1" customHeight="1" x14ac:dyDescent="0.2">
      <c r="A253" s="8">
        <v>2506</v>
      </c>
      <c r="B253" s="8" t="s">
        <v>26</v>
      </c>
      <c r="C253" s="8" t="s">
        <v>699</v>
      </c>
      <c r="D253" s="8" t="s">
        <v>27</v>
      </c>
      <c r="E253" s="8" t="s">
        <v>1127</v>
      </c>
      <c r="F253" s="8" t="str">
        <f>IF(ISBLANK(E253), "", Table2[[#This Row],[unique_id]])</f>
        <v>template_driveway_repeater_linkquality_percentage</v>
      </c>
      <c r="G253" s="8" t="s">
        <v>1117</v>
      </c>
      <c r="H253" s="8" t="s">
        <v>1133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hidden="1" customHeight="1" x14ac:dyDescent="0.2">
      <c r="A254" s="8">
        <v>2507</v>
      </c>
      <c r="B254" s="8" t="s">
        <v>26</v>
      </c>
      <c r="C254" s="8" t="s">
        <v>699</v>
      </c>
      <c r="D254" s="8" t="s">
        <v>27</v>
      </c>
      <c r="E254" s="8" t="s">
        <v>1128</v>
      </c>
      <c r="F254" s="8" t="str">
        <f>IF(ISBLANK(E254), "", Table2[[#This Row],[unique_id]])</f>
        <v>template_landing_repeater_linkquality_percentage</v>
      </c>
      <c r="G254" s="8" t="s">
        <v>1118</v>
      </c>
      <c r="H254" s="8" t="s">
        <v>1133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hidden="1" customHeight="1" x14ac:dyDescent="0.2">
      <c r="A255" s="8">
        <v>2508</v>
      </c>
      <c r="B255" s="8" t="s">
        <v>26</v>
      </c>
      <c r="C255" s="8" t="s">
        <v>699</v>
      </c>
      <c r="D255" s="8" t="s">
        <v>27</v>
      </c>
      <c r="E255" s="8" t="s">
        <v>1129</v>
      </c>
      <c r="F255" s="8" t="str">
        <f>IF(ISBLANK(E255), "", Table2[[#This Row],[unique_id]])</f>
        <v>template_garden_repeater_linkquality_percentage</v>
      </c>
      <c r="G255" s="8" t="s">
        <v>1112</v>
      </c>
      <c r="H255" s="8" t="s">
        <v>1133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hidden="1" customHeight="1" x14ac:dyDescent="0.2">
      <c r="A256" s="8">
        <v>2509</v>
      </c>
      <c r="B256" s="8" t="s">
        <v>26</v>
      </c>
      <c r="C256" s="8" t="s">
        <v>1124</v>
      </c>
      <c r="D256" s="8" t="s">
        <v>27</v>
      </c>
      <c r="E256" s="8" t="s">
        <v>1131</v>
      </c>
      <c r="F256" s="8" t="str">
        <f>IF(ISBLANK(E256), "", Table2[[#This Row],[unique_id]])</f>
        <v>template_kitchen_fan_outlet_linkquality_percentage</v>
      </c>
      <c r="G256" s="8" t="s">
        <v>988</v>
      </c>
      <c r="H256" s="8" t="s">
        <v>1133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hidden="1" customHeight="1" x14ac:dyDescent="0.2">
      <c r="A257" s="8">
        <v>2510</v>
      </c>
      <c r="B257" s="8" t="s">
        <v>26</v>
      </c>
      <c r="C257" s="8" t="s">
        <v>1124</v>
      </c>
      <c r="D257" s="8" t="s">
        <v>27</v>
      </c>
      <c r="E257" s="8" t="s">
        <v>1130</v>
      </c>
      <c r="F257" s="8" t="str">
        <f>IF(ISBLANK(E257), "", Table2[[#This Row],[unique_id]])</f>
        <v>template_deck_fans_outlet_linkquality_percentage</v>
      </c>
      <c r="G257" s="8" t="s">
        <v>989</v>
      </c>
      <c r="H257" s="8" t="s">
        <v>1133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hidden="1" customHeight="1" x14ac:dyDescent="0.2">
      <c r="A258" s="8">
        <v>2511</v>
      </c>
      <c r="B258" s="8" t="s">
        <v>26</v>
      </c>
      <c r="C258" s="8" t="s">
        <v>1124</v>
      </c>
      <c r="D258" s="8" t="s">
        <v>27</v>
      </c>
      <c r="E258" s="8" t="s">
        <v>1132</v>
      </c>
      <c r="F258" s="8" t="str">
        <f>IF(ISBLANK(E258), "", Table2[[#This Row],[unique_id]])</f>
        <v>template_edwin_wardrobe_outlet_linkquality_percentage</v>
      </c>
      <c r="G258" s="8" t="s">
        <v>1125</v>
      </c>
      <c r="H258" s="8" t="s">
        <v>1133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1051</v>
      </c>
      <c r="H259" s="8" t="s">
        <v>1134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5" t="s">
        <v>1113</v>
      </c>
      <c r="AL259" s="8" t="s">
        <v>509</v>
      </c>
      <c r="AM259" s="10">
        <v>3.15</v>
      </c>
      <c r="AN259" s="8" t="s">
        <v>482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1126</v>
      </c>
      <c r="F260" s="8" t="str">
        <f>IF(ISBLANK(E260), "", Table2[[#This Row],[unique_id]])</f>
        <v>template_weatherstation_coms_signal_quality_percentage</v>
      </c>
      <c r="G260" s="8" t="s">
        <v>1051</v>
      </c>
      <c r="H260" s="8" t="s">
        <v>1134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hidden="1" customHeight="1" x14ac:dyDescent="0.2">
      <c r="A261" s="8">
        <v>2514</v>
      </c>
      <c r="B261" s="8" t="s">
        <v>26</v>
      </c>
      <c r="C261" s="8" t="s">
        <v>680</v>
      </c>
      <c r="D261" s="8" t="s">
        <v>441</v>
      </c>
      <c r="E261" s="8" t="s">
        <v>440</v>
      </c>
      <c r="F261" s="8" t="str">
        <f>IF(ISBLANK(E261), "", Table2[[#This Row],[unique_id]])</f>
        <v>column_break</v>
      </c>
      <c r="G261" s="8" t="s">
        <v>437</v>
      </c>
      <c r="H261" s="8" t="s">
        <v>1134</v>
      </c>
      <c r="I261" s="8" t="s">
        <v>363</v>
      </c>
      <c r="M261" s="8" t="s">
        <v>438</v>
      </c>
      <c r="N261" s="8" t="s">
        <v>439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hidden="1" customHeight="1" x14ac:dyDescent="0.2">
      <c r="A262" s="8">
        <v>2520</v>
      </c>
      <c r="B262" s="8" t="s">
        <v>26</v>
      </c>
      <c r="C262" s="8" t="s">
        <v>1006</v>
      </c>
      <c r="D262" s="8" t="s">
        <v>27</v>
      </c>
      <c r="E262" s="8" t="s">
        <v>1056</v>
      </c>
      <c r="F262" s="8" t="str">
        <f>IF(ISBLANK(E262), "", Table2[[#This Row],[unique_id]])</f>
        <v>back_door_lock_battery</v>
      </c>
      <c r="G262" s="8" t="s">
        <v>1042</v>
      </c>
      <c r="H262" s="8" t="s">
        <v>801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hidden="1" customHeight="1" x14ac:dyDescent="0.2">
      <c r="A263" s="8">
        <v>2521</v>
      </c>
      <c r="B263" s="8" t="s">
        <v>26</v>
      </c>
      <c r="C263" s="8" t="s">
        <v>1006</v>
      </c>
      <c r="D263" s="8" t="s">
        <v>27</v>
      </c>
      <c r="E263" s="8" t="s">
        <v>1057</v>
      </c>
      <c r="F263" s="8" t="str">
        <f>IF(ISBLANK(E263), "", Table2[[#This Row],[unique_id]])</f>
        <v>front_door_lock_battery</v>
      </c>
      <c r="G263" s="8" t="s">
        <v>1041</v>
      </c>
      <c r="H263" s="8" t="s">
        <v>801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hidden="1" customHeight="1" x14ac:dyDescent="0.2">
      <c r="A264" s="8">
        <v>2522</v>
      </c>
      <c r="B264" s="8" t="s">
        <v>26</v>
      </c>
      <c r="C264" s="8" t="s">
        <v>446</v>
      </c>
      <c r="D264" s="8" t="s">
        <v>27</v>
      </c>
      <c r="E264" s="8" t="s">
        <v>1059</v>
      </c>
      <c r="F264" s="8" t="str">
        <f>IF(ISBLANK(E264), "", Table2[[#This Row],[unique_id]])</f>
        <v>template_back_door_sensor_battery_last</v>
      </c>
      <c r="G264" s="8" t="s">
        <v>1044</v>
      </c>
      <c r="H264" s="8" t="s">
        <v>801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hidden="1" customHeight="1" x14ac:dyDescent="0.2">
      <c r="A265" s="8">
        <v>2523</v>
      </c>
      <c r="B265" s="8" t="s">
        <v>26</v>
      </c>
      <c r="C265" s="8" t="s">
        <v>446</v>
      </c>
      <c r="D265" s="8" t="s">
        <v>27</v>
      </c>
      <c r="E265" s="8" t="s">
        <v>1058</v>
      </c>
      <c r="F265" s="8" t="str">
        <f>IF(ISBLANK(E265), "", Table2[[#This Row],[unique_id]])</f>
        <v>template_front_door_sensor_battery_last</v>
      </c>
      <c r="G265" s="8" t="s">
        <v>1043</v>
      </c>
      <c r="H265" s="8" t="s">
        <v>801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hidden="1" customHeight="1" x14ac:dyDescent="0.2">
      <c r="A266" s="8">
        <v>2524</v>
      </c>
      <c r="B266" s="8" t="s">
        <v>26</v>
      </c>
      <c r="C266" s="8" t="s">
        <v>706</v>
      </c>
      <c r="D266" s="8" t="s">
        <v>27</v>
      </c>
      <c r="E266" s="8" t="s">
        <v>747</v>
      </c>
      <c r="F266" s="8" t="str">
        <f>IF(ISBLANK(E266), "", Table2[[#This Row],[unique_id]])</f>
        <v>home_cube_remote_battery</v>
      </c>
      <c r="G266" s="8" t="s">
        <v>714</v>
      </c>
      <c r="H266" s="8" t="s">
        <v>801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1053</v>
      </c>
      <c r="F267" s="8" t="str">
        <f>IF(ISBLANK(E267), "", Table2[[#This Row],[unique_id]])</f>
        <v>template_weatherstation_console_battery_percent_int</v>
      </c>
      <c r="G267" s="8" t="s">
        <v>1051</v>
      </c>
      <c r="H267" s="8" t="s">
        <v>801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1052</v>
      </c>
      <c r="AE267" s="10"/>
      <c r="AI267" s="14"/>
      <c r="AK267" s="35"/>
      <c r="AU267" s="8"/>
      <c r="AV267" s="8"/>
    </row>
    <row r="268" spans="1:50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713</v>
      </c>
      <c r="H268" s="8" t="s">
        <v>801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5" t="s">
        <v>1113</v>
      </c>
      <c r="AL268" s="8" t="s">
        <v>509</v>
      </c>
      <c r="AM268" s="10">
        <v>3.15</v>
      </c>
      <c r="AN268" s="8" t="s">
        <v>482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954</v>
      </c>
      <c r="F269" s="8" t="str">
        <f>IF(ISBLANK(E269), "", Table2[[#This Row],[unique_id]])</f>
        <v>bertram_2_office_pantry_battery_percent</v>
      </c>
      <c r="G269" s="8" t="s">
        <v>707</v>
      </c>
      <c r="H269" s="8" t="s">
        <v>801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734</v>
      </c>
      <c r="AM269" s="10" t="s">
        <v>650</v>
      </c>
      <c r="AN269" s="8" t="s">
        <v>651</v>
      </c>
      <c r="AO269" s="8" t="s">
        <v>648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955</v>
      </c>
      <c r="F270" s="8" t="str">
        <f>IF(ISBLANK(E270), "", Table2[[#This Row],[unique_id]])</f>
        <v>bertram_2_office_lounge_battery_percent</v>
      </c>
      <c r="G270" s="8" t="s">
        <v>708</v>
      </c>
      <c r="H270" s="8" t="s">
        <v>801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733</v>
      </c>
      <c r="AM270" s="10" t="s">
        <v>650</v>
      </c>
      <c r="AN270" s="8" t="s">
        <v>651</v>
      </c>
      <c r="AO270" s="8" t="s">
        <v>648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956</v>
      </c>
      <c r="F271" s="8" t="str">
        <f>IF(ISBLANK(E271), "", Table2[[#This Row],[unique_id]])</f>
        <v>bertram_2_office_dining_battery_percent</v>
      </c>
      <c r="G271" s="8" t="s">
        <v>709</v>
      </c>
      <c r="H271" s="8" t="s">
        <v>801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735</v>
      </c>
      <c r="AM271" s="10" t="s">
        <v>650</v>
      </c>
      <c r="AN271" s="8" t="s">
        <v>651</v>
      </c>
      <c r="AO271" s="8" t="s">
        <v>648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957</v>
      </c>
      <c r="F272" s="8" t="str">
        <f>IF(ISBLANK(E272), "", Table2[[#This Row],[unique_id]])</f>
        <v>bertram_2_office_basement_battery_percent</v>
      </c>
      <c r="G272" s="8" t="s">
        <v>710</v>
      </c>
      <c r="H272" s="8" t="s">
        <v>801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736</v>
      </c>
      <c r="AM272" s="10" t="s">
        <v>650</v>
      </c>
      <c r="AN272" s="8" t="s">
        <v>651</v>
      </c>
      <c r="AO272" s="8" t="s">
        <v>648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1173</v>
      </c>
      <c r="F273" s="8" t="str">
        <f>IF(ISBLANK(E273), "", Table2[[#This Row],[unique_id]])</f>
        <v>parents_move_battery</v>
      </c>
      <c r="G273" s="8" t="s">
        <v>711</v>
      </c>
      <c r="H273" s="8" t="s">
        <v>801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1172</v>
      </c>
      <c r="F274" s="8" t="str">
        <f>IF(ISBLANK(E274), "", Table2[[#This Row],[unique_id]])</f>
        <v>kitchen_move_battery</v>
      </c>
      <c r="G274" s="8" t="s">
        <v>712</v>
      </c>
      <c r="H274" s="8" t="s">
        <v>801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hidden="1" customHeight="1" x14ac:dyDescent="0.2">
      <c r="A275" s="8">
        <v>2533</v>
      </c>
      <c r="B275" s="8" t="s">
        <v>26</v>
      </c>
      <c r="C275" s="8" t="s">
        <v>680</v>
      </c>
      <c r="D275" s="8" t="s">
        <v>441</v>
      </c>
      <c r="E275" s="8" t="s">
        <v>440</v>
      </c>
      <c r="F275" s="8" t="str">
        <f>IF(ISBLANK(E275), "", Table2[[#This Row],[unique_id]])</f>
        <v>column_break</v>
      </c>
      <c r="G275" s="8" t="s">
        <v>437</v>
      </c>
      <c r="H275" s="8" t="s">
        <v>801</v>
      </c>
      <c r="I275" s="8" t="s">
        <v>363</v>
      </c>
      <c r="M275" s="8" t="s">
        <v>438</v>
      </c>
      <c r="N275" s="8" t="s">
        <v>439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57" customFormat="1" ht="16" customHeight="1" x14ac:dyDescent="0.2">
      <c r="A276" s="57">
        <v>2550</v>
      </c>
      <c r="B276" s="57" t="s">
        <v>26</v>
      </c>
      <c r="C276" s="57" t="s">
        <v>252</v>
      </c>
      <c r="D276" s="57" t="s">
        <v>134</v>
      </c>
      <c r="E276" s="57" t="s">
        <v>893</v>
      </c>
      <c r="F276" s="57" t="str">
        <f>IF(ISBLANK(E276), "", Table2[[#This Row],[unique_id]])</f>
        <v>lounge_tv_outlet</v>
      </c>
      <c r="G276" s="57" t="s">
        <v>187</v>
      </c>
      <c r="H276" s="57" t="s">
        <v>802</v>
      </c>
      <c r="I276" s="52" t="s">
        <v>363</v>
      </c>
      <c r="J276" s="52"/>
      <c r="K276" s="52"/>
      <c r="L276" s="52"/>
      <c r="M276" s="52" t="s">
        <v>317</v>
      </c>
      <c r="N276" s="52"/>
      <c r="P276" s="57" t="s">
        <v>1183</v>
      </c>
      <c r="Q276" s="58" t="s">
        <v>1189</v>
      </c>
      <c r="R276" s="57" t="str">
        <f>LOWER(_xlfn.CONCAT( Table2[[#This Row],[device_suggested_area]], "_",Table2[[#This Row],[powercalc_group_3]]))</f>
        <v>lounge_audio_visual_devices</v>
      </c>
      <c r="U276" s="59"/>
      <c r="V276" s="59"/>
      <c r="W276" s="59"/>
      <c r="X276" s="59"/>
      <c r="Y276" s="59"/>
      <c r="AC276" s="57" t="s">
        <v>310</v>
      </c>
      <c r="AE276" s="59"/>
      <c r="AG276" s="57" t="str">
        <f t="shared" ref="AG276:AG297" si="28">IF(ISBLANK(AF276),  "", _xlfn.CONCAT("haas/entity/sensor/", LOWER(C276), "/", E276, "/config"))</f>
        <v/>
      </c>
      <c r="AH276" s="57" t="str">
        <f t="shared" si="26"/>
        <v/>
      </c>
      <c r="AK276" s="60"/>
      <c r="AL276" s="57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59" t="s">
        <v>480</v>
      </c>
      <c r="AN276" s="57" t="s">
        <v>487</v>
      </c>
      <c r="AO276" s="57" t="s">
        <v>477</v>
      </c>
      <c r="AP276" s="57" t="str">
        <f>IF(OR(ISBLANK(AT276), ISBLANK(AU276)), "", Table2[[#This Row],[device_via_device]])</f>
        <v>TPLink</v>
      </c>
      <c r="AQ276" s="57" t="s">
        <v>203</v>
      </c>
      <c r="AS276" s="57" t="s">
        <v>611</v>
      </c>
      <c r="AT276" s="57" t="s">
        <v>467</v>
      </c>
      <c r="AU276" s="57" t="s">
        <v>603</v>
      </c>
      <c r="AX276" s="57" t="str">
        <f t="shared" si="27"/>
        <v>[["mac", "ac:84:c6:54:a3:a2"], ["ip", "10.0.6.80"]]</v>
      </c>
    </row>
    <row r="277" spans="1:50" s="57" customFormat="1" ht="16" customHeight="1" x14ac:dyDescent="0.2">
      <c r="A277" s="57">
        <v>2551</v>
      </c>
      <c r="B277" s="57" t="s">
        <v>1210</v>
      </c>
      <c r="C277" s="57" t="s">
        <v>252</v>
      </c>
      <c r="D277" s="57" t="s">
        <v>134</v>
      </c>
      <c r="E277" s="57" t="s">
        <v>303</v>
      </c>
      <c r="F277" s="57" t="str">
        <f>IF(ISBLANK(E277), "", Table2[[#This Row],[unique_id]])</f>
        <v>various_adhoc_outlet</v>
      </c>
      <c r="G277" s="57" t="s">
        <v>246</v>
      </c>
      <c r="H277" s="57" t="s">
        <v>802</v>
      </c>
      <c r="I277" s="52" t="s">
        <v>363</v>
      </c>
      <c r="J277" s="52"/>
      <c r="K277" s="52"/>
      <c r="L277" s="52"/>
      <c r="M277" s="52" t="s">
        <v>317</v>
      </c>
      <c r="N277" s="52"/>
      <c r="P277" s="57" t="s">
        <v>1183</v>
      </c>
      <c r="Q277" s="57" t="str">
        <f>LOWER(Table2[[#This Row],[entity_domain]])</f>
        <v>power plugs</v>
      </c>
      <c r="R277" s="57" t="str">
        <f>LOWER(_xlfn.CONCAT( Table2[[#This Row],[device_suggested_area]], "_",Table2[[#This Row],[powercalc_group_3]]))</f>
        <v>mobile_power plugs</v>
      </c>
      <c r="U277" s="59"/>
      <c r="V277" s="59"/>
      <c r="W277" s="59"/>
      <c r="X277" s="59"/>
      <c r="Y277" s="59"/>
      <c r="AC277" s="57" t="s">
        <v>311</v>
      </c>
      <c r="AE277" s="59"/>
      <c r="AG277" s="57" t="str">
        <f t="shared" si="28"/>
        <v/>
      </c>
      <c r="AH277" s="57" t="str">
        <f t="shared" si="26"/>
        <v/>
      </c>
      <c r="AK277" s="60"/>
      <c r="AL277" s="57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9" t="s">
        <v>479</v>
      </c>
      <c r="AN277" s="57" t="s">
        <v>512</v>
      </c>
      <c r="AO277" s="68" t="s">
        <v>478</v>
      </c>
      <c r="AP277" s="57" t="str">
        <f>IF(OR(ISBLANK(AT277), ISBLANK(AU277)), "", Table2[[#This Row],[device_via_device]])</f>
        <v>TPLink</v>
      </c>
      <c r="AQ277" s="57" t="s">
        <v>821</v>
      </c>
      <c r="AS277" s="57" t="s">
        <v>611</v>
      </c>
      <c r="AT277" s="57" t="s">
        <v>457</v>
      </c>
      <c r="AU277" s="57" t="s">
        <v>593</v>
      </c>
      <c r="AX277" s="57" t="str">
        <f t="shared" si="27"/>
        <v>[["mac", "10:27:f5:31:f2:2b"], ["ip", "10.0.6.70"]]</v>
      </c>
    </row>
    <row r="278" spans="1:50" s="57" customFormat="1" ht="16" customHeight="1" x14ac:dyDescent="0.2">
      <c r="A278" s="57">
        <v>2552</v>
      </c>
      <c r="B278" s="57" t="s">
        <v>26</v>
      </c>
      <c r="C278" s="57" t="s">
        <v>252</v>
      </c>
      <c r="D278" s="57" t="s">
        <v>134</v>
      </c>
      <c r="E278" s="57" t="s">
        <v>297</v>
      </c>
      <c r="F278" s="57" t="str">
        <f>IF(ISBLANK(E278), "", Table2[[#This Row],[unique_id]])</f>
        <v>study_outlet</v>
      </c>
      <c r="G278" s="57" t="s">
        <v>240</v>
      </c>
      <c r="H278" s="57" t="s">
        <v>802</v>
      </c>
      <c r="I278" s="52" t="s">
        <v>363</v>
      </c>
      <c r="J278" s="52"/>
      <c r="K278" s="52"/>
      <c r="L278" s="52"/>
      <c r="M278" s="52" t="s">
        <v>317</v>
      </c>
      <c r="N278" s="52"/>
      <c r="O278" s="57" t="s">
        <v>495</v>
      </c>
      <c r="P278" s="57" t="s">
        <v>1183</v>
      </c>
      <c r="Q278" s="57" t="str">
        <f>LOWER(Table2[[#This Row],[entity_domain]])</f>
        <v>power plugs</v>
      </c>
      <c r="R278" s="57" t="str">
        <f>LOWER(_xlfn.CONCAT( Table2[[#This Row],[device_suggested_area]], "_",Table2[[#This Row],[powercalc_group_3]]))</f>
        <v>study_power plugs</v>
      </c>
      <c r="U278" s="59"/>
      <c r="V278" s="59"/>
      <c r="W278" s="59"/>
      <c r="X278" s="59"/>
      <c r="Y278" s="59"/>
      <c r="AC278" s="57" t="s">
        <v>311</v>
      </c>
      <c r="AE278" s="59"/>
      <c r="AG278" s="57" t="str">
        <f t="shared" si="28"/>
        <v/>
      </c>
      <c r="AH278" s="57" t="str">
        <f t="shared" si="26"/>
        <v/>
      </c>
      <c r="AK278" s="60"/>
      <c r="AL278" s="57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59" t="s">
        <v>479</v>
      </c>
      <c r="AN278" s="57" t="s">
        <v>489</v>
      </c>
      <c r="AO278" s="62" t="s">
        <v>478</v>
      </c>
      <c r="AP278" s="57" t="str">
        <f>IF(OR(ISBLANK(AT278), ISBLANK(AU278)), "", Table2[[#This Row],[device_via_device]])</f>
        <v>TPLink</v>
      </c>
      <c r="AQ278" s="57" t="s">
        <v>474</v>
      </c>
      <c r="AS278" s="57" t="s">
        <v>611</v>
      </c>
      <c r="AT278" s="57" t="s">
        <v>469</v>
      </c>
      <c r="AU278" s="57" t="s">
        <v>605</v>
      </c>
      <c r="AX278" s="57" t="str">
        <f t="shared" si="27"/>
        <v>[["mac", "60:a4:b7:1f:72:0a"], ["ip", "10.0.6.82"]]</v>
      </c>
    </row>
    <row r="279" spans="1:50" s="57" customFormat="1" ht="16" customHeight="1" x14ac:dyDescent="0.2">
      <c r="A279" s="57">
        <v>2553</v>
      </c>
      <c r="B279" s="57" t="s">
        <v>26</v>
      </c>
      <c r="C279" s="57" t="s">
        <v>252</v>
      </c>
      <c r="D279" s="57" t="s">
        <v>134</v>
      </c>
      <c r="E279" s="57" t="s">
        <v>298</v>
      </c>
      <c r="F279" s="57" t="str">
        <f>IF(ISBLANK(E279), "", Table2[[#This Row],[unique_id]])</f>
        <v>office_outlet</v>
      </c>
      <c r="G279" s="57" t="s">
        <v>239</v>
      </c>
      <c r="H279" s="57" t="s">
        <v>802</v>
      </c>
      <c r="I279" s="52" t="s">
        <v>363</v>
      </c>
      <c r="J279" s="52"/>
      <c r="K279" s="52"/>
      <c r="L279" s="52"/>
      <c r="M279" s="52" t="s">
        <v>317</v>
      </c>
      <c r="N279" s="52"/>
      <c r="O279" s="57" t="s">
        <v>495</v>
      </c>
      <c r="P279" s="57" t="s">
        <v>1183</v>
      </c>
      <c r="Q279" s="57" t="str">
        <f>LOWER(Table2[[#This Row],[entity_domain]])</f>
        <v>power plugs</v>
      </c>
      <c r="R279" s="57" t="str">
        <f>LOWER(_xlfn.CONCAT( Table2[[#This Row],[device_suggested_area]], "_",Table2[[#This Row],[powercalc_group_3]]))</f>
        <v>office_power plugs</v>
      </c>
      <c r="U279" s="59"/>
      <c r="V279" s="59"/>
      <c r="W279" s="59"/>
      <c r="X279" s="59"/>
      <c r="Y279" s="59"/>
      <c r="AC279" s="57" t="s">
        <v>311</v>
      </c>
      <c r="AE279" s="59"/>
      <c r="AG279" s="57" t="str">
        <f t="shared" si="28"/>
        <v/>
      </c>
      <c r="AH279" s="57" t="str">
        <f t="shared" si="26"/>
        <v/>
      </c>
      <c r="AK279" s="60"/>
      <c r="AL279" s="57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59" t="s">
        <v>479</v>
      </c>
      <c r="AN279" s="57" t="s">
        <v>489</v>
      </c>
      <c r="AO279" s="62" t="s">
        <v>478</v>
      </c>
      <c r="AP279" s="57" t="str">
        <f>IF(OR(ISBLANK(AT279), ISBLANK(AU279)), "", Table2[[#This Row],[device_via_device]])</f>
        <v>TPLink</v>
      </c>
      <c r="AQ279" s="57" t="s">
        <v>222</v>
      </c>
      <c r="AS279" s="57" t="s">
        <v>611</v>
      </c>
      <c r="AT279" s="57" t="s">
        <v>470</v>
      </c>
      <c r="AU279" s="57" t="s">
        <v>606</v>
      </c>
      <c r="AX279" s="57" t="str">
        <f t="shared" si="27"/>
        <v>[["mac", "10:27:f5:31:ec:58"], ["ip", "10.0.6.83"]]</v>
      </c>
    </row>
    <row r="280" spans="1:50" s="57" customFormat="1" ht="16" customHeight="1" x14ac:dyDescent="0.2">
      <c r="A280" s="57">
        <v>2554</v>
      </c>
      <c r="B280" s="57" t="s">
        <v>26</v>
      </c>
      <c r="C280" s="57" t="s">
        <v>252</v>
      </c>
      <c r="D280" s="57" t="s">
        <v>134</v>
      </c>
      <c r="E280" s="57" t="s">
        <v>290</v>
      </c>
      <c r="F280" s="57" t="str">
        <f>IF(ISBLANK(E280), "", Table2[[#This Row],[unique_id]])</f>
        <v>kitchen_dish_washer</v>
      </c>
      <c r="G280" s="57" t="s">
        <v>242</v>
      </c>
      <c r="H280" s="57" t="s">
        <v>802</v>
      </c>
      <c r="I280" s="52" t="s">
        <v>363</v>
      </c>
      <c r="J280" s="52"/>
      <c r="K280" s="52"/>
      <c r="L280" s="52"/>
      <c r="M280" s="52" t="s">
        <v>317</v>
      </c>
      <c r="N280" s="52"/>
      <c r="O280" s="57" t="s">
        <v>495</v>
      </c>
      <c r="P280" s="57" t="s">
        <v>1185</v>
      </c>
      <c r="Q280" s="57" t="s">
        <v>1188</v>
      </c>
      <c r="R280" s="57" t="str">
        <f>LOWER(_xlfn.CONCAT( Table2[[#This Row],[device_suggested_area]], "_",Table2[[#This Row],[powercalc_group_3]]))</f>
        <v>kitchen_whitegoods</v>
      </c>
      <c r="U280" s="59"/>
      <c r="V280" s="59"/>
      <c r="W280" s="59"/>
      <c r="X280" s="59"/>
      <c r="Y280" s="59"/>
      <c r="AC280" s="57" t="s">
        <v>304</v>
      </c>
      <c r="AE280" s="59"/>
      <c r="AG280" s="57" t="str">
        <f t="shared" si="28"/>
        <v/>
      </c>
      <c r="AH280" s="57" t="str">
        <f t="shared" si="26"/>
        <v/>
      </c>
      <c r="AK280" s="60"/>
      <c r="AL280" s="57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59" t="s">
        <v>479</v>
      </c>
      <c r="AN280" s="57" t="s">
        <v>491</v>
      </c>
      <c r="AO280" s="62" t="s">
        <v>478</v>
      </c>
      <c r="AP280" s="57" t="str">
        <f>IF(OR(ISBLANK(AT280), ISBLANK(AU280)), "", Table2[[#This Row],[device_via_device]])</f>
        <v>TPLink</v>
      </c>
      <c r="AQ280" s="57" t="s">
        <v>215</v>
      </c>
      <c r="AS280" s="57" t="s">
        <v>611</v>
      </c>
      <c r="AT280" s="57" t="s">
        <v>460</v>
      </c>
      <c r="AU280" s="57" t="s">
        <v>596</v>
      </c>
      <c r="AX280" s="57" t="str">
        <f t="shared" si="27"/>
        <v>[["mac", "5c:a6:e6:25:55:f7"], ["ip", "10.0.6.73"]]</v>
      </c>
    </row>
    <row r="281" spans="1:50" s="57" customFormat="1" ht="16" customHeight="1" x14ac:dyDescent="0.2">
      <c r="A281" s="57">
        <v>2555</v>
      </c>
      <c r="B281" s="57" t="s">
        <v>26</v>
      </c>
      <c r="C281" s="57" t="s">
        <v>252</v>
      </c>
      <c r="D281" s="57" t="s">
        <v>134</v>
      </c>
      <c r="E281" s="57" t="s">
        <v>291</v>
      </c>
      <c r="F281" s="57" t="str">
        <f>IF(ISBLANK(E281), "", Table2[[#This Row],[unique_id]])</f>
        <v>laundry_clothes_dryer</v>
      </c>
      <c r="G281" s="57" t="s">
        <v>243</v>
      </c>
      <c r="H281" s="57" t="s">
        <v>802</v>
      </c>
      <c r="I281" s="52" t="s">
        <v>363</v>
      </c>
      <c r="J281" s="52"/>
      <c r="K281" s="52"/>
      <c r="L281" s="52"/>
      <c r="M281" s="52" t="s">
        <v>317</v>
      </c>
      <c r="N281" s="52"/>
      <c r="O281" s="57" t="s">
        <v>495</v>
      </c>
      <c r="P281" s="57" t="s">
        <v>1185</v>
      </c>
      <c r="Q281" s="57" t="s">
        <v>1188</v>
      </c>
      <c r="R281" s="57" t="str">
        <f>LOWER(_xlfn.CONCAT( Table2[[#This Row],[device_suggested_area]], "_",Table2[[#This Row],[powercalc_group_3]]))</f>
        <v>laundry_whitegoods</v>
      </c>
      <c r="U281" s="59"/>
      <c r="V281" s="59"/>
      <c r="W281" s="59"/>
      <c r="X281" s="59"/>
      <c r="Y281" s="59"/>
      <c r="AC281" s="57" t="s">
        <v>305</v>
      </c>
      <c r="AE281" s="59"/>
      <c r="AG281" s="57" t="str">
        <f t="shared" si="28"/>
        <v/>
      </c>
      <c r="AH281" s="57" t="str">
        <f t="shared" si="26"/>
        <v/>
      </c>
      <c r="AK281" s="60"/>
      <c r="AL281" s="57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59" t="s">
        <v>479</v>
      </c>
      <c r="AN281" s="57" t="s">
        <v>515</v>
      </c>
      <c r="AO281" s="62" t="s">
        <v>478</v>
      </c>
      <c r="AP281" s="57" t="str">
        <f>IF(OR(ISBLANK(AT281), ISBLANK(AU281)), "", Table2[[#This Row],[device_via_device]])</f>
        <v>TPLink</v>
      </c>
      <c r="AQ281" s="57" t="s">
        <v>223</v>
      </c>
      <c r="AS281" s="57" t="s">
        <v>611</v>
      </c>
      <c r="AT281" s="57" t="s">
        <v>461</v>
      </c>
      <c r="AU281" s="57" t="s">
        <v>597</v>
      </c>
      <c r="AX281" s="57" t="str">
        <f t="shared" si="27"/>
        <v>[["mac", "5c:a6:e6:25:55:f0"], ["ip", "10.0.6.74"]]</v>
      </c>
    </row>
    <row r="282" spans="1:50" s="57" customFormat="1" ht="16" customHeight="1" x14ac:dyDescent="0.2">
      <c r="A282" s="57">
        <v>2556</v>
      </c>
      <c r="B282" s="57" t="s">
        <v>26</v>
      </c>
      <c r="C282" s="57" t="s">
        <v>252</v>
      </c>
      <c r="D282" s="57" t="s">
        <v>134</v>
      </c>
      <c r="E282" s="57" t="s">
        <v>292</v>
      </c>
      <c r="F282" s="57" t="str">
        <f>IF(ISBLANK(E282), "", Table2[[#This Row],[unique_id]])</f>
        <v>laundry_washing_machine</v>
      </c>
      <c r="G282" s="57" t="s">
        <v>241</v>
      </c>
      <c r="H282" s="57" t="s">
        <v>802</v>
      </c>
      <c r="I282" s="52" t="s">
        <v>363</v>
      </c>
      <c r="J282" s="52"/>
      <c r="K282" s="52"/>
      <c r="L282" s="52"/>
      <c r="M282" s="52" t="s">
        <v>317</v>
      </c>
      <c r="N282" s="52"/>
      <c r="O282" s="57" t="s">
        <v>495</v>
      </c>
      <c r="P282" s="57" t="s">
        <v>1185</v>
      </c>
      <c r="Q282" s="57" t="s">
        <v>1188</v>
      </c>
      <c r="R282" s="57" t="str">
        <f>LOWER(_xlfn.CONCAT( Table2[[#This Row],[device_suggested_area]], "_",Table2[[#This Row],[powercalc_group_3]]))</f>
        <v>laundry_whitegoods</v>
      </c>
      <c r="U282" s="59"/>
      <c r="V282" s="59"/>
      <c r="W282" s="59"/>
      <c r="X282" s="59"/>
      <c r="Y282" s="59"/>
      <c r="AC282" s="57" t="s">
        <v>306</v>
      </c>
      <c r="AE282" s="59"/>
      <c r="AG282" s="57" t="str">
        <f t="shared" si="28"/>
        <v/>
      </c>
      <c r="AH282" s="57" t="str">
        <f t="shared" si="26"/>
        <v/>
      </c>
      <c r="AK282" s="60"/>
      <c r="AL282" s="57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59" t="s">
        <v>479</v>
      </c>
      <c r="AN282" s="57" t="s">
        <v>516</v>
      </c>
      <c r="AO282" s="62" t="s">
        <v>478</v>
      </c>
      <c r="AP282" s="57" t="str">
        <f>IF(OR(ISBLANK(AT282), ISBLANK(AU282)), "", Table2[[#This Row],[device_via_device]])</f>
        <v>TPLink</v>
      </c>
      <c r="AQ282" s="57" t="s">
        <v>223</v>
      </c>
      <c r="AS282" s="57" t="s">
        <v>611</v>
      </c>
      <c r="AT282" s="57" t="s">
        <v>462</v>
      </c>
      <c r="AU282" s="57" t="s">
        <v>598</v>
      </c>
      <c r="AX282" s="57" t="str">
        <f t="shared" si="27"/>
        <v>[["mac", "5c:a6:e6:25:5a:a3"], ["ip", "10.0.6.75"]]</v>
      </c>
    </row>
    <row r="283" spans="1:50" ht="16" hidden="1" customHeight="1" x14ac:dyDescent="0.2">
      <c r="A283" s="8">
        <v>2557</v>
      </c>
      <c r="B283" s="8" t="s">
        <v>884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802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479</v>
      </c>
      <c r="AN283" s="8" t="s">
        <v>517</v>
      </c>
      <c r="AO283" s="8" t="s">
        <v>478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611</v>
      </c>
      <c r="AT283" s="8" t="s">
        <v>463</v>
      </c>
      <c r="AU283" s="8" t="s">
        <v>599</v>
      </c>
      <c r="AV283" s="8"/>
      <c r="AX283" s="8" t="str">
        <f t="shared" si="27"/>
        <v>[["mac", "60:a4:b7:1f:71:0a"], ["ip", "10.0.6.76"]]</v>
      </c>
    </row>
    <row r="284" spans="1:50" s="57" customFormat="1" ht="16" customHeight="1" x14ac:dyDescent="0.2">
      <c r="A284" s="57">
        <v>2558</v>
      </c>
      <c r="B284" s="57" t="s">
        <v>26</v>
      </c>
      <c r="C284" s="57" t="s">
        <v>252</v>
      </c>
      <c r="D284" s="57" t="s">
        <v>134</v>
      </c>
      <c r="E284" s="57" t="s">
        <v>294</v>
      </c>
      <c r="F284" s="57" t="str">
        <f>IF(ISBLANK(E284), "", Table2[[#This Row],[unique_id]])</f>
        <v>kitchen_fridge</v>
      </c>
      <c r="G284" s="57" t="s">
        <v>237</v>
      </c>
      <c r="H284" s="57" t="s">
        <v>802</v>
      </c>
      <c r="I284" s="52" t="s">
        <v>363</v>
      </c>
      <c r="J284" s="52"/>
      <c r="K284" s="52"/>
      <c r="L284" s="52"/>
      <c r="M284" s="52" t="s">
        <v>317</v>
      </c>
      <c r="N284" s="52"/>
      <c r="P284" s="57" t="s">
        <v>1183</v>
      </c>
      <c r="Q284" s="57" t="s">
        <v>1188</v>
      </c>
      <c r="R284" s="57" t="str">
        <f>LOWER(_xlfn.CONCAT( Table2[[#This Row],[device_suggested_area]], "_",Table2[[#This Row],[powercalc_group_3]]))</f>
        <v>kitchen_whitegoods</v>
      </c>
      <c r="U284" s="59"/>
      <c r="V284" s="59"/>
      <c r="W284" s="59"/>
      <c r="X284" s="59"/>
      <c r="Y284" s="59"/>
      <c r="AC284" s="57" t="s">
        <v>308</v>
      </c>
      <c r="AE284" s="59"/>
      <c r="AG284" s="57" t="str">
        <f t="shared" si="28"/>
        <v/>
      </c>
      <c r="AH284" s="57" t="str">
        <f t="shared" si="26"/>
        <v/>
      </c>
      <c r="AK284" s="60"/>
      <c r="AL284" s="57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59" t="s">
        <v>480</v>
      </c>
      <c r="AN284" s="57" t="s">
        <v>484</v>
      </c>
      <c r="AO284" s="57" t="s">
        <v>477</v>
      </c>
      <c r="AP284" s="57" t="str">
        <f>IF(OR(ISBLANK(AT284), ISBLANK(AU284)), "", Table2[[#This Row],[device_via_device]])</f>
        <v>TPLink</v>
      </c>
      <c r="AQ284" s="57" t="s">
        <v>215</v>
      </c>
      <c r="AS284" s="57" t="s">
        <v>611</v>
      </c>
      <c r="AT284" s="57" t="s">
        <v>464</v>
      </c>
      <c r="AU284" s="57" t="s">
        <v>600</v>
      </c>
      <c r="AX284" s="57" t="str">
        <f t="shared" si="27"/>
        <v>[["mac", "ac:84:c6:54:96:50"], ["ip", "10.0.6.77"]]</v>
      </c>
    </row>
    <row r="285" spans="1:50" s="57" customFormat="1" ht="16" customHeight="1" x14ac:dyDescent="0.2">
      <c r="A285" s="57">
        <v>2559</v>
      </c>
      <c r="B285" s="57" t="s">
        <v>26</v>
      </c>
      <c r="C285" s="57" t="s">
        <v>252</v>
      </c>
      <c r="D285" s="57" t="s">
        <v>134</v>
      </c>
      <c r="E285" s="57" t="s">
        <v>295</v>
      </c>
      <c r="F285" s="57" t="str">
        <f>IF(ISBLANK(E285), "", Table2[[#This Row],[unique_id]])</f>
        <v>deck_freezer</v>
      </c>
      <c r="G285" s="57" t="s">
        <v>238</v>
      </c>
      <c r="H285" s="57" t="s">
        <v>802</v>
      </c>
      <c r="I285" s="52" t="s">
        <v>363</v>
      </c>
      <c r="J285" s="52"/>
      <c r="K285" s="52"/>
      <c r="L285" s="52"/>
      <c r="M285" s="52" t="s">
        <v>317</v>
      </c>
      <c r="N285" s="52"/>
      <c r="P285" s="57" t="s">
        <v>1183</v>
      </c>
      <c r="Q285" s="57" t="s">
        <v>1188</v>
      </c>
      <c r="R285" s="57" t="str">
        <f>LOWER(_xlfn.CONCAT( Table2[[#This Row],[device_suggested_area]], "_",Table2[[#This Row],[powercalc_group_3]]))</f>
        <v>deck_whitegoods</v>
      </c>
      <c r="U285" s="59"/>
      <c r="V285" s="59"/>
      <c r="W285" s="59"/>
      <c r="X285" s="59"/>
      <c r="Y285" s="59"/>
      <c r="AC285" s="57" t="s">
        <v>309</v>
      </c>
      <c r="AE285" s="59"/>
      <c r="AG285" s="57" t="str">
        <f t="shared" si="28"/>
        <v/>
      </c>
      <c r="AH285" s="57" t="str">
        <f t="shared" si="26"/>
        <v/>
      </c>
      <c r="AK285" s="60"/>
      <c r="AL285" s="57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59" t="s">
        <v>480</v>
      </c>
      <c r="AN285" s="57" t="s">
        <v>485</v>
      </c>
      <c r="AO285" s="57" t="s">
        <v>477</v>
      </c>
      <c r="AP285" s="57" t="str">
        <f>IF(OR(ISBLANK(AT285), ISBLANK(AU285)), "", Table2[[#This Row],[device_via_device]])</f>
        <v>TPLink</v>
      </c>
      <c r="AQ285" s="57" t="s">
        <v>475</v>
      </c>
      <c r="AS285" s="57" t="s">
        <v>611</v>
      </c>
      <c r="AT285" s="57" t="s">
        <v>465</v>
      </c>
      <c r="AU285" s="57" t="s">
        <v>601</v>
      </c>
      <c r="AX285" s="57" t="str">
        <f t="shared" si="27"/>
        <v>[["mac", "ac:84:c6:54:9e:cf"], ["ip", "10.0.6.78"]]</v>
      </c>
    </row>
    <row r="286" spans="1:50" s="57" customFormat="1" ht="16" customHeight="1" x14ac:dyDescent="0.2">
      <c r="A286" s="57">
        <v>2560</v>
      </c>
      <c r="B286" s="57" t="s">
        <v>26</v>
      </c>
      <c r="C286" s="57" t="s">
        <v>252</v>
      </c>
      <c r="D286" s="57" t="s">
        <v>134</v>
      </c>
      <c r="E286" s="57" t="s">
        <v>301</v>
      </c>
      <c r="F286" s="57" t="str">
        <f>IF(ISBLANK(E286), "", Table2[[#This Row],[unique_id]])</f>
        <v>study_battery_charger</v>
      </c>
      <c r="G286" s="57" t="s">
        <v>245</v>
      </c>
      <c r="H286" s="57" t="s">
        <v>802</v>
      </c>
      <c r="I286" s="52" t="s">
        <v>363</v>
      </c>
      <c r="J286" s="52"/>
      <c r="K286" s="52"/>
      <c r="L286" s="52"/>
      <c r="M286" s="52" t="s">
        <v>317</v>
      </c>
      <c r="N286" s="52"/>
      <c r="O286" s="57" t="s">
        <v>495</v>
      </c>
      <c r="P286" s="57" t="s">
        <v>1183</v>
      </c>
      <c r="Q286" s="57" t="str">
        <f>LOWER(Table2[[#This Row],[entity_domain]])</f>
        <v>power plugs</v>
      </c>
      <c r="R286" s="57" t="str">
        <f>LOWER(_xlfn.CONCAT( Table2[[#This Row],[device_suggested_area]], "_",Table2[[#This Row],[powercalc_group_3]]))</f>
        <v>study_power plugs</v>
      </c>
      <c r="U286" s="59"/>
      <c r="V286" s="59"/>
      <c r="W286" s="59"/>
      <c r="X286" s="59"/>
      <c r="Y286" s="59"/>
      <c r="AC286" s="57" t="s">
        <v>315</v>
      </c>
      <c r="AE286" s="59"/>
      <c r="AG286" s="57" t="str">
        <f t="shared" si="28"/>
        <v/>
      </c>
      <c r="AH286" s="57" t="str">
        <f t="shared" si="26"/>
        <v/>
      </c>
      <c r="AK286" s="60"/>
      <c r="AL286" s="57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59" t="s">
        <v>479</v>
      </c>
      <c r="AN286" s="57" t="s">
        <v>513</v>
      </c>
      <c r="AO286" s="62" t="s">
        <v>478</v>
      </c>
      <c r="AP286" s="57" t="str">
        <f>IF(OR(ISBLANK(AT286), ISBLANK(AU286)), "", Table2[[#This Row],[device_via_device]])</f>
        <v>TPLink</v>
      </c>
      <c r="AQ286" s="57" t="s">
        <v>474</v>
      </c>
      <c r="AS286" s="57" t="s">
        <v>611</v>
      </c>
      <c r="AT286" s="57" t="s">
        <v>458</v>
      </c>
      <c r="AU286" s="57" t="s">
        <v>594</v>
      </c>
      <c r="AX286" s="57" t="str">
        <f t="shared" si="27"/>
        <v>[["mac", "5c:a6:e6:25:64:e9"], ["ip", "10.0.6.71"]]</v>
      </c>
    </row>
    <row r="287" spans="1:50" s="57" customFormat="1" ht="16" customHeight="1" x14ac:dyDescent="0.2">
      <c r="A287" s="57">
        <v>2561</v>
      </c>
      <c r="B287" s="57" t="s">
        <v>26</v>
      </c>
      <c r="C287" s="57" t="s">
        <v>252</v>
      </c>
      <c r="D287" s="57" t="s">
        <v>134</v>
      </c>
      <c r="E287" s="57" t="s">
        <v>302</v>
      </c>
      <c r="F287" s="57" t="str">
        <f>IF(ISBLANK(E287), "", Table2[[#This Row],[unique_id]])</f>
        <v>laundry_vacuum_charger</v>
      </c>
      <c r="G287" s="57" t="s">
        <v>244</v>
      </c>
      <c r="H287" s="57" t="s">
        <v>802</v>
      </c>
      <c r="I287" s="52" t="s">
        <v>363</v>
      </c>
      <c r="J287" s="52"/>
      <c r="K287" s="52"/>
      <c r="L287" s="52"/>
      <c r="M287" s="52" t="s">
        <v>317</v>
      </c>
      <c r="N287" s="52"/>
      <c r="O287" s="57" t="s">
        <v>495</v>
      </c>
      <c r="P287" s="57" t="s">
        <v>1183</v>
      </c>
      <c r="Q287" s="57" t="str">
        <f>LOWER(Table2[[#This Row],[entity_domain]])</f>
        <v>power plugs</v>
      </c>
      <c r="R287" s="57" t="str">
        <f>LOWER(_xlfn.CONCAT( Table2[[#This Row],[device_suggested_area]], "_",Table2[[#This Row],[powercalc_group_3]]))</f>
        <v>laundry_power plugs</v>
      </c>
      <c r="U287" s="59"/>
      <c r="V287" s="59"/>
      <c r="W287" s="59"/>
      <c r="X287" s="59"/>
      <c r="Y287" s="59"/>
      <c r="AC287" s="57" t="s">
        <v>315</v>
      </c>
      <c r="AE287" s="59"/>
      <c r="AG287" s="57" t="str">
        <f t="shared" si="28"/>
        <v/>
      </c>
      <c r="AH287" s="57" t="str">
        <f t="shared" si="26"/>
        <v/>
      </c>
      <c r="AK287" s="60"/>
      <c r="AL287" s="57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59" t="s">
        <v>479</v>
      </c>
      <c r="AN287" s="57" t="s">
        <v>514</v>
      </c>
      <c r="AO287" s="62" t="s">
        <v>478</v>
      </c>
      <c r="AP287" s="57" t="str">
        <f>IF(OR(ISBLANK(AT287), ISBLANK(AU287)), "", Table2[[#This Row],[device_via_device]])</f>
        <v>TPLink</v>
      </c>
      <c r="AQ287" s="57" t="s">
        <v>223</v>
      </c>
      <c r="AS287" s="57" t="s">
        <v>611</v>
      </c>
      <c r="AT287" s="57" t="s">
        <v>459</v>
      </c>
      <c r="AU287" s="57" t="s">
        <v>595</v>
      </c>
      <c r="AX287" s="57" t="str">
        <f t="shared" si="27"/>
        <v>[["mac", "5c:a6:e6:25:57:fd"], ["ip", "10.0.6.72"]]</v>
      </c>
    </row>
    <row r="288" spans="1:50" s="57" customFormat="1" ht="16" customHeight="1" x14ac:dyDescent="0.2">
      <c r="A288" s="57">
        <v>2562</v>
      </c>
      <c r="B288" s="57" t="s">
        <v>26</v>
      </c>
      <c r="C288" s="57" t="s">
        <v>518</v>
      </c>
      <c r="D288" s="57" t="s">
        <v>134</v>
      </c>
      <c r="E288" s="62" t="s">
        <v>986</v>
      </c>
      <c r="F288" s="57" t="str">
        <f>IF(ISBLANK(E288), "", Table2[[#This Row],[unique_id]])</f>
        <v>deck_fans_outlet</v>
      </c>
      <c r="G288" s="57" t="s">
        <v>989</v>
      </c>
      <c r="H288" s="57" t="s">
        <v>802</v>
      </c>
      <c r="I288" s="52" t="s">
        <v>363</v>
      </c>
      <c r="J288" s="52"/>
      <c r="K288" s="52"/>
      <c r="L288" s="52"/>
      <c r="M288" s="52" t="s">
        <v>317</v>
      </c>
      <c r="N288" s="52"/>
      <c r="P288" s="57" t="s">
        <v>1183</v>
      </c>
      <c r="Q288" s="57" t="str">
        <f>LOWER(Table2[[#This Row],[entity_domain]])</f>
        <v>power plugs</v>
      </c>
      <c r="R288" s="57" t="str">
        <f>LOWER(_xlfn.CONCAT( Table2[[#This Row],[device_suggested_area]], "_",Table2[[#This Row],[powercalc_group_3]]))</f>
        <v>deck_power plugs</v>
      </c>
      <c r="U288" s="59"/>
      <c r="V288" s="59" t="s">
        <v>753</v>
      </c>
      <c r="W288" s="59"/>
      <c r="X288" s="65" t="s">
        <v>1203</v>
      </c>
      <c r="Y288" s="59"/>
      <c r="AC288" s="57" t="s">
        <v>311</v>
      </c>
      <c r="AE288" s="59"/>
      <c r="AG288" s="57" t="str">
        <f t="shared" si="28"/>
        <v/>
      </c>
      <c r="AH288" s="57" t="str">
        <f t="shared" si="26"/>
        <v/>
      </c>
      <c r="AK28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57" t="str">
        <f>LOWER(_xlfn.CONCAT(Table2[[#This Row],[device_suggested_area]], "-",Table2[[#This Row],[device_identifiers]]))</f>
        <v>deck-fans-outlet</v>
      </c>
      <c r="AM288" s="65" t="s">
        <v>993</v>
      </c>
      <c r="AN288" s="63" t="s">
        <v>995</v>
      </c>
      <c r="AO288" s="63" t="s">
        <v>991</v>
      </c>
      <c r="AP288" s="57" t="s">
        <v>518</v>
      </c>
      <c r="AQ288" s="57" t="s">
        <v>475</v>
      </c>
      <c r="AT288" s="57" t="s">
        <v>996</v>
      </c>
      <c r="AX288" s="57" t="str">
        <f t="shared" si="27"/>
        <v>[["mac", "0x00178801086168ac"]]</v>
      </c>
    </row>
    <row r="289" spans="1:50" s="57" customFormat="1" ht="16" customHeight="1" x14ac:dyDescent="0.2">
      <c r="A289" s="57">
        <v>2563</v>
      </c>
      <c r="B289" s="57" t="s">
        <v>26</v>
      </c>
      <c r="C289" s="57" t="s">
        <v>518</v>
      </c>
      <c r="D289" s="57" t="s">
        <v>134</v>
      </c>
      <c r="E289" s="62" t="s">
        <v>987</v>
      </c>
      <c r="F289" s="57" t="str">
        <f>IF(ISBLANK(E289), "", Table2[[#This Row],[unique_id]])</f>
        <v>kitchen_fan_outlet</v>
      </c>
      <c r="G289" s="57" t="s">
        <v>988</v>
      </c>
      <c r="H289" s="57" t="s">
        <v>802</v>
      </c>
      <c r="I289" s="52" t="s">
        <v>363</v>
      </c>
      <c r="J289" s="52"/>
      <c r="K289" s="52"/>
      <c r="L289" s="52"/>
      <c r="M289" s="52" t="s">
        <v>317</v>
      </c>
      <c r="N289" s="52"/>
      <c r="P289" s="57" t="s">
        <v>1183</v>
      </c>
      <c r="Q289" s="57" t="str">
        <f>LOWER(Table2[[#This Row],[entity_domain]])</f>
        <v>power plugs</v>
      </c>
      <c r="R289" s="57" t="str">
        <f>LOWER(_xlfn.CONCAT( Table2[[#This Row],[device_suggested_area]], "_",Table2[[#This Row],[powercalc_group_3]]))</f>
        <v>kitchen_power plugs</v>
      </c>
      <c r="U289" s="59"/>
      <c r="V289" s="59" t="s">
        <v>753</v>
      </c>
      <c r="W289" s="59"/>
      <c r="X289" s="65" t="s">
        <v>1203</v>
      </c>
      <c r="Y289" s="59"/>
      <c r="AC289" s="57" t="s">
        <v>311</v>
      </c>
      <c r="AE289" s="59"/>
      <c r="AG289" s="57" t="str">
        <f t="shared" si="28"/>
        <v/>
      </c>
      <c r="AH289" s="57" t="str">
        <f t="shared" si="26"/>
        <v/>
      </c>
      <c r="AK28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57" t="str">
        <f>LOWER(_xlfn.CONCAT(Table2[[#This Row],[device_suggested_area]], "-",Table2[[#This Row],[device_identifiers]]))</f>
        <v>kitchen-fan-outlet</v>
      </c>
      <c r="AM289" s="65" t="s">
        <v>993</v>
      </c>
      <c r="AN289" s="63" t="s">
        <v>994</v>
      </c>
      <c r="AO289" s="63" t="s">
        <v>991</v>
      </c>
      <c r="AP289" s="57" t="s">
        <v>518</v>
      </c>
      <c r="AQ289" s="57" t="s">
        <v>215</v>
      </c>
      <c r="AT289" s="57" t="s">
        <v>997</v>
      </c>
      <c r="AX289" s="57" t="str">
        <f t="shared" si="27"/>
        <v>[["mac", "0x0017880109d4659c"]]</v>
      </c>
    </row>
    <row r="290" spans="1:50" s="57" customFormat="1" ht="16" customHeight="1" x14ac:dyDescent="0.2">
      <c r="A290" s="57">
        <v>2564</v>
      </c>
      <c r="B290" s="57" t="s">
        <v>26</v>
      </c>
      <c r="C290" s="57" t="s">
        <v>518</v>
      </c>
      <c r="D290" s="57" t="s">
        <v>134</v>
      </c>
      <c r="E290" s="62" t="s">
        <v>985</v>
      </c>
      <c r="F290" s="57" t="str">
        <f>IF(ISBLANK(E290), "", Table2[[#This Row],[unique_id]])</f>
        <v>edwin_wardrobe_outlet</v>
      </c>
      <c r="G290" s="57" t="s">
        <v>998</v>
      </c>
      <c r="H290" s="57" t="s">
        <v>802</v>
      </c>
      <c r="I290" s="52" t="s">
        <v>363</v>
      </c>
      <c r="J290" s="52"/>
      <c r="K290" s="52"/>
      <c r="L290" s="52"/>
      <c r="M290" s="52" t="s">
        <v>317</v>
      </c>
      <c r="N290" s="52"/>
      <c r="P290" s="57" t="s">
        <v>1183</v>
      </c>
      <c r="Q290" s="57" t="str">
        <f>LOWER(Table2[[#This Row],[entity_domain]])</f>
        <v>power plugs</v>
      </c>
      <c r="R290" s="57" t="str">
        <f>LOWER(_xlfn.CONCAT( Table2[[#This Row],[device_suggested_area]], "_",Table2[[#This Row],[powercalc_group_3]]))</f>
        <v>edwin_power plugs</v>
      </c>
      <c r="U290" s="59"/>
      <c r="V290" s="59" t="s">
        <v>753</v>
      </c>
      <c r="W290" s="59"/>
      <c r="X290" s="65" t="s">
        <v>1203</v>
      </c>
      <c r="Y290" s="65"/>
      <c r="AC290" s="57" t="s">
        <v>311</v>
      </c>
      <c r="AE290" s="59"/>
      <c r="AG290" s="57" t="str">
        <f t="shared" si="28"/>
        <v/>
      </c>
      <c r="AH290" s="57" t="str">
        <f t="shared" si="26"/>
        <v/>
      </c>
      <c r="AK29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57" t="str">
        <f>LOWER(_xlfn.CONCAT(Table2[[#This Row],[device_suggested_area]], "-",Table2[[#This Row],[device_identifiers]]))</f>
        <v>edwin-wardrobe-outlet</v>
      </c>
      <c r="AM290" s="65" t="s">
        <v>993</v>
      </c>
      <c r="AN290" s="63" t="s">
        <v>992</v>
      </c>
      <c r="AO290" s="63" t="s">
        <v>991</v>
      </c>
      <c r="AP290" s="57" t="s">
        <v>518</v>
      </c>
      <c r="AQ290" s="57" t="s">
        <v>127</v>
      </c>
      <c r="AT290" s="57" t="s">
        <v>990</v>
      </c>
      <c r="AX290" s="57" t="str">
        <f t="shared" si="27"/>
        <v>[["mac", "0x0017880108fd8633"]]</v>
      </c>
    </row>
    <row r="291" spans="1:50" s="57" customFormat="1" ht="16" customHeight="1" x14ac:dyDescent="0.2">
      <c r="A291" s="57">
        <v>2565</v>
      </c>
      <c r="B291" s="57" t="s">
        <v>26</v>
      </c>
      <c r="C291" s="57" t="s">
        <v>1106</v>
      </c>
      <c r="D291" s="57" t="s">
        <v>134</v>
      </c>
      <c r="E291" s="57" t="s">
        <v>908</v>
      </c>
      <c r="F291" s="57" t="str">
        <f>IF(ISBLANK(E291), "", Table2[[#This Row],[unique_id]])</f>
        <v>rack_fans</v>
      </c>
      <c r="G291" s="57" t="s">
        <v>909</v>
      </c>
      <c r="H291" s="57" t="s">
        <v>802</v>
      </c>
      <c r="I291" s="52" t="s">
        <v>363</v>
      </c>
      <c r="J291" s="52"/>
      <c r="K291" s="52"/>
      <c r="L291" s="52"/>
      <c r="M291" s="52" t="s">
        <v>317</v>
      </c>
      <c r="N291" s="52"/>
      <c r="P291" s="57" t="s">
        <v>1183</v>
      </c>
      <c r="Q291" s="57" t="s">
        <v>1187</v>
      </c>
      <c r="R291" s="57" t="str">
        <f>LOWER(_xlfn.CONCAT( Table2[[#This Row],[device_suggested_area]], "_",Table2[[#This Row],[powercalc_group_3]]))</f>
        <v>rack_server_network</v>
      </c>
      <c r="U291" s="59"/>
      <c r="V291" s="59"/>
      <c r="W291" s="59"/>
      <c r="X291" s="59"/>
      <c r="Y291" s="59"/>
      <c r="AC291" s="57" t="s">
        <v>914</v>
      </c>
      <c r="AE291" s="59"/>
      <c r="AG291" s="57" t="str">
        <f t="shared" si="28"/>
        <v/>
      </c>
      <c r="AH291" s="57" t="str">
        <f t="shared" si="26"/>
        <v/>
      </c>
      <c r="AK291" s="60"/>
      <c r="AL291" s="57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59" t="s">
        <v>912</v>
      </c>
      <c r="AN291" s="57" t="s">
        <v>911</v>
      </c>
      <c r="AO291" s="62" t="s">
        <v>913</v>
      </c>
      <c r="AP291" s="57" t="s">
        <v>446</v>
      </c>
      <c r="AQ291" s="57" t="s">
        <v>28</v>
      </c>
      <c r="AS291" s="57" t="s">
        <v>611</v>
      </c>
      <c r="AT291" s="57" t="s">
        <v>910</v>
      </c>
      <c r="AU291" s="57" t="s">
        <v>915</v>
      </c>
      <c r="AX291" s="57" t="str">
        <f t="shared" si="27"/>
        <v>[["mac", "4c:eb:d6:b5:a5:28"], ["ip", "10.0.6.90"]]</v>
      </c>
    </row>
    <row r="292" spans="1:50" s="57" customFormat="1" ht="16" customHeight="1" x14ac:dyDescent="0.2">
      <c r="A292" s="57">
        <v>2566</v>
      </c>
      <c r="B292" s="57" t="s">
        <v>26</v>
      </c>
      <c r="C292" s="57" t="s">
        <v>252</v>
      </c>
      <c r="D292" s="57" t="s">
        <v>134</v>
      </c>
      <c r="E292" s="57" t="s">
        <v>299</v>
      </c>
      <c r="F292" s="57" t="str">
        <f>IF(ISBLANK(E292), "", Table2[[#This Row],[unique_id]])</f>
        <v>rack_outlet</v>
      </c>
      <c r="G292" s="57" t="s">
        <v>236</v>
      </c>
      <c r="H292" s="57" t="s">
        <v>802</v>
      </c>
      <c r="I292" s="52" t="s">
        <v>363</v>
      </c>
      <c r="J292" s="52"/>
      <c r="K292" s="52"/>
      <c r="L292" s="52"/>
      <c r="M292" s="52" t="s">
        <v>317</v>
      </c>
      <c r="N292" s="52"/>
      <c r="P292" s="57" t="s">
        <v>1183</v>
      </c>
      <c r="Q292" s="57" t="s">
        <v>1187</v>
      </c>
      <c r="R292" s="57" t="str">
        <f>LOWER(_xlfn.CONCAT( Table2[[#This Row],[device_suggested_area]], "_",Table2[[#This Row],[powercalc_group_3]]))</f>
        <v>rack_server_network</v>
      </c>
      <c r="U292" s="59"/>
      <c r="V292" s="59"/>
      <c r="W292" s="59"/>
      <c r="X292" s="59"/>
      <c r="Y292" s="59"/>
      <c r="AC292" s="57" t="s">
        <v>312</v>
      </c>
      <c r="AE292" s="59"/>
      <c r="AG292" s="57" t="str">
        <f t="shared" si="28"/>
        <v/>
      </c>
      <c r="AH292" s="57" t="str">
        <f t="shared" si="26"/>
        <v/>
      </c>
      <c r="AK292" s="60"/>
      <c r="AL292" s="57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59" t="s">
        <v>480</v>
      </c>
      <c r="AN292" s="57" t="s">
        <v>489</v>
      </c>
      <c r="AO292" s="57" t="s">
        <v>477</v>
      </c>
      <c r="AP292" s="57" t="str">
        <f>IF(OR(ISBLANK(AT292), ISBLANK(AU292)), "", Table2[[#This Row],[device_via_device]])</f>
        <v>TPLink</v>
      </c>
      <c r="AQ292" s="57" t="s">
        <v>28</v>
      </c>
      <c r="AS292" s="57" t="s">
        <v>611</v>
      </c>
      <c r="AT292" s="57" t="s">
        <v>473</v>
      </c>
      <c r="AU292" s="57" t="s">
        <v>609</v>
      </c>
      <c r="AX292" s="57" t="str">
        <f t="shared" si="27"/>
        <v>[["mac", "ac:84:c6:54:95:8b"], ["ip", "10.0.6.86"]]</v>
      </c>
    </row>
    <row r="293" spans="1:50" s="57" customFormat="1" ht="16" customHeight="1" x14ac:dyDescent="0.2">
      <c r="A293" s="57">
        <v>2567</v>
      </c>
      <c r="B293" s="57" t="s">
        <v>26</v>
      </c>
      <c r="C293" s="57" t="s">
        <v>252</v>
      </c>
      <c r="D293" s="57" t="s">
        <v>134</v>
      </c>
      <c r="E293" s="57" t="s">
        <v>300</v>
      </c>
      <c r="F293" s="57" t="str">
        <f>IF(ISBLANK(E293), "", Table2[[#This Row],[unique_id]])</f>
        <v>roof_network_switch</v>
      </c>
      <c r="G293" s="57" t="s">
        <v>233</v>
      </c>
      <c r="H293" s="57" t="s">
        <v>802</v>
      </c>
      <c r="I293" s="52" t="s">
        <v>363</v>
      </c>
      <c r="J293" s="52"/>
      <c r="K293" s="52"/>
      <c r="L293" s="52"/>
      <c r="M293" s="52" t="s">
        <v>317</v>
      </c>
      <c r="N293" s="52"/>
      <c r="P293" s="57" t="s">
        <v>1183</v>
      </c>
      <c r="Q293" s="57" t="s">
        <v>1187</v>
      </c>
      <c r="R293" s="57" t="str">
        <f>LOWER(_xlfn.CONCAT( Table2[[#This Row],[device_suggested_area]], "_",Table2[[#This Row],[powercalc_group_3]]))</f>
        <v>roof_server_network</v>
      </c>
      <c r="U293" s="59"/>
      <c r="V293" s="59"/>
      <c r="W293" s="59"/>
      <c r="X293" s="59"/>
      <c r="Y293" s="59"/>
      <c r="AC293" s="57" t="s">
        <v>313</v>
      </c>
      <c r="AE293" s="59"/>
      <c r="AG293" s="57" t="str">
        <f t="shared" si="28"/>
        <v/>
      </c>
      <c r="AH293" s="57" t="str">
        <f t="shared" si="26"/>
        <v/>
      </c>
      <c r="AK293" s="60"/>
      <c r="AL293" s="57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59" t="s">
        <v>480</v>
      </c>
      <c r="AN293" s="57" t="s">
        <v>622</v>
      </c>
      <c r="AO293" s="57" t="s">
        <v>477</v>
      </c>
      <c r="AP293" s="57" t="str">
        <f>IF(OR(ISBLANK(AT293), ISBLANK(AU293)), "", Table2[[#This Row],[device_via_device]])</f>
        <v>TPLink</v>
      </c>
      <c r="AQ293" s="57" t="s">
        <v>38</v>
      </c>
      <c r="AS293" s="57" t="s">
        <v>611</v>
      </c>
      <c r="AT293" s="57" t="s">
        <v>471</v>
      </c>
      <c r="AU293" s="57" t="s">
        <v>607</v>
      </c>
      <c r="AX293" s="57" t="str">
        <f t="shared" si="27"/>
        <v>[["mac", "ac:84:c6:0d:20:9e"], ["ip", "10.0.6.84"]]</v>
      </c>
    </row>
    <row r="294" spans="1:50" s="57" customFormat="1" ht="16" customHeight="1" x14ac:dyDescent="0.2">
      <c r="A294" s="57">
        <v>2568</v>
      </c>
      <c r="B294" s="57" t="s">
        <v>26</v>
      </c>
      <c r="C294" s="57" t="s">
        <v>252</v>
      </c>
      <c r="D294" s="57" t="s">
        <v>134</v>
      </c>
      <c r="E294" s="57" t="s">
        <v>621</v>
      </c>
      <c r="F294" s="57" t="str">
        <f>IF(ISBLANK(E294), "", Table2[[#This Row],[unique_id]])</f>
        <v>rack_modem</v>
      </c>
      <c r="G294" s="57" t="s">
        <v>235</v>
      </c>
      <c r="H294" s="57" t="s">
        <v>802</v>
      </c>
      <c r="I294" s="52" t="s">
        <v>363</v>
      </c>
      <c r="J294" s="52"/>
      <c r="K294" s="52"/>
      <c r="L294" s="52"/>
      <c r="M294" s="52" t="s">
        <v>317</v>
      </c>
      <c r="N294" s="52"/>
      <c r="O294" s="57" t="s">
        <v>1211</v>
      </c>
      <c r="P294" s="57" t="s">
        <v>1207</v>
      </c>
      <c r="Q294" s="57" t="s">
        <v>1208</v>
      </c>
      <c r="R294" s="57" t="s">
        <v>1209</v>
      </c>
      <c r="U294" s="59"/>
      <c r="V294" s="59"/>
      <c r="W294" s="59"/>
      <c r="X294" s="59"/>
      <c r="Y294" s="59"/>
      <c r="AC294" s="57" t="s">
        <v>314</v>
      </c>
      <c r="AE294" s="59"/>
      <c r="AG294" s="57" t="str">
        <f t="shared" si="28"/>
        <v/>
      </c>
      <c r="AH294" s="57" t="str">
        <f t="shared" si="26"/>
        <v/>
      </c>
      <c r="AK294" s="60"/>
      <c r="AL294" s="57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59" t="s">
        <v>479</v>
      </c>
      <c r="AN294" s="57" t="s">
        <v>490</v>
      </c>
      <c r="AO294" s="62" t="s">
        <v>478</v>
      </c>
      <c r="AP294" s="57" t="str">
        <f>IF(OR(ISBLANK(AT294), ISBLANK(AU294)), "", Table2[[#This Row],[device_via_device]])</f>
        <v>TPLink</v>
      </c>
      <c r="AQ294" s="57" t="s">
        <v>28</v>
      </c>
      <c r="AS294" s="57" t="s">
        <v>611</v>
      </c>
      <c r="AT294" s="57" t="s">
        <v>472</v>
      </c>
      <c r="AU294" s="57" t="s">
        <v>608</v>
      </c>
      <c r="AX294" s="57" t="str">
        <f t="shared" si="27"/>
        <v>[["mac", "10:27:f5:31:f6:7e"], ["ip", "10.0.6.85"]]</v>
      </c>
    </row>
    <row r="295" spans="1:50" ht="16" hidden="1" customHeight="1" x14ac:dyDescent="0.2">
      <c r="A295" s="8">
        <v>2569</v>
      </c>
      <c r="B295" s="8" t="s">
        <v>26</v>
      </c>
      <c r="C295" s="8" t="s">
        <v>699</v>
      </c>
      <c r="D295" s="8" t="s">
        <v>27</v>
      </c>
      <c r="E295" s="8" t="s">
        <v>1110</v>
      </c>
      <c r="F295" s="8" t="str">
        <f>IF(ISBLANK(E295), "", Table2[[#This Row],[unique_id]])</f>
        <v>garden_repeater</v>
      </c>
      <c r="G295" s="8" t="s">
        <v>1112</v>
      </c>
      <c r="H295" s="8" t="s">
        <v>802</v>
      </c>
      <c r="I295" s="8" t="s">
        <v>363</v>
      </c>
      <c r="T295" s="8"/>
      <c r="U295" s="10"/>
      <c r="V295" s="10" t="s">
        <v>753</v>
      </c>
      <c r="W295" s="10"/>
      <c r="X295" s="16" t="s">
        <v>1203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1114</v>
      </c>
      <c r="AM295" s="10" t="s">
        <v>1107</v>
      </c>
      <c r="AN295" s="8" t="s">
        <v>1108</v>
      </c>
      <c r="AO295" s="14" t="s">
        <v>1109</v>
      </c>
      <c r="AP295" s="8" t="s">
        <v>699</v>
      </c>
      <c r="AQ295" s="8" t="s">
        <v>870</v>
      </c>
      <c r="AT295" s="8" t="s">
        <v>1111</v>
      </c>
      <c r="AU295" s="8"/>
      <c r="AV295" s="8"/>
      <c r="AX295" s="8" t="str">
        <f t="shared" si="27"/>
        <v>[["mac", "0x2c1165fffec5a3f6"]]</v>
      </c>
    </row>
    <row r="296" spans="1:50" ht="16" hidden="1" customHeight="1" x14ac:dyDescent="0.2">
      <c r="A296" s="8">
        <v>2570</v>
      </c>
      <c r="B296" s="8" t="s">
        <v>26</v>
      </c>
      <c r="C296" s="8" t="s">
        <v>699</v>
      </c>
      <c r="D296" s="8" t="s">
        <v>27</v>
      </c>
      <c r="E296" s="8" t="s">
        <v>1115</v>
      </c>
      <c r="F296" s="8" t="str">
        <f>IF(ISBLANK(E296), "", Table2[[#This Row],[unique_id]])</f>
        <v>landing_repeater</v>
      </c>
      <c r="G296" s="8" t="s">
        <v>1118</v>
      </c>
      <c r="H296" s="8" t="s">
        <v>802</v>
      </c>
      <c r="I296" s="8" t="s">
        <v>363</v>
      </c>
      <c r="T296" s="8"/>
      <c r="U296" s="10"/>
      <c r="V296" s="10" t="s">
        <v>753</v>
      </c>
      <c r="W296" s="10"/>
      <c r="X296" s="16" t="s">
        <v>1203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1120</v>
      </c>
      <c r="AM296" s="10" t="s">
        <v>1107</v>
      </c>
      <c r="AN296" s="8" t="s">
        <v>1108</v>
      </c>
      <c r="AO296" s="14" t="s">
        <v>1109</v>
      </c>
      <c r="AP296" s="8" t="s">
        <v>699</v>
      </c>
      <c r="AQ296" s="8" t="s">
        <v>848</v>
      </c>
      <c r="AT296" s="8" t="s">
        <v>1122</v>
      </c>
      <c r="AU296" s="8"/>
      <c r="AV296" s="8"/>
      <c r="AX296" s="8" t="str">
        <f t="shared" si="27"/>
        <v>[["mac", "0x2c1165fffebaa93c"]]</v>
      </c>
    </row>
    <row r="297" spans="1:50" ht="16" hidden="1" customHeight="1" x14ac:dyDescent="0.2">
      <c r="A297" s="8">
        <v>2571</v>
      </c>
      <c r="B297" s="8" t="s">
        <v>26</v>
      </c>
      <c r="C297" s="8" t="s">
        <v>699</v>
      </c>
      <c r="D297" s="8" t="s">
        <v>27</v>
      </c>
      <c r="E297" s="8" t="s">
        <v>1116</v>
      </c>
      <c r="F297" s="8" t="str">
        <f>IF(ISBLANK(E297), "", Table2[[#This Row],[unique_id]])</f>
        <v>driveway_repeater</v>
      </c>
      <c r="G297" s="8" t="s">
        <v>1117</v>
      </c>
      <c r="H297" s="8" t="s">
        <v>802</v>
      </c>
      <c r="I297" s="8" t="s">
        <v>363</v>
      </c>
      <c r="T297" s="8"/>
      <c r="U297" s="10"/>
      <c r="V297" s="10" t="s">
        <v>753</v>
      </c>
      <c r="W297" s="10"/>
      <c r="X297" s="16" t="s">
        <v>1203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1121</v>
      </c>
      <c r="AM297" s="10" t="s">
        <v>1107</v>
      </c>
      <c r="AN297" s="8" t="s">
        <v>1108</v>
      </c>
      <c r="AO297" s="14" t="s">
        <v>1109</v>
      </c>
      <c r="AP297" s="8" t="s">
        <v>699</v>
      </c>
      <c r="AQ297" s="8" t="s">
        <v>1119</v>
      </c>
      <c r="AT297" s="8" t="s">
        <v>1123</v>
      </c>
      <c r="AU297" s="8"/>
      <c r="AV297" s="8"/>
      <c r="AX297" s="8" t="str">
        <f t="shared" si="27"/>
        <v>[["mac", "0x50325ffffe47b8fa"]]</v>
      </c>
    </row>
    <row r="298" spans="1:50" ht="16" hidden="1" customHeight="1" x14ac:dyDescent="0.2">
      <c r="A298" s="8">
        <v>2572</v>
      </c>
      <c r="B298" s="8" t="s">
        <v>26</v>
      </c>
      <c r="C298" s="8" t="s">
        <v>680</v>
      </c>
      <c r="D298" s="8" t="s">
        <v>441</v>
      </c>
      <c r="E298" s="8" t="s">
        <v>440</v>
      </c>
      <c r="F298" s="8" t="str">
        <f>IF(ISBLANK(E298), "", Table2[[#This Row],[unique_id]])</f>
        <v>column_break</v>
      </c>
      <c r="G298" s="8" t="s">
        <v>437</v>
      </c>
      <c r="H298" s="8" t="s">
        <v>802</v>
      </c>
      <c r="I298" s="8" t="s">
        <v>363</v>
      </c>
      <c r="M298" s="8" t="s">
        <v>438</v>
      </c>
      <c r="N298" s="8" t="s">
        <v>439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808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822</v>
      </c>
      <c r="I299" s="8" t="s">
        <v>363</v>
      </c>
      <c r="J299" s="8" t="s">
        <v>807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1088</v>
      </c>
      <c r="AU299" s="8"/>
      <c r="AV299" s="8"/>
      <c r="AX299" s="8" t="str">
        <f t="shared" si="27"/>
        <v/>
      </c>
    </row>
    <row r="300" spans="1:50" ht="16" hidden="1" customHeight="1" x14ac:dyDescent="0.2">
      <c r="A300" s="48">
        <v>2601</v>
      </c>
      <c r="B300" s="8" t="s">
        <v>26</v>
      </c>
      <c r="C300" s="8" t="s">
        <v>151</v>
      </c>
      <c r="D300" s="8" t="s">
        <v>397</v>
      </c>
      <c r="E300" t="s">
        <v>800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822</v>
      </c>
      <c r="I300" s="8" t="s">
        <v>363</v>
      </c>
      <c r="J300" s="8" t="s">
        <v>807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1088</v>
      </c>
      <c r="AU300" s="8"/>
      <c r="AV300" s="8"/>
      <c r="AX300" s="8" t="str">
        <f t="shared" si="27"/>
        <v/>
      </c>
    </row>
    <row r="301" spans="1:50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809</v>
      </c>
      <c r="F301" s="8" t="str">
        <f>IF(ISBLANK(E301), "", Table2[[#This Row],[unique_id]])</f>
        <v>lighting_reset_adaptive_lighting_edwin_night_light</v>
      </c>
      <c r="G301" t="s">
        <v>612</v>
      </c>
      <c r="H301" s="8" t="s">
        <v>822</v>
      </c>
      <c r="I301" s="8" t="s">
        <v>363</v>
      </c>
      <c r="J301" s="8" t="s">
        <v>820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1088</v>
      </c>
      <c r="AU301" s="8"/>
      <c r="AV301" s="8"/>
      <c r="AX301" s="8" t="str">
        <f t="shared" si="27"/>
        <v/>
      </c>
    </row>
    <row r="302" spans="1:50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810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822</v>
      </c>
      <c r="I302" s="8" t="s">
        <v>363</v>
      </c>
      <c r="J302" s="8" t="s">
        <v>829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575</v>
      </c>
      <c r="AU302" s="8"/>
      <c r="AV302" s="8"/>
      <c r="AX302" s="8" t="str">
        <f t="shared" si="27"/>
        <v/>
      </c>
    </row>
    <row r="303" spans="1:50" ht="16" hidden="1" customHeight="1" x14ac:dyDescent="0.2">
      <c r="A303" s="48">
        <v>2604</v>
      </c>
      <c r="B303" s="8" t="s">
        <v>26</v>
      </c>
      <c r="C303" s="8" t="s">
        <v>151</v>
      </c>
      <c r="D303" s="8" t="s">
        <v>397</v>
      </c>
      <c r="E303" t="s">
        <v>811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822</v>
      </c>
      <c r="I303" s="8" t="s">
        <v>363</v>
      </c>
      <c r="J303" s="8" t="s">
        <v>829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812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822</v>
      </c>
      <c r="I304" s="8" t="s">
        <v>363</v>
      </c>
      <c r="J304" s="8" t="s">
        <v>829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898</v>
      </c>
      <c r="F305" s="8" t="str">
        <f>IF(ISBLANK(E305), "", Table2[[#This Row],[unique_id]])</f>
        <v>lighting_reset_adaptive_lighting_lounge_lamp</v>
      </c>
      <c r="G305" t="s">
        <v>843</v>
      </c>
      <c r="H305" s="8" t="s">
        <v>822</v>
      </c>
      <c r="I305" s="8" t="s">
        <v>363</v>
      </c>
      <c r="J305" s="8" t="s">
        <v>807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1088</v>
      </c>
      <c r="AU305" s="8"/>
      <c r="AV305" s="8"/>
      <c r="AX305" s="8" t="str">
        <f t="shared" si="27"/>
        <v/>
      </c>
    </row>
    <row r="306" spans="1:50" ht="16" hidden="1" customHeight="1" x14ac:dyDescent="0.2">
      <c r="A306" s="48">
        <v>2607</v>
      </c>
      <c r="B306" s="8" t="s">
        <v>26</v>
      </c>
      <c r="C306" s="8" t="s">
        <v>151</v>
      </c>
      <c r="D306" s="8" t="s">
        <v>397</v>
      </c>
      <c r="E306" t="s">
        <v>813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822</v>
      </c>
      <c r="I306" s="8" t="s">
        <v>363</v>
      </c>
      <c r="J306" s="8" t="s">
        <v>829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814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822</v>
      </c>
      <c r="I307" s="8" t="s">
        <v>363</v>
      </c>
      <c r="J307" s="8" t="s">
        <v>829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815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822</v>
      </c>
      <c r="I308" s="8" t="s">
        <v>363</v>
      </c>
      <c r="J308" s="8" t="s">
        <v>829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hidden="1" customHeight="1" x14ac:dyDescent="0.2">
      <c r="A309" s="48">
        <v>2610</v>
      </c>
      <c r="B309" s="8" t="s">
        <v>26</v>
      </c>
      <c r="C309" s="8" t="s">
        <v>151</v>
      </c>
      <c r="D309" s="8" t="s">
        <v>397</v>
      </c>
      <c r="E309" t="s">
        <v>816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822</v>
      </c>
      <c r="I309" s="8" t="s">
        <v>363</v>
      </c>
      <c r="J309" s="8" t="s">
        <v>829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834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822</v>
      </c>
      <c r="I310" s="8" t="s">
        <v>363</v>
      </c>
      <c r="J310" s="8" t="s">
        <v>829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hidden="1" customHeight="1" x14ac:dyDescent="0.2">
      <c r="A311" s="45">
        <v>2612</v>
      </c>
      <c r="B311" s="8" t="s">
        <v>26</v>
      </c>
      <c r="C311" s="8" t="s">
        <v>151</v>
      </c>
      <c r="D311" s="8" t="s">
        <v>397</v>
      </c>
      <c r="E311" t="s">
        <v>817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822</v>
      </c>
      <c r="I311" s="8" t="s">
        <v>363</v>
      </c>
      <c r="J311" s="8" t="s">
        <v>829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476</v>
      </c>
      <c r="AU311" s="8"/>
      <c r="AV311" s="8"/>
      <c r="AX311" s="8" t="str">
        <f t="shared" si="27"/>
        <v/>
      </c>
    </row>
    <row r="312" spans="1:50" ht="16" hidden="1" customHeight="1" x14ac:dyDescent="0.2">
      <c r="A312" s="46">
        <v>2613</v>
      </c>
      <c r="B312" s="8" t="s">
        <v>26</v>
      </c>
      <c r="C312" s="8" t="s">
        <v>151</v>
      </c>
      <c r="D312" s="8" t="s">
        <v>397</v>
      </c>
      <c r="E312" t="s">
        <v>818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822</v>
      </c>
      <c r="I312" s="8" t="s">
        <v>363</v>
      </c>
      <c r="J312" s="8" t="s">
        <v>829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553</v>
      </c>
      <c r="AU312" s="8"/>
      <c r="AV312" s="8"/>
      <c r="AX312" s="8" t="str">
        <f t="shared" si="27"/>
        <v/>
      </c>
    </row>
    <row r="313" spans="1:50" ht="16" hidden="1" customHeight="1" x14ac:dyDescent="0.2">
      <c r="A313" s="45">
        <v>2614</v>
      </c>
      <c r="B313" s="8" t="s">
        <v>26</v>
      </c>
      <c r="C313" s="8" t="s">
        <v>151</v>
      </c>
      <c r="D313" s="8" t="s">
        <v>397</v>
      </c>
      <c r="E313" t="s">
        <v>819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822</v>
      </c>
      <c r="I313" s="8" t="s">
        <v>363</v>
      </c>
      <c r="J313" s="8" t="s">
        <v>829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761</v>
      </c>
      <c r="AU313" s="8"/>
      <c r="AV313" s="8"/>
      <c r="AX313" s="8" t="str">
        <f t="shared" si="27"/>
        <v/>
      </c>
    </row>
    <row r="314" spans="1:50" ht="16" hidden="1" customHeight="1" x14ac:dyDescent="0.2">
      <c r="A314" s="45">
        <v>2615</v>
      </c>
      <c r="B314" s="8" t="s">
        <v>26</v>
      </c>
      <c r="C314" s="8" t="s">
        <v>680</v>
      </c>
      <c r="D314" s="8" t="s">
        <v>441</v>
      </c>
      <c r="E314" s="8" t="s">
        <v>440</v>
      </c>
      <c r="F314" s="8" t="str">
        <f>IF(ISBLANK(E314), "", Table2[[#This Row],[unique_id]])</f>
        <v>column_break</v>
      </c>
      <c r="G314" s="8" t="s">
        <v>437</v>
      </c>
      <c r="H314" s="8" t="s">
        <v>822</v>
      </c>
      <c r="I314" s="8" t="s">
        <v>363</v>
      </c>
      <c r="M314" s="8" t="s">
        <v>438</v>
      </c>
      <c r="N314" s="8" t="s">
        <v>439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hidden="1" customHeight="1" x14ac:dyDescent="0.2">
      <c r="A315" s="47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hidden="1" customHeight="1" x14ac:dyDescent="0.2">
      <c r="A316" s="47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hidden="1" customHeight="1" x14ac:dyDescent="0.2">
      <c r="A317" s="47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hidden="1" customHeight="1" x14ac:dyDescent="0.2">
      <c r="A318" s="47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hidden="1" customHeight="1" x14ac:dyDescent="0.2">
      <c r="A319" s="47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hidden="1" customHeight="1" x14ac:dyDescent="0.2">
      <c r="A320" s="47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hidden="1" customHeight="1" x14ac:dyDescent="0.2">
      <c r="A321" s="47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hidden="1" customHeight="1" x14ac:dyDescent="0.2">
      <c r="A322" s="47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hidden="1" customHeight="1" x14ac:dyDescent="0.2">
      <c r="A323" s="47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hidden="1" customHeight="1" x14ac:dyDescent="0.2">
      <c r="A324" s="47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hidden="1" customHeight="1" x14ac:dyDescent="0.2">
      <c r="A325" s="47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hidden="1" customHeight="1" x14ac:dyDescent="0.2">
      <c r="A326" s="47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hidden="1" customHeight="1" x14ac:dyDescent="0.2">
      <c r="A327" s="45">
        <v>2631</v>
      </c>
      <c r="B327" s="8" t="s">
        <v>884</v>
      </c>
      <c r="C327" s="8" t="s">
        <v>680</v>
      </c>
      <c r="D327" s="8" t="s">
        <v>441</v>
      </c>
      <c r="E327" s="8" t="s">
        <v>440</v>
      </c>
      <c r="F327" s="8" t="str">
        <f>IF(ISBLANK(E327), "", Table2[[#This Row],[unique_id]])</f>
        <v>column_break</v>
      </c>
      <c r="G327" s="8" t="s">
        <v>437</v>
      </c>
      <c r="H327" s="14" t="s">
        <v>378</v>
      </c>
      <c r="I327" s="8" t="s">
        <v>363</v>
      </c>
      <c r="M327" s="8" t="s">
        <v>438</v>
      </c>
      <c r="N327" s="8" t="s">
        <v>439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hidden="1" customHeight="1" x14ac:dyDescent="0.2">
      <c r="A328" s="8">
        <v>2640</v>
      </c>
      <c r="B328" s="8" t="s">
        <v>884</v>
      </c>
      <c r="C328" s="8" t="s">
        <v>151</v>
      </c>
      <c r="D328" s="8" t="s">
        <v>973</v>
      </c>
      <c r="E328" s="8" t="s">
        <v>974</v>
      </c>
      <c r="F328" s="8" t="str">
        <f>IF(ISBLANK(E328), "", Table2[[#This Row],[unique_id]])</f>
        <v>synchronize_devices</v>
      </c>
      <c r="G328" s="8" t="s">
        <v>976</v>
      </c>
      <c r="H328" s="8" t="s">
        <v>975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s="57" customFormat="1" ht="16" customHeight="1" x14ac:dyDescent="0.2">
      <c r="A329" s="57">
        <v>2650</v>
      </c>
      <c r="B329" s="57" t="s">
        <v>26</v>
      </c>
      <c r="C329" s="57" t="s">
        <v>254</v>
      </c>
      <c r="D329" s="57" t="s">
        <v>145</v>
      </c>
      <c r="E329" s="57" t="s">
        <v>146</v>
      </c>
      <c r="F329" s="57" t="str">
        <f>IF(ISBLANK(E329), "", Table2[[#This Row],[unique_id]])</f>
        <v>ada_home</v>
      </c>
      <c r="G329" s="57" t="s">
        <v>194</v>
      </c>
      <c r="H329" s="57" t="s">
        <v>1190</v>
      </c>
      <c r="I329" s="52" t="s">
        <v>144</v>
      </c>
      <c r="J329" s="52"/>
      <c r="K329" s="52"/>
      <c r="L329" s="52"/>
      <c r="M329" s="52" t="s">
        <v>136</v>
      </c>
      <c r="N329" s="52" t="s">
        <v>330</v>
      </c>
      <c r="O329" s="57" t="s">
        <v>495</v>
      </c>
      <c r="P329" s="57" t="s">
        <v>1183</v>
      </c>
      <c r="Q329" s="58" t="s">
        <v>1189</v>
      </c>
      <c r="R329" s="57" t="str">
        <f>LOWER(_xlfn.CONCAT( Table2[[#This Row],[device_suggested_area]], "_",Table2[[#This Row],[powercalc_group_3]]))</f>
        <v>ada_audio_visual_devices</v>
      </c>
      <c r="U329" s="59"/>
      <c r="V329" s="59"/>
      <c r="W329" s="59"/>
      <c r="X329" s="59"/>
      <c r="Y329" s="59"/>
      <c r="AE329" s="59"/>
      <c r="AG329" s="57" t="str">
        <f t="shared" si="31"/>
        <v/>
      </c>
      <c r="AH329" s="57" t="str">
        <f t="shared" si="26"/>
        <v/>
      </c>
      <c r="AK329" s="60"/>
      <c r="AL329" s="57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59" t="s">
        <v>1027</v>
      </c>
      <c r="AN329" s="57" t="s">
        <v>495</v>
      </c>
      <c r="AO329" s="57" t="s">
        <v>549</v>
      </c>
      <c r="AP329" s="57" t="s">
        <v>254</v>
      </c>
      <c r="AQ329" s="57" t="s">
        <v>130</v>
      </c>
      <c r="AS329" s="57" t="s">
        <v>591</v>
      </c>
      <c r="AT329" s="61" t="s">
        <v>643</v>
      </c>
      <c r="AU329" s="62" t="s">
        <v>635</v>
      </c>
      <c r="AV329" s="62"/>
      <c r="AW329" s="62"/>
      <c r="AX329" s="57" t="str">
        <f t="shared" si="27"/>
        <v>[["mac", "d4:f5:47:1c:cc:2d"], ["ip", "10.0.4.50"]]</v>
      </c>
    </row>
    <row r="330" spans="1:50" s="57" customFormat="1" ht="16" customHeight="1" x14ac:dyDescent="0.2">
      <c r="A330" s="57">
        <v>2651</v>
      </c>
      <c r="B330" s="57" t="s">
        <v>26</v>
      </c>
      <c r="C330" s="57" t="s">
        <v>254</v>
      </c>
      <c r="D330" s="57" t="s">
        <v>145</v>
      </c>
      <c r="E330" s="57" t="s">
        <v>318</v>
      </c>
      <c r="F330" s="57" t="str">
        <f>IF(ISBLANK(E330), "", Table2[[#This Row],[unique_id]])</f>
        <v>edwin_home</v>
      </c>
      <c r="G330" s="57" t="s">
        <v>319</v>
      </c>
      <c r="H330" s="57" t="s">
        <v>1190</v>
      </c>
      <c r="I330" s="52" t="s">
        <v>144</v>
      </c>
      <c r="J330" s="52"/>
      <c r="K330" s="52"/>
      <c r="L330" s="52"/>
      <c r="M330" s="52" t="s">
        <v>136</v>
      </c>
      <c r="N330" s="52" t="s">
        <v>330</v>
      </c>
      <c r="O330" s="57" t="s">
        <v>495</v>
      </c>
      <c r="P330" s="57" t="s">
        <v>1183</v>
      </c>
      <c r="Q330" s="58" t="s">
        <v>1189</v>
      </c>
      <c r="R330" s="57" t="str">
        <f>LOWER(_xlfn.CONCAT( Table2[[#This Row],[device_suggested_area]], "_",Table2[[#This Row],[powercalc_group_3]]))</f>
        <v>edwin_audio_visual_devices</v>
      </c>
      <c r="U330" s="59"/>
      <c r="V330" s="59"/>
      <c r="W330" s="59"/>
      <c r="X330" s="59"/>
      <c r="Y330" s="59"/>
      <c r="AE330" s="59"/>
      <c r="AG330" s="57" t="str">
        <f t="shared" si="31"/>
        <v/>
      </c>
      <c r="AH330" s="57" t="str">
        <f t="shared" si="26"/>
        <v/>
      </c>
      <c r="AK330" s="60"/>
      <c r="AL330" s="57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59" t="s">
        <v>1027</v>
      </c>
      <c r="AN330" s="57" t="s">
        <v>495</v>
      </c>
      <c r="AO330" s="57" t="s">
        <v>549</v>
      </c>
      <c r="AP330" s="57" t="s">
        <v>254</v>
      </c>
      <c r="AQ330" s="57" t="s">
        <v>127</v>
      </c>
      <c r="AS330" s="57" t="s">
        <v>591</v>
      </c>
      <c r="AT330" s="61" t="s">
        <v>642</v>
      </c>
      <c r="AU330" s="62" t="s">
        <v>636</v>
      </c>
      <c r="AV330" s="62"/>
      <c r="AW330" s="62"/>
      <c r="AX330" s="57" t="str">
        <f t="shared" si="27"/>
        <v>[["mac", "d4:f5:47:25:92:d5"], ["ip", "10.0.4.51"]]</v>
      </c>
    </row>
    <row r="331" spans="1:50" s="57" customFormat="1" ht="16" customHeight="1" x14ac:dyDescent="0.2">
      <c r="A331" s="57">
        <v>2652</v>
      </c>
      <c r="B331" s="57" t="s">
        <v>26</v>
      </c>
      <c r="C331" s="57" t="s">
        <v>254</v>
      </c>
      <c r="D331" s="57" t="s">
        <v>145</v>
      </c>
      <c r="E331" s="57" t="s">
        <v>326</v>
      </c>
      <c r="F331" s="57" t="str">
        <f>IF(ISBLANK(E331), "", Table2[[#This Row],[unique_id]])</f>
        <v>parents_home</v>
      </c>
      <c r="G331" s="57" t="s">
        <v>320</v>
      </c>
      <c r="H331" s="57" t="s">
        <v>1190</v>
      </c>
      <c r="I331" s="52" t="s">
        <v>144</v>
      </c>
      <c r="J331" s="52"/>
      <c r="K331" s="52"/>
      <c r="L331" s="52"/>
      <c r="M331" s="52" t="s">
        <v>136</v>
      </c>
      <c r="N331" s="52" t="s">
        <v>330</v>
      </c>
      <c r="P331" s="57" t="s">
        <v>1183</v>
      </c>
      <c r="Q331" s="58" t="s">
        <v>1189</v>
      </c>
      <c r="R331" s="57" t="str">
        <f>LOWER(_xlfn.CONCAT( Table2[[#This Row],[device_suggested_area]], "_",Table2[[#This Row],[powercalc_group_3]]))</f>
        <v>parents_audio_visual_devices</v>
      </c>
      <c r="U331" s="59"/>
      <c r="V331" s="59"/>
      <c r="W331" s="59"/>
      <c r="X331" s="59"/>
      <c r="Y331" s="59"/>
      <c r="AE331" s="59"/>
      <c r="AG331" s="57" t="str">
        <f t="shared" si="31"/>
        <v/>
      </c>
      <c r="AH331" s="57" t="str">
        <f t="shared" si="26"/>
        <v/>
      </c>
      <c r="AK331" s="60"/>
      <c r="AL331" s="57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59" t="s">
        <v>1027</v>
      </c>
      <c r="AN331" s="57" t="s">
        <v>495</v>
      </c>
      <c r="AO331" s="57" t="s">
        <v>1026</v>
      </c>
      <c r="AP331" s="57" t="s">
        <v>254</v>
      </c>
      <c r="AQ331" s="57" t="s">
        <v>201</v>
      </c>
      <c r="AS331" s="57" t="s">
        <v>591</v>
      </c>
      <c r="AT331" s="61" t="s">
        <v>1025</v>
      </c>
      <c r="AU331" s="62" t="s">
        <v>1024</v>
      </c>
      <c r="AV331" s="62"/>
      <c r="AW331" s="62"/>
      <c r="AX331" s="57" t="str">
        <f t="shared" si="27"/>
        <v>[["mac", "dc:e5:5b:a5:a3:0d"], ["ip", "10.0.4.55"]]</v>
      </c>
    </row>
    <row r="332" spans="1:50" s="57" customFormat="1" ht="16" customHeight="1" x14ac:dyDescent="0.2">
      <c r="A332" s="57">
        <v>2653</v>
      </c>
      <c r="B332" s="57" t="s">
        <v>26</v>
      </c>
      <c r="C332" s="57" t="s">
        <v>254</v>
      </c>
      <c r="D332" s="57" t="s">
        <v>145</v>
      </c>
      <c r="E332" s="57" t="s">
        <v>322</v>
      </c>
      <c r="F332" s="57" t="str">
        <f>IF(ISBLANK(E332), "", Table2[[#This Row],[unique_id]])</f>
        <v>kitchen_home</v>
      </c>
      <c r="G332" s="57" t="s">
        <v>321</v>
      </c>
      <c r="H332" s="57" t="s">
        <v>1190</v>
      </c>
      <c r="I332" s="52" t="s">
        <v>144</v>
      </c>
      <c r="J332" s="52"/>
      <c r="K332" s="52"/>
      <c r="L332" s="52"/>
      <c r="M332" s="52" t="s">
        <v>136</v>
      </c>
      <c r="N332" s="52" t="s">
        <v>330</v>
      </c>
      <c r="P332" s="57" t="s">
        <v>1183</v>
      </c>
      <c r="Q332" s="58" t="s">
        <v>1189</v>
      </c>
      <c r="R332" s="57" t="str">
        <f>LOWER(_xlfn.CONCAT( Table2[[#This Row],[device_suggested_area]], "_",Table2[[#This Row],[powercalc_group_3]]))</f>
        <v>kitchen_audio_visual_devices</v>
      </c>
      <c r="U332" s="59"/>
      <c r="V332" s="59"/>
      <c r="W332" s="59"/>
      <c r="X332" s="59"/>
      <c r="Y332" s="59"/>
      <c r="AE332" s="59"/>
      <c r="AG332" s="57" t="str">
        <f t="shared" si="31"/>
        <v/>
      </c>
      <c r="AH332" s="57" t="str">
        <f t="shared" ref="AH332:AH395" si="32">IF(ISBLANK(AF332),  "", _xlfn.CONCAT(LOWER(C332), "/", E332))</f>
        <v/>
      </c>
      <c r="AK332" s="60"/>
      <c r="AL332" s="57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59" t="s">
        <v>1027</v>
      </c>
      <c r="AN332" s="57" t="s">
        <v>495</v>
      </c>
      <c r="AO332" s="57" t="s">
        <v>1026</v>
      </c>
      <c r="AP332" s="57" t="s">
        <v>254</v>
      </c>
      <c r="AQ332" s="57" t="s">
        <v>215</v>
      </c>
      <c r="AS332" s="57" t="s">
        <v>591</v>
      </c>
      <c r="AT332" s="61" t="s">
        <v>1167</v>
      </c>
      <c r="AU332" s="62" t="s">
        <v>1166</v>
      </c>
      <c r="AV332" s="62"/>
      <c r="AW332" s="62"/>
      <c r="AX332" s="57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s="57" customFormat="1" ht="16" customHeight="1" x14ac:dyDescent="0.2">
      <c r="A333" s="57">
        <v>2654</v>
      </c>
      <c r="B333" s="57" t="s">
        <v>26</v>
      </c>
      <c r="C333" s="57" t="s">
        <v>254</v>
      </c>
      <c r="D333" s="57" t="s">
        <v>145</v>
      </c>
      <c r="E333" s="57" t="s">
        <v>977</v>
      </c>
      <c r="F333" s="57" t="str">
        <f>IF(ISBLANK(E333), "", Table2[[#This Row],[unique_id]])</f>
        <v>office_home</v>
      </c>
      <c r="G333" s="57" t="s">
        <v>978</v>
      </c>
      <c r="H333" s="57" t="s">
        <v>1190</v>
      </c>
      <c r="I333" s="52" t="s">
        <v>144</v>
      </c>
      <c r="J333" s="52"/>
      <c r="K333" s="52"/>
      <c r="L333" s="52"/>
      <c r="M333" s="52" t="s">
        <v>136</v>
      </c>
      <c r="N333" s="52" t="s">
        <v>330</v>
      </c>
      <c r="O333" s="57" t="s">
        <v>495</v>
      </c>
      <c r="P333" s="57" t="s">
        <v>1183</v>
      </c>
      <c r="Q333" s="58" t="s">
        <v>1189</v>
      </c>
      <c r="R333" s="57" t="str">
        <f>LOWER(_xlfn.CONCAT( Table2[[#This Row],[device_suggested_area]], "_",Table2[[#This Row],[powercalc_group_3]]))</f>
        <v>office_audio_visual_devices</v>
      </c>
      <c r="U333" s="59"/>
      <c r="V333" s="59"/>
      <c r="W333" s="59"/>
      <c r="X333" s="59"/>
      <c r="Y333" s="59"/>
      <c r="AE333" s="59"/>
      <c r="AG333" s="57" t="str">
        <f t="shared" si="31"/>
        <v/>
      </c>
      <c r="AH333" s="57" t="str">
        <f t="shared" si="32"/>
        <v/>
      </c>
      <c r="AK333" s="60"/>
      <c r="AL333" s="57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59" t="s">
        <v>1027</v>
      </c>
      <c r="AN333" s="57" t="s">
        <v>495</v>
      </c>
      <c r="AO333" s="57" t="s">
        <v>549</v>
      </c>
      <c r="AP333" s="57" t="s">
        <v>254</v>
      </c>
      <c r="AQ333" s="57" t="s">
        <v>222</v>
      </c>
      <c r="AS333" s="57" t="s">
        <v>591</v>
      </c>
      <c r="AT333" s="61" t="s">
        <v>640</v>
      </c>
      <c r="AU333" s="62" t="s">
        <v>639</v>
      </c>
      <c r="AV333" s="62"/>
      <c r="AW333" s="62"/>
      <c r="AX333" s="57" t="str">
        <f t="shared" si="33"/>
        <v>[["mac", "d4:f5:47:32:df:7b"], ["ip", "10.0.4.54"]]</v>
      </c>
    </row>
    <row r="334" spans="1:50" s="57" customFormat="1" ht="16" customHeight="1" x14ac:dyDescent="0.2">
      <c r="A334" s="57">
        <v>2655</v>
      </c>
      <c r="B334" s="57" t="s">
        <v>26</v>
      </c>
      <c r="C334" s="57" t="s">
        <v>254</v>
      </c>
      <c r="D334" s="57" t="s">
        <v>145</v>
      </c>
      <c r="E334" s="57" t="s">
        <v>1033</v>
      </c>
      <c r="F334" s="57" t="str">
        <f>IF(ISBLANK(E334), "", Table2[[#This Row],[unique_id]])</f>
        <v>lounge_home</v>
      </c>
      <c r="G334" s="57" t="s">
        <v>1034</v>
      </c>
      <c r="H334" s="57" t="s">
        <v>1190</v>
      </c>
      <c r="I334" s="52" t="s">
        <v>144</v>
      </c>
      <c r="J334" s="52"/>
      <c r="K334" s="52"/>
      <c r="L334" s="52"/>
      <c r="M334" s="52" t="s">
        <v>136</v>
      </c>
      <c r="N334" s="52" t="s">
        <v>330</v>
      </c>
      <c r="O334" s="57" t="s">
        <v>495</v>
      </c>
      <c r="P334" s="57" t="s">
        <v>1183</v>
      </c>
      <c r="Q334" s="58" t="s">
        <v>1189</v>
      </c>
      <c r="R334" s="57" t="str">
        <f>LOWER(_xlfn.CONCAT( Table2[[#This Row],[device_suggested_area]], "_",Table2[[#This Row],[powercalc_group_3]]))</f>
        <v>lounge_audio_visual_devices</v>
      </c>
      <c r="U334" s="59"/>
      <c r="V334" s="59"/>
      <c r="W334" s="59"/>
      <c r="X334" s="59"/>
      <c r="Y334" s="59"/>
      <c r="AE334" s="59"/>
      <c r="AG334" s="57" t="str">
        <f t="shared" si="31"/>
        <v/>
      </c>
      <c r="AH334" s="57" t="str">
        <f t="shared" si="32"/>
        <v/>
      </c>
      <c r="AK334" s="60"/>
      <c r="AL334" s="57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59" t="s">
        <v>1027</v>
      </c>
      <c r="AN334" s="57" t="s">
        <v>495</v>
      </c>
      <c r="AO334" s="57" t="s">
        <v>549</v>
      </c>
      <c r="AP334" s="57" t="s">
        <v>254</v>
      </c>
      <c r="AQ334" s="57" t="s">
        <v>203</v>
      </c>
      <c r="AS334" s="57" t="s">
        <v>591</v>
      </c>
      <c r="AT334" s="61" t="s">
        <v>641</v>
      </c>
      <c r="AU334" s="62" t="s">
        <v>637</v>
      </c>
      <c r="AV334" s="62"/>
      <c r="AW334" s="62"/>
      <c r="AX334" s="57" t="str">
        <f t="shared" si="33"/>
        <v>[["mac", "d4:f5:47:8c:d1:7e"], ["ip", "10.0.4.52"]]</v>
      </c>
    </row>
    <row r="335" spans="1:50" ht="16" hidden="1" customHeight="1" x14ac:dyDescent="0.2">
      <c r="A335" s="8">
        <v>2656</v>
      </c>
      <c r="B335" s="8" t="s">
        <v>26</v>
      </c>
      <c r="C335" s="8" t="s">
        <v>680</v>
      </c>
      <c r="D335" s="8" t="s">
        <v>441</v>
      </c>
      <c r="E335" s="8" t="s">
        <v>440</v>
      </c>
      <c r="F335" s="8" t="str">
        <f>IF(ISBLANK(E335), "", Table2[[#This Row],[unique_id]])</f>
        <v>column_break</v>
      </c>
      <c r="G335" s="8" t="s">
        <v>437</v>
      </c>
      <c r="H335" s="8" t="s">
        <v>1190</v>
      </c>
      <c r="I335" s="8" t="s">
        <v>144</v>
      </c>
      <c r="M335" s="8" t="s">
        <v>438</v>
      </c>
      <c r="N335" s="8" t="s">
        <v>439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s="57" customFormat="1" ht="16" customHeight="1" x14ac:dyDescent="0.2">
      <c r="A336" s="57">
        <v>2657</v>
      </c>
      <c r="B336" s="57" t="s">
        <v>26</v>
      </c>
      <c r="C336" s="57" t="s">
        <v>885</v>
      </c>
      <c r="D336" s="57" t="s">
        <v>145</v>
      </c>
      <c r="E336" s="57" t="s">
        <v>972</v>
      </c>
      <c r="F336" s="57" t="str">
        <f>IF(ISBLANK(E336), "", Table2[[#This Row],[unique_id]])</f>
        <v>lg_webos_smart_tv</v>
      </c>
      <c r="G336" s="57" t="s">
        <v>187</v>
      </c>
      <c r="H336" s="57" t="s">
        <v>1190</v>
      </c>
      <c r="I336" s="52" t="s">
        <v>144</v>
      </c>
      <c r="J336" s="52"/>
      <c r="K336" s="52"/>
      <c r="L336" s="52"/>
      <c r="M336" s="52" t="s">
        <v>136</v>
      </c>
      <c r="N336" s="52" t="s">
        <v>330</v>
      </c>
      <c r="P336" s="57" t="s">
        <v>1183</v>
      </c>
      <c r="Q336" s="58" t="s">
        <v>1189</v>
      </c>
      <c r="R336" s="57" t="str">
        <f>LOWER(_xlfn.CONCAT( Table2[[#This Row],[device_suggested_area]], "_",Table2[[#This Row],[powercalc_group_3]]))</f>
        <v>lounge_audio_visual_devices</v>
      </c>
      <c r="U336" s="59"/>
      <c r="V336" s="59"/>
      <c r="W336" s="59"/>
      <c r="X336" s="59"/>
      <c r="Y336" s="59"/>
      <c r="AE336" s="59"/>
      <c r="AG336" s="57" t="str">
        <f>IF(ISBLANK(AF336),  "", _xlfn.CONCAT("haas/entity/sensor/", LOWER(C336), "/", E336, "/config"))</f>
        <v/>
      </c>
      <c r="AH336" s="57" t="str">
        <f t="shared" si="32"/>
        <v/>
      </c>
      <c r="AK336" s="60"/>
      <c r="AL336" s="57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59" t="s">
        <v>888</v>
      </c>
      <c r="AN336" s="57" t="s">
        <v>487</v>
      </c>
      <c r="AO336" s="57" t="s">
        <v>889</v>
      </c>
      <c r="AP336" s="57" t="s">
        <v>885</v>
      </c>
      <c r="AQ336" s="57" t="s">
        <v>203</v>
      </c>
      <c r="AS336" s="57" t="s">
        <v>591</v>
      </c>
      <c r="AT336" s="61" t="s">
        <v>886</v>
      </c>
      <c r="AU336" s="62" t="s">
        <v>887</v>
      </c>
      <c r="AV336" s="62"/>
      <c r="AW336" s="62"/>
      <c r="AX336" s="57" t="str">
        <f t="shared" si="33"/>
        <v>[["mac", "4c:ba:d7:bf:94:d0"], ["ip", "10.0.4.49"]]</v>
      </c>
    </row>
    <row r="337" spans="1:50" ht="16" hidden="1" customHeight="1" x14ac:dyDescent="0.2">
      <c r="A337" s="8">
        <v>2658</v>
      </c>
      <c r="B337" s="8" t="s">
        <v>884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1190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558</v>
      </c>
      <c r="AN337" s="8" t="s">
        <v>487</v>
      </c>
      <c r="AO337" s="8" t="s">
        <v>559</v>
      </c>
      <c r="AP337" s="8" t="s">
        <v>324</v>
      </c>
      <c r="AQ337" s="8" t="s">
        <v>201</v>
      </c>
      <c r="AS337" s="8" t="s">
        <v>591</v>
      </c>
      <c r="AT337" s="15" t="s">
        <v>561</v>
      </c>
      <c r="AU337" s="13" t="s">
        <v>645</v>
      </c>
      <c r="AV337" s="14"/>
      <c r="AW337" s="14"/>
      <c r="AX337" s="8" t="str">
        <f t="shared" si="33"/>
        <v>[["mac", "90:dd:5d:ce:1e:96"], ["ip", "10.0.4.47"]]</v>
      </c>
    </row>
    <row r="338" spans="1:50" ht="16" hidden="1" customHeight="1" x14ac:dyDescent="0.2">
      <c r="A338" s="8">
        <v>2659</v>
      </c>
      <c r="B338" s="8" t="s">
        <v>884</v>
      </c>
      <c r="C338" s="8" t="s">
        <v>254</v>
      </c>
      <c r="D338" s="8" t="s">
        <v>145</v>
      </c>
      <c r="E338" s="8" t="s">
        <v>1086</v>
      </c>
      <c r="F338" s="8" t="str">
        <f>IF(ISBLANK(E338), "", Table2[[#This Row],[unique_id]])</f>
        <v>office_tv</v>
      </c>
      <c r="G338" s="8" t="s">
        <v>1087</v>
      </c>
      <c r="H338" s="8" t="s">
        <v>1190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551</v>
      </c>
      <c r="AN338" s="8" t="s">
        <v>487</v>
      </c>
      <c r="AO338" s="8" t="s">
        <v>550</v>
      </c>
      <c r="AP338" s="8" t="s">
        <v>254</v>
      </c>
      <c r="AQ338" s="8" t="s">
        <v>222</v>
      </c>
      <c r="AS338" s="8" t="s">
        <v>591</v>
      </c>
      <c r="AT338" s="15" t="s">
        <v>644</v>
      </c>
      <c r="AU338" s="14" t="s">
        <v>638</v>
      </c>
      <c r="AV338" s="14"/>
      <c r="AW338" s="14"/>
      <c r="AX338" s="8" t="str">
        <f t="shared" si="33"/>
        <v>[["mac", "48:d6:d5:33:7c:28"], ["ip", "10.0.4.53"]]</v>
      </c>
    </row>
    <row r="339" spans="1:50" ht="16" hidden="1" customHeight="1" x14ac:dyDescent="0.2">
      <c r="A339" s="8">
        <v>2660</v>
      </c>
      <c r="B339" s="8" t="s">
        <v>26</v>
      </c>
      <c r="C339" s="8" t="s">
        <v>680</v>
      </c>
      <c r="D339" s="8" t="s">
        <v>441</v>
      </c>
      <c r="E339" s="8" t="s">
        <v>440</v>
      </c>
      <c r="F339" s="8" t="str">
        <f>IF(ISBLANK(E339), "", Table2[[#This Row],[unique_id]])</f>
        <v>column_break</v>
      </c>
      <c r="G339" s="8" t="s">
        <v>437</v>
      </c>
      <c r="H339" s="8" t="s">
        <v>1190</v>
      </c>
      <c r="I339" s="8" t="s">
        <v>144</v>
      </c>
      <c r="M339" s="8" t="s">
        <v>438</v>
      </c>
      <c r="N339" s="8" t="s">
        <v>439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s="57" customFormat="1" ht="16" customHeight="1" x14ac:dyDescent="0.2">
      <c r="A340" s="57">
        <v>2661</v>
      </c>
      <c r="B340" s="57" t="s">
        <v>26</v>
      </c>
      <c r="C340" s="57" t="s">
        <v>189</v>
      </c>
      <c r="D340" s="57" t="s">
        <v>145</v>
      </c>
      <c r="E340" s="57" t="s">
        <v>1171</v>
      </c>
      <c r="F340" s="57" t="str">
        <f>IF(ISBLANK(E340), "", Table2[[#This Row],[unique_id]])</f>
        <v>lounge_arc</v>
      </c>
      <c r="G340" s="57" t="s">
        <v>1174</v>
      </c>
      <c r="H340" s="57" t="s">
        <v>1190</v>
      </c>
      <c r="I340" s="52" t="s">
        <v>144</v>
      </c>
      <c r="J340" s="52"/>
      <c r="K340" s="52"/>
      <c r="L340" s="52"/>
      <c r="M340" s="52" t="s">
        <v>136</v>
      </c>
      <c r="N340" s="52" t="s">
        <v>330</v>
      </c>
      <c r="O340" s="57" t="s">
        <v>495</v>
      </c>
      <c r="P340" s="57" t="s">
        <v>1183</v>
      </c>
      <c r="Q340" s="58" t="s">
        <v>1189</v>
      </c>
      <c r="R340" s="57" t="str">
        <f>LOWER(_xlfn.CONCAT( Table2[[#This Row],[device_suggested_area]], "_",Table2[[#This Row],[powercalc_group_3]]))</f>
        <v>lounge_audio_visual_devices</v>
      </c>
      <c r="U340" s="59"/>
      <c r="V340" s="59"/>
      <c r="W340" s="59"/>
      <c r="X340" s="59"/>
      <c r="Y340" s="59"/>
      <c r="AE340" s="59"/>
      <c r="AG340" s="57" t="str">
        <f t="shared" ref="AG340:AG354" si="34">IF(ISBLANK(AF340),  "", _xlfn.CONCAT("haas/entity/sensor/", LOWER(C340), "/", E340, "/config"))</f>
        <v/>
      </c>
      <c r="AH340" s="57" t="str">
        <f t="shared" si="32"/>
        <v/>
      </c>
      <c r="AK340" s="60"/>
      <c r="AL340" s="57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59" t="s">
        <v>493</v>
      </c>
      <c r="AN340" s="57" t="s">
        <v>494</v>
      </c>
      <c r="AO340" s="57" t="s">
        <v>890</v>
      </c>
      <c r="AP340" s="57" t="str">
        <f>IF(OR(ISBLANK(AT340), ISBLANK(AU340)), "", Table2[[#This Row],[device_via_device]])</f>
        <v>Sonos</v>
      </c>
      <c r="AQ340" s="57" t="s">
        <v>203</v>
      </c>
      <c r="AS340" s="57" t="s">
        <v>591</v>
      </c>
      <c r="AT340" s="57" t="s">
        <v>891</v>
      </c>
      <c r="AU340" s="68" t="s">
        <v>892</v>
      </c>
      <c r="AV340" s="62"/>
      <c r="AW340" s="62"/>
      <c r="AX340" s="57" t="str">
        <f t="shared" si="33"/>
        <v>[["mac", "38:42:0b:47:73:dc"], ["ip", "10.0.4.43"]]</v>
      </c>
    </row>
    <row r="341" spans="1:50" s="57" customFormat="1" ht="16" customHeight="1" x14ac:dyDescent="0.2">
      <c r="A341" s="57">
        <v>2662</v>
      </c>
      <c r="B341" s="57" t="s">
        <v>26</v>
      </c>
      <c r="C341" s="57" t="s">
        <v>189</v>
      </c>
      <c r="D341" s="57" t="s">
        <v>145</v>
      </c>
      <c r="E341" s="57" t="s">
        <v>1170</v>
      </c>
      <c r="F341" s="57" t="str">
        <f>IF(ISBLANK(E341), "", Table2[[#This Row],[unique_id]])</f>
        <v>kitchen_move</v>
      </c>
      <c r="G341" s="57" t="s">
        <v>1175</v>
      </c>
      <c r="H341" s="57" t="s">
        <v>1190</v>
      </c>
      <c r="I341" s="52" t="s">
        <v>144</v>
      </c>
      <c r="J341" s="52"/>
      <c r="K341" s="52"/>
      <c r="L341" s="52"/>
      <c r="M341" s="52" t="s">
        <v>136</v>
      </c>
      <c r="N341" s="52" t="s">
        <v>330</v>
      </c>
      <c r="P341" s="57" t="s">
        <v>1183</v>
      </c>
      <c r="Q341" s="58" t="s">
        <v>1189</v>
      </c>
      <c r="R341" s="57" t="str">
        <f>LOWER(_xlfn.CONCAT( Table2[[#This Row],[device_suggested_area]], "_",Table2[[#This Row],[powercalc_group_3]]))</f>
        <v>kitchen_audio_visual_devices</v>
      </c>
      <c r="U341" s="59"/>
      <c r="V341" s="59"/>
      <c r="W341" s="59"/>
      <c r="X341" s="59"/>
      <c r="Y341" s="59"/>
      <c r="AE341" s="59"/>
      <c r="AG341" s="57" t="str">
        <f t="shared" si="34"/>
        <v/>
      </c>
      <c r="AH341" s="57" t="str">
        <f t="shared" si="32"/>
        <v/>
      </c>
      <c r="AK341" s="60"/>
      <c r="AL341" s="57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59" t="s">
        <v>493</v>
      </c>
      <c r="AN341" s="57" t="s">
        <v>495</v>
      </c>
      <c r="AO341" s="57" t="s">
        <v>496</v>
      </c>
      <c r="AP341" s="57" t="str">
        <f>IF(OR(ISBLANK(AT341), ISBLANK(AU341)), "", Table2[[#This Row],[device_via_device]])</f>
        <v>Sonos</v>
      </c>
      <c r="AQ341" s="57" t="s">
        <v>215</v>
      </c>
      <c r="AS341" s="57" t="s">
        <v>591</v>
      </c>
      <c r="AT341" s="57" t="s">
        <v>500</v>
      </c>
      <c r="AU341" s="68" t="s">
        <v>674</v>
      </c>
      <c r="AV341" s="62"/>
      <c r="AW341" s="62"/>
      <c r="AX341" s="57" t="str">
        <f t="shared" si="33"/>
        <v>[["mac", "48:a6:b8:e2:50:40"], ["ip", "10.0.4.41"]]</v>
      </c>
    </row>
    <row r="342" spans="1:50" s="57" customFormat="1" ht="16" customHeight="1" x14ac:dyDescent="0.2">
      <c r="A342" s="57">
        <v>2663</v>
      </c>
      <c r="B342" s="57" t="s">
        <v>26</v>
      </c>
      <c r="C342" s="57" t="s">
        <v>189</v>
      </c>
      <c r="D342" s="57" t="s">
        <v>145</v>
      </c>
      <c r="E342" s="57" t="s">
        <v>1169</v>
      </c>
      <c r="F342" s="57" t="str">
        <f>IF(ISBLANK(E342), "", Table2[[#This Row],[unique_id]])</f>
        <v>kitchen_five</v>
      </c>
      <c r="G342" s="57" t="s">
        <v>1176</v>
      </c>
      <c r="H342" s="57" t="s">
        <v>1190</v>
      </c>
      <c r="I342" s="52" t="s">
        <v>144</v>
      </c>
      <c r="J342" s="52"/>
      <c r="K342" s="52"/>
      <c r="L342" s="52"/>
      <c r="M342" s="52" t="s">
        <v>136</v>
      </c>
      <c r="N342" s="52" t="s">
        <v>330</v>
      </c>
      <c r="P342" s="57" t="s">
        <v>1183</v>
      </c>
      <c r="Q342" s="58" t="s">
        <v>1189</v>
      </c>
      <c r="R342" s="57" t="str">
        <f>LOWER(_xlfn.CONCAT( Table2[[#This Row],[device_suggested_area]], "_",Table2[[#This Row],[powercalc_group_3]]))</f>
        <v>kitchen_audio_visual_devices</v>
      </c>
      <c r="U342" s="59"/>
      <c r="V342" s="59"/>
      <c r="W342" s="59"/>
      <c r="X342" s="59"/>
      <c r="Y342" s="59"/>
      <c r="AE342" s="59"/>
      <c r="AG342" s="57" t="str">
        <f t="shared" si="34"/>
        <v/>
      </c>
      <c r="AH342" s="57" t="str">
        <f t="shared" si="32"/>
        <v/>
      </c>
      <c r="AK342" s="60"/>
      <c r="AL342" s="57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59" t="s">
        <v>493</v>
      </c>
      <c r="AN342" s="57" t="s">
        <v>494</v>
      </c>
      <c r="AO342" s="57" t="s">
        <v>497</v>
      </c>
      <c r="AP342" s="57" t="str">
        <f>IF(OR(ISBLANK(AT342), ISBLANK(AU342)), "", Table2[[#This Row],[device_via_device]])</f>
        <v>Sonos</v>
      </c>
      <c r="AQ342" s="57" t="s">
        <v>215</v>
      </c>
      <c r="AS342" s="57" t="s">
        <v>591</v>
      </c>
      <c r="AT342" s="63" t="s">
        <v>499</v>
      </c>
      <c r="AU342" s="68" t="s">
        <v>675</v>
      </c>
      <c r="AV342" s="62"/>
      <c r="AW342" s="62"/>
      <c r="AX342" s="57" t="str">
        <f t="shared" si="33"/>
        <v>[["mac", "5c:aa:fd:f1:a3:d4"], ["ip", "10.0.4.42"]]</v>
      </c>
    </row>
    <row r="343" spans="1:50" s="57" customFormat="1" ht="16" customHeight="1" x14ac:dyDescent="0.2">
      <c r="A343" s="57">
        <v>2664</v>
      </c>
      <c r="B343" s="57" t="s">
        <v>26</v>
      </c>
      <c r="C343" s="57" t="s">
        <v>189</v>
      </c>
      <c r="D343" s="57" t="s">
        <v>145</v>
      </c>
      <c r="E343" s="57" t="s">
        <v>1168</v>
      </c>
      <c r="F343" s="57" t="str">
        <f>IF(ISBLANK(E343), "", Table2[[#This Row],[unique_id]])</f>
        <v>parents_move</v>
      </c>
      <c r="G343" s="57" t="s">
        <v>1177</v>
      </c>
      <c r="H343" s="57" t="s">
        <v>1190</v>
      </c>
      <c r="I343" s="52" t="s">
        <v>144</v>
      </c>
      <c r="J343" s="52"/>
      <c r="K343" s="52"/>
      <c r="L343" s="52"/>
      <c r="M343" s="52" t="s">
        <v>136</v>
      </c>
      <c r="N343" s="52" t="s">
        <v>330</v>
      </c>
      <c r="P343" s="57" t="s">
        <v>1183</v>
      </c>
      <c r="Q343" s="58" t="s">
        <v>1189</v>
      </c>
      <c r="R343" s="57" t="str">
        <f>LOWER(_xlfn.CONCAT( Table2[[#This Row],[device_suggested_area]], "_",Table2[[#This Row],[powercalc_group_3]]))</f>
        <v>parents_audio_visual_devices</v>
      </c>
      <c r="U343" s="59"/>
      <c r="V343" s="59"/>
      <c r="W343" s="59"/>
      <c r="X343" s="59"/>
      <c r="Y343" s="59"/>
      <c r="AE343" s="59"/>
      <c r="AG343" s="57" t="str">
        <f t="shared" si="34"/>
        <v/>
      </c>
      <c r="AH343" s="57" t="str">
        <f t="shared" si="32"/>
        <v/>
      </c>
      <c r="AK343" s="60"/>
      <c r="AL343" s="57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59" t="s">
        <v>493</v>
      </c>
      <c r="AN343" s="57" t="s">
        <v>494</v>
      </c>
      <c r="AO343" s="57" t="s">
        <v>496</v>
      </c>
      <c r="AP343" s="57" t="str">
        <f>IF(OR(ISBLANK(AT343), ISBLANK(AU343)), "", Table2[[#This Row],[device_via_device]])</f>
        <v>Sonos</v>
      </c>
      <c r="AQ343" s="57" t="s">
        <v>201</v>
      </c>
      <c r="AS343" s="57" t="s">
        <v>591</v>
      </c>
      <c r="AT343" s="57" t="s">
        <v>498</v>
      </c>
      <c r="AU343" s="62" t="s">
        <v>673</v>
      </c>
      <c r="AV343" s="62"/>
      <c r="AW343" s="62"/>
      <c r="AX343" s="57" t="str">
        <f t="shared" si="33"/>
        <v>[["mac", "5c:aa:fd:d1:23:be"], ["ip", "10.0.4.40"]]</v>
      </c>
    </row>
    <row r="344" spans="1:50" ht="16" hidden="1" customHeight="1" x14ac:dyDescent="0.2">
      <c r="A344" s="8">
        <v>2665</v>
      </c>
      <c r="B344" s="8" t="s">
        <v>884</v>
      </c>
      <c r="C344" s="8" t="s">
        <v>324</v>
      </c>
      <c r="D344" s="8" t="s">
        <v>145</v>
      </c>
      <c r="E344" s="8" t="s">
        <v>1028</v>
      </c>
      <c r="F344" s="8" t="str">
        <f>IF(ISBLANK(E344), "", Table2[[#This Row],[unique_id]])</f>
        <v>parents_tv_speaker</v>
      </c>
      <c r="G344" s="8" t="s">
        <v>1029</v>
      </c>
      <c r="H344" s="8" t="s">
        <v>1190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558</v>
      </c>
      <c r="AN344" s="8" t="s">
        <v>1030</v>
      </c>
      <c r="AO344" s="8" t="s">
        <v>557</v>
      </c>
      <c r="AP344" s="8" t="s">
        <v>324</v>
      </c>
      <c r="AQ344" s="8" t="s">
        <v>201</v>
      </c>
      <c r="AS344" s="8" t="s">
        <v>591</v>
      </c>
      <c r="AT344" s="15" t="s">
        <v>562</v>
      </c>
      <c r="AU344" s="13" t="s">
        <v>646</v>
      </c>
      <c r="AV344" s="14"/>
      <c r="AW344" s="14"/>
      <c r="AX344" s="8" t="str">
        <f t="shared" si="33"/>
        <v>[["mac", "d4:a3:3d:5c:8c:28"], ["ip", "10.0.4.48"]]</v>
      </c>
    </row>
    <row r="345" spans="1:50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1049</v>
      </c>
      <c r="F345" s="8" t="str">
        <f>IF(ISBLANK(E345), "", Table2[[#This Row],[unique_id]])</f>
        <v>back_door_lock_security</v>
      </c>
      <c r="G345" s="8" t="s">
        <v>1045</v>
      </c>
      <c r="H345" s="8" t="s">
        <v>1018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1060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1062</v>
      </c>
      <c r="F346" s="8" t="str">
        <f>IF(ISBLANK(E346), "", Table2[[#This Row],[unique_id]])</f>
        <v>template_back_door_state</v>
      </c>
      <c r="G346" s="8" t="s">
        <v>357</v>
      </c>
      <c r="H346" s="8" t="s">
        <v>1018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hidden="1" customHeight="1" x14ac:dyDescent="0.2">
      <c r="A347" s="8">
        <v>2702</v>
      </c>
      <c r="B347" s="8" t="s">
        <v>26</v>
      </c>
      <c r="C347" s="8" t="s">
        <v>1006</v>
      </c>
      <c r="D347" s="8" t="s">
        <v>1012</v>
      </c>
      <c r="E347" s="8" t="s">
        <v>1013</v>
      </c>
      <c r="F347" s="8" t="str">
        <f>IF(ISBLANK(E347), "", Table2[[#This Row],[unique_id]])</f>
        <v>back_door_lock</v>
      </c>
      <c r="G347" s="8" t="s">
        <v>1064</v>
      </c>
      <c r="H347" s="8" t="s">
        <v>1018</v>
      </c>
      <c r="I347" s="8" t="s">
        <v>219</v>
      </c>
      <c r="M347" s="8" t="s">
        <v>136</v>
      </c>
      <c r="T347" s="8"/>
      <c r="U347" s="10"/>
      <c r="V347" s="10" t="s">
        <v>753</v>
      </c>
      <c r="W347" s="10"/>
      <c r="X347" s="16" t="s">
        <v>1202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1011</v>
      </c>
      <c r="AM347" s="10" t="s">
        <v>1009</v>
      </c>
      <c r="AN347" s="8" t="s">
        <v>1007</v>
      </c>
      <c r="AO347" s="11" t="s">
        <v>1008</v>
      </c>
      <c r="AP347" s="8" t="s">
        <v>1006</v>
      </c>
      <c r="AQ347" s="8" t="s">
        <v>848</v>
      </c>
      <c r="AT347" s="8" t="s">
        <v>1005</v>
      </c>
      <c r="AU347" s="8"/>
      <c r="AV347" s="8"/>
      <c r="AX347" s="8" t="str">
        <f t="shared" si="33"/>
        <v>[["mac", "0x000d6f0011274420"]]</v>
      </c>
    </row>
    <row r="348" spans="1:50" ht="16" hidden="1" customHeight="1" x14ac:dyDescent="0.2">
      <c r="A348" s="8">
        <v>2703</v>
      </c>
      <c r="B348" s="8" t="s">
        <v>26</v>
      </c>
      <c r="C348" s="8" t="s">
        <v>446</v>
      </c>
      <c r="D348" s="8" t="s">
        <v>149</v>
      </c>
      <c r="E348" s="8" t="s">
        <v>1055</v>
      </c>
      <c r="F348" s="8" t="str">
        <f>IF(ISBLANK(E348), "", Table2[[#This Row],[unique_id]])</f>
        <v>template_back_door_sensor_contact_last</v>
      </c>
      <c r="G348" s="8" t="s">
        <v>1063</v>
      </c>
      <c r="H348" s="8" t="s">
        <v>1018</v>
      </c>
      <c r="I348" s="8" t="s">
        <v>219</v>
      </c>
      <c r="M348" s="8" t="s">
        <v>136</v>
      </c>
      <c r="T348" s="8"/>
      <c r="U348" s="10"/>
      <c r="V348" s="10" t="s">
        <v>753</v>
      </c>
      <c r="W348" s="10"/>
      <c r="X348" s="16" t="s">
        <v>1202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1039</v>
      </c>
      <c r="AM348" s="10" t="s">
        <v>1009</v>
      </c>
      <c r="AN348" s="11" t="s">
        <v>1036</v>
      </c>
      <c r="AO348" s="11" t="s">
        <v>1037</v>
      </c>
      <c r="AP348" s="8" t="s">
        <v>446</v>
      </c>
      <c r="AQ348" s="8" t="s">
        <v>848</v>
      </c>
      <c r="AT348" s="8" t="s">
        <v>1040</v>
      </c>
      <c r="AU348" s="8"/>
      <c r="AV348" s="8"/>
      <c r="AX348" s="8" t="str">
        <f t="shared" si="33"/>
        <v>[["mac", "0x00124b0029119f9a"]]</v>
      </c>
    </row>
    <row r="349" spans="1:50" s="39" customFormat="1" ht="16" hidden="1" customHeight="1" x14ac:dyDescent="0.2">
      <c r="A349" s="39">
        <v>2704</v>
      </c>
      <c r="B349" s="39" t="s">
        <v>884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1018</v>
      </c>
      <c r="H349" s="39" t="s">
        <v>1032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1050</v>
      </c>
      <c r="F350" s="8" t="str">
        <f>IF(ISBLANK(E350), "", Table2[[#This Row],[unique_id]])</f>
        <v>front_door_lock_security</v>
      </c>
      <c r="G350" s="8" t="s">
        <v>1045</v>
      </c>
      <c r="H350" s="8" t="s">
        <v>1017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1060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1061</v>
      </c>
      <c r="F351" s="8" t="str">
        <f>IF(ISBLANK(E351), "", Table2[[#This Row],[unique_id]])</f>
        <v>template_front_door_state</v>
      </c>
      <c r="G351" s="8" t="s">
        <v>357</v>
      </c>
      <c r="H351" s="8" t="s">
        <v>1017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hidden="1" customHeight="1" x14ac:dyDescent="0.2">
      <c r="A352" s="8">
        <v>2707</v>
      </c>
      <c r="B352" s="8" t="s">
        <v>26</v>
      </c>
      <c r="C352" s="8" t="s">
        <v>1006</v>
      </c>
      <c r="D352" s="8" t="s">
        <v>1012</v>
      </c>
      <c r="E352" s="8" t="s">
        <v>1014</v>
      </c>
      <c r="F352" s="8" t="str">
        <f>IF(ISBLANK(E352), "", Table2[[#This Row],[unique_id]])</f>
        <v>front_door_lock</v>
      </c>
      <c r="G352" s="8" t="s">
        <v>1064</v>
      </c>
      <c r="H352" s="8" t="s">
        <v>1017</v>
      </c>
      <c r="I352" s="8" t="s">
        <v>219</v>
      </c>
      <c r="M352" s="8" t="s">
        <v>136</v>
      </c>
      <c r="T352" s="8"/>
      <c r="U352" s="10"/>
      <c r="V352" s="10" t="s">
        <v>753</v>
      </c>
      <c r="W352" s="10"/>
      <c r="X352" s="16" t="s">
        <v>1202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1010</v>
      </c>
      <c r="AM352" s="10" t="s">
        <v>1009</v>
      </c>
      <c r="AN352" s="8" t="s">
        <v>1007</v>
      </c>
      <c r="AO352" s="11" t="s">
        <v>1008</v>
      </c>
      <c r="AP352" s="8" t="s">
        <v>1006</v>
      </c>
      <c r="AQ352" s="8" t="s">
        <v>475</v>
      </c>
      <c r="AT352" s="8" t="s">
        <v>1015</v>
      </c>
      <c r="AU352" s="8"/>
      <c r="AV352" s="8"/>
      <c r="AX352" s="8" t="str">
        <f t="shared" si="33"/>
        <v>[["mac", "0x000d6f001127f08c"]]</v>
      </c>
    </row>
    <row r="353" spans="1:50" ht="16" hidden="1" customHeight="1" x14ac:dyDescent="0.2">
      <c r="A353" s="8">
        <v>2708</v>
      </c>
      <c r="B353" s="8" t="s">
        <v>26</v>
      </c>
      <c r="C353" s="8" t="s">
        <v>446</v>
      </c>
      <c r="D353" s="8" t="s">
        <v>149</v>
      </c>
      <c r="E353" s="8" t="s">
        <v>1054</v>
      </c>
      <c r="F353" s="8" t="str">
        <f>IF(ISBLANK(E353), "", Table2[[#This Row],[unique_id]])</f>
        <v>template_front_door_sensor_contact_last</v>
      </c>
      <c r="G353" s="8" t="s">
        <v>1063</v>
      </c>
      <c r="H353" s="8" t="s">
        <v>1017</v>
      </c>
      <c r="I353" s="8" t="s">
        <v>219</v>
      </c>
      <c r="M353" s="8" t="s">
        <v>136</v>
      </c>
      <c r="T353" s="8"/>
      <c r="U353" s="10"/>
      <c r="V353" s="10" t="s">
        <v>753</v>
      </c>
      <c r="W353" s="10"/>
      <c r="X353" s="16" t="s">
        <v>1202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1035</v>
      </c>
      <c r="AM353" s="10" t="s">
        <v>1009</v>
      </c>
      <c r="AN353" s="11" t="s">
        <v>1036</v>
      </c>
      <c r="AO353" s="11" t="s">
        <v>1037</v>
      </c>
      <c r="AP353" s="8" t="s">
        <v>446</v>
      </c>
      <c r="AQ353" s="8" t="s">
        <v>475</v>
      </c>
      <c r="AT353" s="8" t="s">
        <v>1038</v>
      </c>
      <c r="AU353" s="8"/>
      <c r="AV353" s="8"/>
      <c r="AX353" s="8" t="str">
        <f t="shared" si="33"/>
        <v>[["mac", "0x00124b0029113713"]]</v>
      </c>
    </row>
    <row r="354" spans="1:50" s="39" customFormat="1" ht="16" hidden="1" customHeight="1" x14ac:dyDescent="0.2">
      <c r="A354" s="39">
        <v>2709</v>
      </c>
      <c r="B354" s="39" t="s">
        <v>884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1017</v>
      </c>
      <c r="H354" s="39" t="s">
        <v>1031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hidden="1" customHeight="1" x14ac:dyDescent="0.2">
      <c r="A355" s="8">
        <v>2710</v>
      </c>
      <c r="B355" s="8" t="s">
        <v>26</v>
      </c>
      <c r="C355" s="8" t="s">
        <v>680</v>
      </c>
      <c r="D355" s="8" t="s">
        <v>441</v>
      </c>
      <c r="E355" s="8" t="s">
        <v>440</v>
      </c>
      <c r="F355" s="8" t="str">
        <f>IF(ISBLANK(E355), "", Table2[[#This Row],[unique_id]])</f>
        <v>column_break</v>
      </c>
      <c r="G355" s="8" t="s">
        <v>437</v>
      </c>
      <c r="H355" s="8" t="s">
        <v>1020</v>
      </c>
      <c r="I355" s="8" t="s">
        <v>219</v>
      </c>
      <c r="M355" s="8" t="s">
        <v>438</v>
      </c>
      <c r="N355" s="8" t="s">
        <v>439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1016</v>
      </c>
      <c r="H356" s="8" t="s">
        <v>1020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hidden="1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1022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539</v>
      </c>
      <c r="AM357" s="10" t="s">
        <v>541</v>
      </c>
      <c r="AN357" s="8" t="s">
        <v>542</v>
      </c>
      <c r="AO357" s="8" t="s">
        <v>538</v>
      </c>
      <c r="AP357" s="8" t="s">
        <v>253</v>
      </c>
      <c r="AQ357" s="8" t="s">
        <v>130</v>
      </c>
      <c r="AS357" s="8" t="s">
        <v>611</v>
      </c>
      <c r="AT357" s="8" t="s">
        <v>536</v>
      </c>
      <c r="AU357" s="8" t="s">
        <v>565</v>
      </c>
      <c r="AV357" s="8"/>
      <c r="AX357" s="8" t="str">
        <f t="shared" si="33"/>
        <v>[["mac", "74:83:c2:3f:6c:4c"], ["ip", "10.0.6.20"]]</v>
      </c>
    </row>
    <row r="358" spans="1:50" ht="16" hidden="1" customHeight="1" x14ac:dyDescent="0.2">
      <c r="A358" s="8">
        <v>2713</v>
      </c>
      <c r="B358" s="8" t="s">
        <v>26</v>
      </c>
      <c r="C358" s="8" t="s">
        <v>680</v>
      </c>
      <c r="D358" s="8" t="s">
        <v>441</v>
      </c>
      <c r="E358" s="8" t="s">
        <v>440</v>
      </c>
      <c r="F358" s="8" t="str">
        <f>IF(ISBLANK(E358), "", Table2[[#This Row],[unique_id]])</f>
        <v>column_break</v>
      </c>
      <c r="G358" s="8" t="s">
        <v>437</v>
      </c>
      <c r="H358" s="8" t="s">
        <v>1022</v>
      </c>
      <c r="I358" s="8" t="s">
        <v>219</v>
      </c>
      <c r="M358" s="8" t="s">
        <v>438</v>
      </c>
      <c r="N358" s="8" t="s">
        <v>439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1016</v>
      </c>
      <c r="H359" s="8" t="s">
        <v>1019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hidden="1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1021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540</v>
      </c>
      <c r="AM360" s="10" t="s">
        <v>541</v>
      </c>
      <c r="AN360" s="8" t="s">
        <v>542</v>
      </c>
      <c r="AO360" s="8" t="s">
        <v>538</v>
      </c>
      <c r="AP360" s="8" t="s">
        <v>253</v>
      </c>
      <c r="AQ360" s="8" t="s">
        <v>127</v>
      </c>
      <c r="AS360" s="8" t="s">
        <v>611</v>
      </c>
      <c r="AT360" s="8" t="s">
        <v>537</v>
      </c>
      <c r="AU360" s="8" t="s">
        <v>566</v>
      </c>
      <c r="AV360" s="8"/>
      <c r="AX360" s="8" t="str">
        <f t="shared" si="33"/>
        <v>[["mac", "74:83:c2:3f:6e:5c"], ["ip", "10.0.6.21"]]</v>
      </c>
    </row>
    <row r="361" spans="1:50" ht="16" hidden="1" customHeight="1" x14ac:dyDescent="0.2">
      <c r="A361" s="8">
        <v>2716</v>
      </c>
      <c r="B361" s="8" t="s">
        <v>26</v>
      </c>
      <c r="C361" s="8" t="s">
        <v>680</v>
      </c>
      <c r="D361" s="8" t="s">
        <v>441</v>
      </c>
      <c r="E361" s="8" t="s">
        <v>440</v>
      </c>
      <c r="F361" s="8" t="str">
        <f>IF(ISBLANK(E361), "", Table2[[#This Row],[unique_id]])</f>
        <v>column_break</v>
      </c>
      <c r="G361" s="8" t="s">
        <v>437</v>
      </c>
      <c r="H361" s="8" t="s">
        <v>1021</v>
      </c>
      <c r="I361" s="8" t="s">
        <v>219</v>
      </c>
      <c r="M361" s="8" t="s">
        <v>438</v>
      </c>
      <c r="N361" s="8" t="s">
        <v>439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967</v>
      </c>
      <c r="F362" s="8" t="str">
        <f>IF(ISBLANK(E362), "", Table2[[#This Row],[unique_id]])</f>
        <v>ada_fan_occupancy</v>
      </c>
      <c r="G362" s="8" t="s">
        <v>130</v>
      </c>
      <c r="H362" s="8" t="s">
        <v>1023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966</v>
      </c>
      <c r="F363" s="8" t="str">
        <f>IF(ISBLANK(E363), "", Table2[[#This Row],[unique_id]])</f>
        <v>edwin_fan_occupancy</v>
      </c>
      <c r="G363" s="8" t="s">
        <v>127</v>
      </c>
      <c r="H363" s="8" t="s">
        <v>1023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968</v>
      </c>
      <c r="F364" s="8" t="str">
        <f>IF(ISBLANK(E364), "", Table2[[#This Row],[unique_id]])</f>
        <v>parents_fan_occupancy</v>
      </c>
      <c r="G364" s="8" t="s">
        <v>201</v>
      </c>
      <c r="H364" s="8" t="s">
        <v>1023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969</v>
      </c>
      <c r="F365" s="8" t="str">
        <f>IF(ISBLANK(E365), "", Table2[[#This Row],[unique_id]])</f>
        <v>lounge_fan_occupancy</v>
      </c>
      <c r="G365" s="8" t="s">
        <v>203</v>
      </c>
      <c r="H365" s="8" t="s">
        <v>1023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970</v>
      </c>
      <c r="F366" s="8" t="str">
        <f>IF(ISBLANK(E366), "", Table2[[#This Row],[unique_id]])</f>
        <v>deck_east_fan_occupancy</v>
      </c>
      <c r="G366" s="8" t="s">
        <v>225</v>
      </c>
      <c r="H366" s="8" t="s">
        <v>1023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971</v>
      </c>
      <c r="F367" s="8" t="str">
        <f>IF(ISBLANK(E367), "", Table2[[#This Row],[unique_id]])</f>
        <v>deck_west_fan_occupancy</v>
      </c>
      <c r="G367" s="8" t="s">
        <v>224</v>
      </c>
      <c r="H367" s="8" t="s">
        <v>1023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hidden="1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841</v>
      </c>
      <c r="AM368" s="10" t="s">
        <v>573</v>
      </c>
      <c r="AN368" s="8" t="s">
        <v>580</v>
      </c>
      <c r="AO368" s="8" t="s">
        <v>576</v>
      </c>
      <c r="AP368" s="8" t="s">
        <v>253</v>
      </c>
      <c r="AQ368" s="8" t="s">
        <v>28</v>
      </c>
      <c r="AS368" s="8" t="s">
        <v>568</v>
      </c>
      <c r="AT368" s="8" t="s">
        <v>587</v>
      </c>
      <c r="AU368" s="8" t="s">
        <v>583</v>
      </c>
      <c r="AV368" s="8"/>
      <c r="AX368" s="8" t="str">
        <f t="shared" si="33"/>
        <v>[["mac", "74:ac:b9:1c:15:f1"], ["ip", "10.0.0.1"]]</v>
      </c>
    </row>
    <row r="369" spans="1:50" ht="16" hidden="1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981</v>
      </c>
      <c r="AM369" s="10" t="s">
        <v>982</v>
      </c>
      <c r="AN369" s="8" t="s">
        <v>581</v>
      </c>
      <c r="AO369" s="8" t="s">
        <v>979</v>
      </c>
      <c r="AP369" s="8" t="s">
        <v>253</v>
      </c>
      <c r="AQ369" s="8" t="s">
        <v>28</v>
      </c>
      <c r="AS369" s="8" t="s">
        <v>568</v>
      </c>
      <c r="AT369" s="8" t="s">
        <v>984</v>
      </c>
      <c r="AU369" s="8" t="s">
        <v>584</v>
      </c>
      <c r="AV369" s="8"/>
      <c r="AX369" s="8" t="str">
        <f t="shared" si="33"/>
        <v>[["mac", "78:45:58:cb:14:b5"], ["ip", "10.0.0.2"]]</v>
      </c>
    </row>
    <row r="370" spans="1:50" ht="16" hidden="1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570</v>
      </c>
      <c r="AM370" s="10" t="s">
        <v>982</v>
      </c>
      <c r="AN370" s="8" t="s">
        <v>582</v>
      </c>
      <c r="AO370" s="8" t="s">
        <v>577</v>
      </c>
      <c r="AP370" s="8" t="s">
        <v>253</v>
      </c>
      <c r="AQ370" s="8" t="s">
        <v>574</v>
      </c>
      <c r="AS370" s="8" t="s">
        <v>568</v>
      </c>
      <c r="AT370" s="8" t="s">
        <v>588</v>
      </c>
      <c r="AU370" s="8" t="s">
        <v>585</v>
      </c>
      <c r="AV370" s="8"/>
      <c r="AX370" s="8" t="str">
        <f t="shared" si="33"/>
        <v>[["mac", "b4:fb:e4:e3:83:32"], ["ip", "10.0.0.3"]]</v>
      </c>
    </row>
    <row r="371" spans="1:50" ht="16" hidden="1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571</v>
      </c>
      <c r="AM371" s="10" t="s">
        <v>983</v>
      </c>
      <c r="AN371" s="8" t="s">
        <v>581</v>
      </c>
      <c r="AO371" s="8" t="s">
        <v>578</v>
      </c>
      <c r="AP371" s="8" t="s">
        <v>253</v>
      </c>
      <c r="AQ371" s="8" t="s">
        <v>475</v>
      </c>
      <c r="AS371" s="8" t="s">
        <v>568</v>
      </c>
      <c r="AT371" s="8" t="s">
        <v>589</v>
      </c>
      <c r="AU371" s="8" t="s">
        <v>586</v>
      </c>
      <c r="AV371" s="8"/>
      <c r="AX371" s="8" t="str">
        <f t="shared" si="33"/>
        <v>[["mac", "78:8a:20:70:d3:79"], ["ip", "10.0.0.4"]]</v>
      </c>
    </row>
    <row r="372" spans="1:50" ht="16" hidden="1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572</v>
      </c>
      <c r="AM372" s="10" t="s">
        <v>983</v>
      </c>
      <c r="AN372" s="8" t="s">
        <v>581</v>
      </c>
      <c r="AO372" s="8" t="s">
        <v>579</v>
      </c>
      <c r="AP372" s="8" t="s">
        <v>253</v>
      </c>
      <c r="AQ372" s="8" t="s">
        <v>575</v>
      </c>
      <c r="AS372" s="8" t="s">
        <v>568</v>
      </c>
      <c r="AT372" s="8" t="s">
        <v>590</v>
      </c>
      <c r="AU372" s="8" t="s">
        <v>980</v>
      </c>
      <c r="AV372" s="8"/>
      <c r="AX372" s="8" t="str">
        <f t="shared" si="33"/>
        <v>[["mac", "f0:9f:c2:fc:b0:f7"], ["ip", "10.0.0.5"]]</v>
      </c>
    </row>
    <row r="373" spans="1:50" ht="16" hidden="1" customHeight="1" x14ac:dyDescent="0.2">
      <c r="A373" s="8">
        <v>5005</v>
      </c>
      <c r="B373" s="14" t="s">
        <v>26</v>
      </c>
      <c r="C373" s="14" t="s">
        <v>543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544</v>
      </c>
      <c r="AM373" s="10" t="s">
        <v>546</v>
      </c>
      <c r="AN373" s="8" t="s">
        <v>548</v>
      </c>
      <c r="AO373" s="8" t="s">
        <v>545</v>
      </c>
      <c r="AP373" s="8" t="s">
        <v>547</v>
      </c>
      <c r="AQ373" s="8" t="s">
        <v>28</v>
      </c>
      <c r="AS373" s="8" t="s">
        <v>591</v>
      </c>
      <c r="AT373" s="15" t="s">
        <v>664</v>
      </c>
      <c r="AU373" s="8" t="s">
        <v>592</v>
      </c>
      <c r="AV373" s="8"/>
      <c r="AX373" s="8" t="str">
        <f t="shared" si="33"/>
        <v>[["mac", "4a:9a:06:5d:53:66"], ["ip", "10.0.4.10"]]</v>
      </c>
    </row>
    <row r="374" spans="1:50" ht="16" hidden="1" customHeight="1" x14ac:dyDescent="0.2">
      <c r="A374" s="8">
        <v>5006</v>
      </c>
      <c r="B374" s="14" t="s">
        <v>26</v>
      </c>
      <c r="C374" s="14" t="s">
        <v>520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519</v>
      </c>
      <c r="AM374" s="10" t="s">
        <v>901</v>
      </c>
      <c r="AN374" s="8" t="s">
        <v>523</v>
      </c>
      <c r="AO374" s="8" t="s">
        <v>526</v>
      </c>
      <c r="AP374" s="8" t="s">
        <v>324</v>
      </c>
      <c r="AQ374" s="8" t="s">
        <v>28</v>
      </c>
      <c r="AS374" s="8" t="s">
        <v>591</v>
      </c>
      <c r="AT374" s="8" t="s">
        <v>916</v>
      </c>
      <c r="AU374" s="8" t="s">
        <v>659</v>
      </c>
      <c r="AV374" s="8"/>
      <c r="AX374" s="8" t="str">
        <f t="shared" si="33"/>
        <v>[["mac", "00:e0:4c:68:07:65"], ["ip", "10.0.4.11"]]</v>
      </c>
    </row>
    <row r="375" spans="1:50" ht="16" hidden="1" customHeight="1" x14ac:dyDescent="0.2">
      <c r="A375" s="8">
        <v>5007</v>
      </c>
      <c r="B375" s="14" t="s">
        <v>26</v>
      </c>
      <c r="C375" s="14" t="s">
        <v>520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519</v>
      </c>
      <c r="AM375" s="10" t="s">
        <v>901</v>
      </c>
      <c r="AN375" s="8" t="s">
        <v>523</v>
      </c>
      <c r="AO375" s="8" t="s">
        <v>526</v>
      </c>
      <c r="AP375" s="8" t="s">
        <v>324</v>
      </c>
      <c r="AQ375" s="8" t="s">
        <v>28</v>
      </c>
      <c r="AS375" s="8" t="s">
        <v>569</v>
      </c>
      <c r="AT375" s="8" t="s">
        <v>662</v>
      </c>
      <c r="AU375" s="8" t="s">
        <v>563</v>
      </c>
      <c r="AV375" s="8"/>
      <c r="AX375" s="8" t="str">
        <f t="shared" si="33"/>
        <v>[["mac", "4a:e0:4c:68:06:a1"], ["ip", "10.0.2.11"]]</v>
      </c>
    </row>
    <row r="376" spans="1:50" ht="16" hidden="1" customHeight="1" x14ac:dyDescent="0.2">
      <c r="A376" s="8">
        <v>5008</v>
      </c>
      <c r="B376" s="14" t="s">
        <v>26</v>
      </c>
      <c r="C376" s="14" t="s">
        <v>520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519</v>
      </c>
      <c r="AM376" s="10" t="s">
        <v>901</v>
      </c>
      <c r="AN376" s="8" t="s">
        <v>523</v>
      </c>
      <c r="AO376" s="8" t="s">
        <v>526</v>
      </c>
      <c r="AP376" s="8" t="s">
        <v>324</v>
      </c>
      <c r="AQ376" s="8" t="s">
        <v>28</v>
      </c>
      <c r="AS376" s="8" t="s">
        <v>611</v>
      </c>
      <c r="AT376" s="8" t="s">
        <v>663</v>
      </c>
      <c r="AU376" s="8" t="s">
        <v>660</v>
      </c>
      <c r="AV376" s="8"/>
      <c r="AX376" s="8" t="str">
        <f t="shared" si="33"/>
        <v>[["mac", "6a:e0:4c:68:06:a1"], ["ip", "10.0.6.11"]]</v>
      </c>
    </row>
    <row r="377" spans="1:50" ht="16" hidden="1" customHeight="1" x14ac:dyDescent="0.2">
      <c r="A377" s="8">
        <v>5009</v>
      </c>
      <c r="B377" s="14" t="s">
        <v>26</v>
      </c>
      <c r="C377" s="14" t="s">
        <v>520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521</v>
      </c>
      <c r="AM377" s="10" t="s">
        <v>901</v>
      </c>
      <c r="AN377" s="8" t="s">
        <v>524</v>
      </c>
      <c r="AO377" s="8" t="s">
        <v>527</v>
      </c>
      <c r="AP377" s="8" t="s">
        <v>324</v>
      </c>
      <c r="AQ377" s="8" t="s">
        <v>28</v>
      </c>
      <c r="AS377" s="8" t="s">
        <v>569</v>
      </c>
      <c r="AT377" s="8" t="s">
        <v>528</v>
      </c>
      <c r="AU377" s="8" t="s">
        <v>564</v>
      </c>
      <c r="AV377" s="8"/>
      <c r="AX377" s="8" t="str">
        <f t="shared" si="33"/>
        <v>[["mac", "00:e0:4c:68:04:21"], ["ip", "10.0.2.12"]]</v>
      </c>
    </row>
    <row r="378" spans="1:50" ht="16" hidden="1" customHeight="1" x14ac:dyDescent="0.2">
      <c r="A378" s="8">
        <v>5010</v>
      </c>
      <c r="B378" s="14" t="s">
        <v>26</v>
      </c>
      <c r="C378" s="14" t="s">
        <v>520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522</v>
      </c>
      <c r="AM378" s="10" t="s">
        <v>901</v>
      </c>
      <c r="AN378" s="8" t="s">
        <v>525</v>
      </c>
      <c r="AO378" s="8" t="s">
        <v>527</v>
      </c>
      <c r="AP378" s="8" t="s">
        <v>324</v>
      </c>
      <c r="AQ378" s="8" t="s">
        <v>28</v>
      </c>
      <c r="AS378" s="8" t="s">
        <v>569</v>
      </c>
      <c r="AT378" s="8" t="s">
        <v>661</v>
      </c>
      <c r="AU378" s="13" t="s">
        <v>567</v>
      </c>
      <c r="AV378" s="14"/>
      <c r="AW378" s="14"/>
      <c r="AX378" s="8" t="str">
        <f t="shared" si="33"/>
        <v>[["mac", "00:e0:4c:68:07:0d"], ["ip", "10.0.2.13"]]</v>
      </c>
    </row>
    <row r="379" spans="1:50" ht="16" hidden="1" customHeight="1" x14ac:dyDescent="0.2">
      <c r="A379" s="8">
        <v>5011</v>
      </c>
      <c r="B379" s="14" t="s">
        <v>26</v>
      </c>
      <c r="C379" s="14" t="s">
        <v>520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899</v>
      </c>
      <c r="AM379" s="10" t="s">
        <v>901</v>
      </c>
      <c r="AN379" s="8" t="s">
        <v>902</v>
      </c>
      <c r="AO379" s="8" t="s">
        <v>527</v>
      </c>
      <c r="AP379" s="8" t="s">
        <v>324</v>
      </c>
      <c r="AQ379" s="8" t="s">
        <v>28</v>
      </c>
      <c r="AS379" s="8" t="s">
        <v>569</v>
      </c>
      <c r="AT379" s="8" t="s">
        <v>907</v>
      </c>
      <c r="AU379" s="13" t="s">
        <v>836</v>
      </c>
      <c r="AV379" s="14"/>
      <c r="AW379" s="14"/>
      <c r="AX379" s="8" t="str">
        <f t="shared" si="33"/>
        <v>[["mac", "40:6c:8f:2a:da:9c"], ["ip", "10.0.2.14"]]</v>
      </c>
    </row>
    <row r="380" spans="1:50" ht="16" hidden="1" customHeight="1" x14ac:dyDescent="0.2">
      <c r="A380" s="8">
        <v>5012</v>
      </c>
      <c r="B380" s="34" t="s">
        <v>26</v>
      </c>
      <c r="C380" s="14" t="s">
        <v>520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900</v>
      </c>
      <c r="AM380" s="10" t="s">
        <v>901</v>
      </c>
      <c r="AN380" s="8" t="s">
        <v>903</v>
      </c>
      <c r="AO380" s="8" t="s">
        <v>527</v>
      </c>
      <c r="AP380" s="8" t="s">
        <v>324</v>
      </c>
      <c r="AQ380" s="8" t="s">
        <v>28</v>
      </c>
      <c r="AS380" s="8" t="s">
        <v>569</v>
      </c>
      <c r="AT380" s="8" t="s">
        <v>906</v>
      </c>
      <c r="AU380" s="13" t="s">
        <v>904</v>
      </c>
      <c r="AV380" s="14"/>
      <c r="AW380" s="14"/>
      <c r="AX380" s="8" t="str">
        <f t="shared" si="33"/>
        <v>[["mac", "0c:4d:e9:d2:86:6c"], ["ip", "10.0.2.15"]]</v>
      </c>
    </row>
    <row r="381" spans="1:50" ht="16" hidden="1" customHeight="1" x14ac:dyDescent="0.2">
      <c r="A381" s="8">
        <v>5013</v>
      </c>
      <c r="B381" s="14" t="s">
        <v>26</v>
      </c>
      <c r="C381" s="14" t="s">
        <v>520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840</v>
      </c>
      <c r="AM381" s="10" t="s">
        <v>901</v>
      </c>
      <c r="AN381" s="8" t="s">
        <v>839</v>
      </c>
      <c r="AO381" s="8" t="s">
        <v>838</v>
      </c>
      <c r="AP381" s="8" t="s">
        <v>837</v>
      </c>
      <c r="AQ381" s="8" t="s">
        <v>28</v>
      </c>
      <c r="AS381" s="8" t="s">
        <v>569</v>
      </c>
      <c r="AT381" s="8" t="s">
        <v>835</v>
      </c>
      <c r="AU381" s="13" t="s">
        <v>905</v>
      </c>
      <c r="AV381" s="14"/>
      <c r="AW381" s="14"/>
      <c r="AX381" s="8" t="str">
        <f t="shared" si="33"/>
        <v>[["mac", "b8:27:eb:78:74:0e"], ["ip", "10.0.2.16"]]</v>
      </c>
    </row>
    <row r="382" spans="1:50" ht="16" hidden="1" customHeight="1" x14ac:dyDescent="0.2">
      <c r="A382" s="8">
        <v>5014</v>
      </c>
      <c r="B382" s="8" t="s">
        <v>26</v>
      </c>
      <c r="C382" s="8" t="s">
        <v>535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534</v>
      </c>
      <c r="AM382" s="10" t="s">
        <v>533</v>
      </c>
      <c r="AN382" s="8" t="s">
        <v>531</v>
      </c>
      <c r="AO382" s="8" t="s">
        <v>532</v>
      </c>
      <c r="AP382" s="8" t="s">
        <v>530</v>
      </c>
      <c r="AQ382" s="8" t="s">
        <v>28</v>
      </c>
      <c r="AS382" s="8" t="s">
        <v>611</v>
      </c>
      <c r="AT382" s="8" t="s">
        <v>529</v>
      </c>
      <c r="AU382" s="8" t="s">
        <v>665</v>
      </c>
      <c r="AV382" s="8"/>
      <c r="AX382" s="8" t="str">
        <f t="shared" si="33"/>
        <v>[["mac", "30:05:5c:8a:ff:10"], ["ip", "10.0.6.22"]]</v>
      </c>
    </row>
    <row r="383" spans="1:50" ht="16" hidden="1" customHeight="1" x14ac:dyDescent="0.2">
      <c r="A383" s="8">
        <v>5015</v>
      </c>
      <c r="B383" s="8" t="s">
        <v>26</v>
      </c>
      <c r="C383" s="8" t="s">
        <v>706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753</v>
      </c>
      <c r="W383" s="10"/>
      <c r="X383" s="16" t="s">
        <v>1202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744</v>
      </c>
      <c r="AM383" s="16" t="s">
        <v>743</v>
      </c>
      <c r="AN383" s="11" t="s">
        <v>741</v>
      </c>
      <c r="AO383" s="11" t="s">
        <v>742</v>
      </c>
      <c r="AP383" s="8" t="s">
        <v>706</v>
      </c>
      <c r="AQ383" s="8" t="s">
        <v>172</v>
      </c>
      <c r="AT383" s="8" t="s">
        <v>740</v>
      </c>
      <c r="AU383" s="8"/>
      <c r="AV383" s="8"/>
      <c r="AX383" s="8" t="str">
        <f t="shared" si="33"/>
        <v>[["mac", "0x00158d0005d9d088"]]</v>
      </c>
    </row>
    <row r="384" spans="1:50" ht="16" hidden="1" customHeight="1" x14ac:dyDescent="0.2">
      <c r="A384" s="8">
        <v>6000</v>
      </c>
      <c r="B384" s="8" t="s">
        <v>26</v>
      </c>
      <c r="C384" s="8" t="s">
        <v>821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667</v>
      </c>
      <c r="AS384" s="8" t="s">
        <v>591</v>
      </c>
      <c r="AT384" s="8" t="s">
        <v>668</v>
      </c>
      <c r="AU384" s="8"/>
      <c r="AV384" s="8"/>
      <c r="AX384" s="8" t="str">
        <f t="shared" si="33"/>
        <v>[["mac", "bc:09:63:42:09:c0"]]</v>
      </c>
    </row>
    <row r="385" spans="2:50" ht="16" hidden="1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hidden="1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hidden="1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hidden="1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hidden="1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hidden="1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hidden="1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hidden="1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hidden="1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hidden="1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hidden="1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hidden="1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hidden="1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hidden="1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hidden="1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hidden="1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hidden="1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hidden="1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hidden="1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hidden="1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hidden="1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hidden="1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hidden="1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hidden="1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hidden="1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hidden="1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hidden="1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hidden="1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hidden="1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hidden="1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hidden="1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hidden="1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hidden="1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hidden="1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hidden="1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hidden="1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hidden="1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hidden="1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hidden="1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hidden="1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hidden="1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hidden="1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hidden="1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hidden="1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hidden="1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hidden="1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hidden="1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hidden="1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hidden="1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hidden="1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hidden="1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hidden="1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hidden="1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hidden="1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hidden="1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hidden="1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hidden="1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hidden="1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hidden="1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hidden="1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hidden="1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hidden="1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hidden="1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hidden="1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hidden="1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hidden="1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hidden="1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hidden="1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hidden="1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hidden="1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hidden="1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hidden="1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hidden="1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hidden="1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hidden="1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hidden="1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hidden="1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hidden="1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hidden="1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hidden="1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hidden="1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hidden="1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hidden="1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hidden="1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hidden="1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hidden="1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hidden="1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hidden="1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hidden="1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hidden="1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hidden="1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hidden="1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hidden="1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hidden="1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hidden="1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hidden="1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hidden="1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hidden="1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hidden="1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hidden="1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hidden="1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hidden="1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hidden="1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hidden="1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hidden="1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hidden="1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hidden="1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hidden="1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hidden="1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hidden="1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hidden="1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hidden="1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hidden="1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hidden="1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hidden="1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hidden="1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hidden="1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hidden="1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hidden="1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hidden="1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hidden="1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hidden="1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hidden="1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hidden="1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hidden="1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hidden="1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hidden="1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hidden="1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hidden="1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hidden="1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hidden="1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hidden="1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hidden="1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hidden="1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hidden="1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hidden="1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hidden="1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hidden="1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hidden="1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hidden="1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hidden="1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hidden="1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hidden="1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hidden="1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hidden="1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hidden="1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hidden="1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hidden="1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hidden="1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hidden="1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hidden="1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hidden="1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hidden="1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hidden="1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hidden="1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hidden="1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hidden="1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hidden="1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hidden="1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hidden="1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hidden="1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hidden="1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hidden="1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hidden="1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hidden="1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hidden="1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hidden="1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hidden="1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hidden="1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hidden="1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hidden="1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hidden="1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hidden="1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hidden="1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hidden="1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hidden="1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hidden="1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hidden="1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hidden="1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hidden="1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hidden="1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hidden="1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hidden="1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hidden="1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hidden="1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hidden="1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hidden="1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hidden="1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hidden="1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hidden="1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hidden="1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hidden="1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hidden="1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hidden="1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hidden="1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hidden="1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hidden="1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hidden="1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hidden="1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hidden="1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hidden="1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hidden="1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hidden="1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hidden="1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hidden="1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hidden="1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hidden="1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hidden="1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hidden="1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hidden="1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hidden="1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hidden="1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hidden="1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hidden="1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hidden="1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hidden="1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hidden="1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hidden="1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hidden="1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hidden="1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hidden="1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hidden="1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hidden="1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hidden="1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hidden="1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hidden="1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hidden="1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hidden="1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hidden="1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hidden="1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hidden="1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hidden="1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hidden="1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hidden="1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hidden="1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hidden="1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hidden="1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hidden="1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hidden="1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hidden="1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hidden="1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hidden="1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hidden="1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hidden="1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hidden="1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hidden="1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hidden="1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hidden="1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hidden="1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hidden="1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hidden="1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hidden="1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hidden="1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hidden="1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hidden="1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hidden="1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hidden="1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hidden="1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hidden="1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hidden="1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hidden="1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hidden="1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hidden="1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hidden="1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hidden="1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hidden="1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hidden="1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hidden="1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hidden="1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hidden="1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hidden="1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hidden="1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hidden="1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hidden="1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hidden="1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hidden="1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hidden="1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hidden="1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hidden="1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hidden="1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hidden="1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hidden="1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hidden="1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hidden="1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hidden="1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hidden="1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hidden="1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hidden="1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hidden="1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hidden="1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hidden="1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hidden="1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hidden="1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hidden="1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hidden="1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hidden="1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hidden="1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45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hidden="1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hidden="1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hidden="1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hidden="1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hidden="1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hidden="1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hidden="1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hidden="1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hidden="1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hidden="1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hidden="1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hidden="1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hidden="1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hidden="1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hidden="1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hidden="1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hidden="1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hidden="1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hidden="1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hidden="1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hidden="1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hidden="1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hidden="1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hidden="1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hidden="1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hidden="1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hidden="1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hidden="1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2023-06-12T02:10:55Z</dcterms:modified>
</cp:coreProperties>
</file>