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8A481EC-5A9D-0148-B43E-5F39EB93DD9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25" i="1" l="1"/>
  <c r="AK318" i="1"/>
  <c r="AK200" i="1"/>
  <c r="AK159" i="1"/>
  <c r="AK104" i="1"/>
  <c r="R104" i="1"/>
  <c r="S104" i="1" s="1"/>
  <c r="R103" i="1"/>
  <c r="S103" i="1" s="1"/>
  <c r="BH104" i="1"/>
  <c r="AW104" i="1"/>
  <c r="AU104" i="1" s="1"/>
  <c r="AT104" i="1"/>
  <c r="AT106" i="1" s="1"/>
  <c r="AM104" i="1"/>
  <c r="AL104" i="1"/>
  <c r="AJ104" i="1"/>
  <c r="T104" i="1"/>
  <c r="F104" i="1"/>
  <c r="BH103" i="1"/>
  <c r="AK103" i="1"/>
  <c r="AJ103" i="1"/>
  <c r="T103" i="1"/>
  <c r="F323" i="1"/>
  <c r="AX323" i="1"/>
  <c r="AV206" i="1"/>
  <c r="AU206" i="1"/>
  <c r="AV323" i="1"/>
  <c r="AV321" i="1" s="1"/>
  <c r="AV315" i="1"/>
  <c r="AV197" i="1"/>
  <c r="AV181" i="1"/>
  <c r="F314" i="1"/>
  <c r="F316" i="1"/>
  <c r="AJ325" i="1"/>
  <c r="AJ318" i="1"/>
  <c r="AJ200" i="1"/>
  <c r="AJ159" i="1"/>
  <c r="BH318" i="1"/>
  <c r="AW318" i="1"/>
  <c r="AT318" i="1"/>
  <c r="AT320" i="1" s="1"/>
  <c r="AM318" i="1"/>
  <c r="AL318" i="1"/>
  <c r="T318" i="1"/>
  <c r="F318" i="1"/>
  <c r="BH317" i="1"/>
  <c r="AK317" i="1"/>
  <c r="AJ317" i="1"/>
  <c r="T317" i="1"/>
  <c r="BH325" i="1"/>
  <c r="AW325" i="1"/>
  <c r="AU325" i="1" s="1"/>
  <c r="AT325" i="1"/>
  <c r="AM325" i="1"/>
  <c r="AL325" i="1"/>
  <c r="F325" i="1"/>
  <c r="AW200" i="1"/>
  <c r="AW202" i="1" s="1"/>
  <c r="AW159" i="1"/>
  <c r="BH159" i="1"/>
  <c r="AT159" i="1"/>
  <c r="AM159" i="1"/>
  <c r="AL159" i="1"/>
  <c r="F159" i="1"/>
  <c r="T200" i="1"/>
  <c r="AM200" i="1"/>
  <c r="S203" i="1"/>
  <c r="AL200" i="1"/>
  <c r="AT200" i="1"/>
  <c r="AT201" i="1" s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2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7" i="1"/>
  <c r="F204" i="1"/>
  <c r="F205" i="1"/>
  <c r="F203" i="1"/>
  <c r="F200" i="1"/>
  <c r="F198" i="1"/>
  <c r="F196" i="1"/>
  <c r="F195" i="1"/>
  <c r="F192" i="1"/>
  <c r="F191" i="1"/>
  <c r="F190" i="1"/>
  <c r="F189" i="1"/>
  <c r="F188" i="1"/>
  <c r="F183" i="1"/>
  <c r="F182" i="1"/>
  <c r="F180" i="1"/>
  <c r="F177" i="1"/>
  <c r="F176" i="1"/>
  <c r="F175" i="1"/>
  <c r="F174" i="1"/>
  <c r="F173" i="1"/>
  <c r="F171" i="1"/>
  <c r="F170" i="1"/>
  <c r="F169" i="1"/>
  <c r="F168" i="1"/>
  <c r="F166" i="1"/>
  <c r="F164" i="1"/>
  <c r="F162" i="1"/>
  <c r="F160" i="1"/>
  <c r="F158" i="1"/>
  <c r="F152" i="1"/>
  <c r="F150" i="1"/>
  <c r="F149" i="1"/>
  <c r="F148" i="1"/>
  <c r="F147" i="1"/>
  <c r="F146" i="1"/>
  <c r="F142" i="1"/>
  <c r="F140" i="1"/>
  <c r="F139" i="1"/>
  <c r="F135" i="1"/>
  <c r="F128" i="1"/>
  <c r="F127" i="1"/>
  <c r="F126" i="1"/>
  <c r="F125" i="1"/>
  <c r="F120" i="1"/>
  <c r="F118" i="1"/>
  <c r="F117" i="1"/>
  <c r="F115" i="1"/>
  <c r="F113" i="1"/>
  <c r="F112" i="1"/>
  <c r="F111" i="1"/>
  <c r="F110" i="1"/>
  <c r="F109" i="1"/>
  <c r="F108" i="1"/>
  <c r="F107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X199" i="1"/>
  <c r="R200" i="1"/>
  <c r="J200" i="1"/>
  <c r="BH199" i="1"/>
  <c r="AK199" i="1"/>
  <c r="AJ199" i="1"/>
  <c r="T199" i="1"/>
  <c r="R199" i="1"/>
  <c r="BH200" i="1"/>
  <c r="AJ333" i="1"/>
  <c r="AK333" i="1"/>
  <c r="BH333" i="1"/>
  <c r="BH353" i="1"/>
  <c r="AK353" i="1"/>
  <c r="AJ353" i="1"/>
  <c r="BH351" i="1"/>
  <c r="AK351" i="1"/>
  <c r="AJ351" i="1"/>
  <c r="BH345" i="1"/>
  <c r="AK345" i="1"/>
  <c r="AJ345" i="1"/>
  <c r="BH344" i="1"/>
  <c r="AK344" i="1"/>
  <c r="AJ344" i="1"/>
  <c r="BH343" i="1"/>
  <c r="AK343" i="1"/>
  <c r="AJ343" i="1"/>
  <c r="BH338" i="1"/>
  <c r="AK338" i="1"/>
  <c r="AJ338" i="1"/>
  <c r="BH148" i="1"/>
  <c r="AU148" i="1"/>
  <c r="AK148" i="1"/>
  <c r="AJ148" i="1"/>
  <c r="BH170" i="1"/>
  <c r="AU170" i="1"/>
  <c r="AK170" i="1"/>
  <c r="AJ170" i="1"/>
  <c r="R170" i="1"/>
  <c r="S170" i="1" s="1"/>
  <c r="BH169" i="1"/>
  <c r="AU169" i="1"/>
  <c r="AK169" i="1"/>
  <c r="AJ169" i="1"/>
  <c r="R169" i="1"/>
  <c r="S169" i="1" s="1"/>
  <c r="BH168" i="1"/>
  <c r="AU168" i="1"/>
  <c r="AK168" i="1"/>
  <c r="AJ168" i="1"/>
  <c r="BH127" i="1"/>
  <c r="AU127" i="1"/>
  <c r="AK127" i="1"/>
  <c r="AJ127" i="1"/>
  <c r="R127" i="1"/>
  <c r="S127" i="1" s="1"/>
  <c r="BH126" i="1"/>
  <c r="AU126" i="1"/>
  <c r="AK126" i="1"/>
  <c r="AJ126" i="1"/>
  <c r="R126" i="1"/>
  <c r="S126" i="1" s="1"/>
  <c r="BH125" i="1"/>
  <c r="AU125" i="1"/>
  <c r="AK125" i="1"/>
  <c r="AJ125" i="1"/>
  <c r="BH149" i="1"/>
  <c r="AU149" i="1"/>
  <c r="AK149" i="1"/>
  <c r="AJ149" i="1"/>
  <c r="R149" i="1"/>
  <c r="S149" i="1" s="1"/>
  <c r="BH147" i="1"/>
  <c r="AU147" i="1"/>
  <c r="AK147" i="1"/>
  <c r="AJ147" i="1"/>
  <c r="R147" i="1"/>
  <c r="S147" i="1" s="1"/>
  <c r="BH146" i="1"/>
  <c r="AU146" i="1"/>
  <c r="AK146" i="1"/>
  <c r="AJ146" i="1"/>
  <c r="AU176" i="1"/>
  <c r="AU175" i="1"/>
  <c r="AU174" i="1"/>
  <c r="AU173" i="1"/>
  <c r="R176" i="1"/>
  <c r="S176" i="1" s="1"/>
  <c r="R175" i="1"/>
  <c r="S175" i="1" s="1"/>
  <c r="R174" i="1"/>
  <c r="S174" i="1" s="1"/>
  <c r="AJ174" i="1"/>
  <c r="AK174" i="1"/>
  <c r="BH174" i="1"/>
  <c r="AJ173" i="1"/>
  <c r="AK173" i="1"/>
  <c r="BH173" i="1"/>
  <c r="AJ175" i="1"/>
  <c r="AK175" i="1"/>
  <c r="BH175" i="1"/>
  <c r="AJ176" i="1"/>
  <c r="AK176" i="1"/>
  <c r="BH176" i="1"/>
  <c r="F181" i="1"/>
  <c r="F157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BH284" i="1"/>
  <c r="AK284" i="1"/>
  <c r="AJ284" i="1"/>
  <c r="BH237" i="1"/>
  <c r="AK237" i="1"/>
  <c r="BH214" i="1"/>
  <c r="AK214" i="1"/>
  <c r="AJ214" i="1"/>
  <c r="AU367" i="1"/>
  <c r="AU363" i="1"/>
  <c r="BH367" i="1"/>
  <c r="AK367" i="1"/>
  <c r="AJ367" i="1"/>
  <c r="BH363" i="1"/>
  <c r="AK363" i="1"/>
  <c r="AJ363" i="1"/>
  <c r="T309" i="1"/>
  <c r="BH310" i="1"/>
  <c r="AU310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BH207" i="1"/>
  <c r="AT207" i="1"/>
  <c r="AK207" i="1"/>
  <c r="AJ207" i="1"/>
  <c r="BH205" i="1"/>
  <c r="AT205" i="1"/>
  <c r="AK205" i="1"/>
  <c r="AJ205" i="1"/>
  <c r="BH314" i="1"/>
  <c r="AU314" i="1"/>
  <c r="AK314" i="1"/>
  <c r="AJ314" i="1"/>
  <c r="S314" i="1"/>
  <c r="BH313" i="1"/>
  <c r="AK313" i="1"/>
  <c r="AJ313" i="1"/>
  <c r="T313" i="1"/>
  <c r="S313" i="1"/>
  <c r="BH312" i="1"/>
  <c r="AU312" i="1"/>
  <c r="AK312" i="1"/>
  <c r="AJ312" i="1"/>
  <c r="S312" i="1"/>
  <c r="BH311" i="1"/>
  <c r="AK311" i="1"/>
  <c r="AJ311" i="1"/>
  <c r="T311" i="1"/>
  <c r="S311" i="1"/>
  <c r="T375" i="1"/>
  <c r="T373" i="1"/>
  <c r="T372" i="1"/>
  <c r="T370" i="1"/>
  <c r="T287" i="1"/>
  <c r="BH287" i="1"/>
  <c r="AK287" i="1"/>
  <c r="AJ287" i="1"/>
  <c r="BH240" i="1"/>
  <c r="AK240" i="1"/>
  <c r="AJ240" i="1"/>
  <c r="BH239" i="1"/>
  <c r="AK239" i="1"/>
  <c r="AJ239" i="1"/>
  <c r="BH217" i="1"/>
  <c r="AK217" i="1"/>
  <c r="AJ217" i="1"/>
  <c r="BH216" i="1"/>
  <c r="AK216" i="1"/>
  <c r="AJ216" i="1"/>
  <c r="BH215" i="1"/>
  <c r="AK215" i="1"/>
  <c r="AJ215" i="1"/>
  <c r="BH238" i="1"/>
  <c r="AK238" i="1"/>
  <c r="AJ238" i="1"/>
  <c r="BH236" i="1"/>
  <c r="AK236" i="1"/>
  <c r="AJ236" i="1"/>
  <c r="BH213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BH323" i="1"/>
  <c r="AJ321" i="1"/>
  <c r="AK321" i="1"/>
  <c r="BH321" i="1"/>
  <c r="AJ315" i="1"/>
  <c r="AK315" i="1"/>
  <c r="BH315" i="1"/>
  <c r="AJ307" i="1"/>
  <c r="AK307" i="1"/>
  <c r="BH307" i="1"/>
  <c r="AJ305" i="1"/>
  <c r="AK305" i="1"/>
  <c r="BH305" i="1"/>
  <c r="AJ303" i="1"/>
  <c r="AK303" i="1"/>
  <c r="BH303" i="1"/>
  <c r="AJ301" i="1"/>
  <c r="AK301" i="1"/>
  <c r="BH301" i="1"/>
  <c r="AJ299" i="1"/>
  <c r="AK299" i="1"/>
  <c r="BH299" i="1"/>
  <c r="AJ295" i="1"/>
  <c r="AK295" i="1"/>
  <c r="BH295" i="1"/>
  <c r="AJ293" i="1"/>
  <c r="AK293" i="1"/>
  <c r="BH293" i="1"/>
  <c r="AJ291" i="1"/>
  <c r="AK291" i="1"/>
  <c r="BH291" i="1"/>
  <c r="AJ289" i="1"/>
  <c r="AK289" i="1"/>
  <c r="BH289" i="1"/>
  <c r="AJ285" i="1"/>
  <c r="AK285" i="1"/>
  <c r="BH285" i="1"/>
  <c r="AJ197" i="1"/>
  <c r="AK197" i="1"/>
  <c r="BH197" i="1"/>
  <c r="AJ181" i="1"/>
  <c r="AK181" i="1"/>
  <c r="BH181" i="1"/>
  <c r="AJ179" i="1"/>
  <c r="AK179" i="1"/>
  <c r="BH179" i="1"/>
  <c r="AJ157" i="1"/>
  <c r="AK157" i="1"/>
  <c r="BH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U119" i="1"/>
  <c r="F119" i="1" s="1"/>
  <c r="BH151" i="1"/>
  <c r="AU151" i="1"/>
  <c r="F151" i="1" s="1"/>
  <c r="AT151" i="1"/>
  <c r="AK151" i="1"/>
  <c r="AJ151" i="1"/>
  <c r="BH150" i="1"/>
  <c r="AU150" i="1"/>
  <c r="AT150" i="1"/>
  <c r="AK150" i="1"/>
  <c r="AJ150" i="1"/>
  <c r="BH360" i="1"/>
  <c r="AU360" i="1"/>
  <c r="AK360" i="1"/>
  <c r="AJ360" i="1"/>
  <c r="BH356" i="1"/>
  <c r="AK356" i="1"/>
  <c r="AJ356" i="1"/>
  <c r="BH355" i="1"/>
  <c r="AK355" i="1"/>
  <c r="AJ255" i="1"/>
  <c r="AJ256" i="1"/>
  <c r="AJ257" i="1"/>
  <c r="AJ258" i="1"/>
  <c r="BH258" i="1"/>
  <c r="BH267" i="1"/>
  <c r="AK267" i="1"/>
  <c r="AJ267" i="1"/>
  <c r="AJ260" i="1"/>
  <c r="AK260" i="1"/>
  <c r="BH260" i="1"/>
  <c r="AJ261" i="1"/>
  <c r="AK261" i="1"/>
  <c r="BH261" i="1"/>
  <c r="AJ262" i="1"/>
  <c r="AK262" i="1"/>
  <c r="BH262" i="1"/>
  <c r="AJ263" i="1"/>
  <c r="AK263" i="1"/>
  <c r="BH263" i="1"/>
  <c r="AJ264" i="1"/>
  <c r="AK264" i="1"/>
  <c r="BH264" i="1"/>
  <c r="AJ265" i="1"/>
  <c r="AK265" i="1"/>
  <c r="BH265" i="1"/>
  <c r="AJ266" i="1"/>
  <c r="AK266" i="1"/>
  <c r="BH266" i="1"/>
  <c r="BH331" i="1"/>
  <c r="AT331" i="1"/>
  <c r="AK331" i="1"/>
  <c r="AJ331" i="1"/>
  <c r="BH330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BH329" i="1"/>
  <c r="AK329" i="1"/>
  <c r="AJ329" i="1"/>
  <c r="AU118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78" i="1"/>
  <c r="AK378" i="1"/>
  <c r="BH378" i="1"/>
  <c r="AJ383" i="1"/>
  <c r="AK383" i="1"/>
  <c r="BH383" i="1"/>
  <c r="BH276" i="1"/>
  <c r="AK276" i="1"/>
  <c r="AJ276" i="1"/>
  <c r="BH196" i="1"/>
  <c r="AK196" i="1"/>
  <c r="AJ196" i="1"/>
  <c r="J203" i="1"/>
  <c r="BH198" i="1"/>
  <c r="AU198" i="1"/>
  <c r="AK198" i="1"/>
  <c r="AJ198" i="1"/>
  <c r="BH89" i="1"/>
  <c r="AK89" i="1"/>
  <c r="AJ89" i="1"/>
  <c r="BH377" i="1"/>
  <c r="AK377" i="1"/>
  <c r="AJ377" i="1"/>
  <c r="AJ382" i="1"/>
  <c r="AK382" i="1"/>
  <c r="BH382" i="1"/>
  <c r="BH272" i="1"/>
  <c r="AK272" i="1"/>
  <c r="AJ272" i="1"/>
  <c r="AJ273" i="1"/>
  <c r="AK273" i="1"/>
  <c r="BH273" i="1"/>
  <c r="BH380" i="1"/>
  <c r="AK380" i="1"/>
  <c r="AJ380" i="1"/>
  <c r="AJ385" i="1"/>
  <c r="AK385" i="1"/>
  <c r="BH385" i="1"/>
  <c r="AJ381" i="1"/>
  <c r="AK381" i="1"/>
  <c r="BH381" i="1"/>
  <c r="AJ386" i="1"/>
  <c r="AK386" i="1"/>
  <c r="BH386" i="1"/>
  <c r="AU359" i="1"/>
  <c r="AK359" i="1"/>
  <c r="AJ359" i="1"/>
  <c r="BH359" i="1"/>
  <c r="BH387" i="1"/>
  <c r="AK387" i="1"/>
  <c r="BH379" i="1"/>
  <c r="AK379" i="1"/>
  <c r="AJ379" i="1"/>
  <c r="BH384" i="1"/>
  <c r="AK384" i="1"/>
  <c r="AJ384" i="1"/>
  <c r="AJ270" i="1"/>
  <c r="AK270" i="1"/>
  <c r="BH270" i="1"/>
  <c r="AJ271" i="1"/>
  <c r="AK271" i="1"/>
  <c r="BH271" i="1"/>
  <c r="BH195" i="1"/>
  <c r="AU195" i="1"/>
  <c r="AK195" i="1"/>
  <c r="AJ195" i="1"/>
  <c r="BH191" i="1"/>
  <c r="AU191" i="1"/>
  <c r="AK191" i="1"/>
  <c r="AJ191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AU326" i="1"/>
  <c r="AU327" i="1"/>
  <c r="AU328" i="1"/>
  <c r="AJ327" i="1"/>
  <c r="AK327" i="1"/>
  <c r="BH327" i="1"/>
  <c r="AJ326" i="1"/>
  <c r="AK326" i="1"/>
  <c r="BH326" i="1"/>
  <c r="BH328" i="1"/>
  <c r="AK328" i="1"/>
  <c r="AJ328" i="1"/>
  <c r="BH401" i="1"/>
  <c r="AK401" i="1"/>
  <c r="AJ401" i="1"/>
  <c r="BH404" i="1"/>
  <c r="AK404" i="1"/>
  <c r="AJ404" i="1"/>
  <c r="AJ111" i="1"/>
  <c r="AK111" i="1"/>
  <c r="BH111" i="1"/>
  <c r="BH412" i="1"/>
  <c r="AK412" i="1"/>
  <c r="AJ412" i="1"/>
  <c r="BH411" i="1"/>
  <c r="AK411" i="1"/>
  <c r="AJ411" i="1"/>
  <c r="BH341" i="1"/>
  <c r="AK341" i="1"/>
  <c r="AJ341" i="1"/>
  <c r="BH369" i="1"/>
  <c r="AK369" i="1"/>
  <c r="BH364" i="1"/>
  <c r="AK364" i="1"/>
  <c r="AJ365" i="1"/>
  <c r="AK365" i="1"/>
  <c r="AU365" i="1"/>
  <c r="BH365" i="1"/>
  <c r="AJ366" i="1"/>
  <c r="AK366" i="1"/>
  <c r="AU366" i="1"/>
  <c r="BH366" i="1"/>
  <c r="AJ370" i="1"/>
  <c r="AK370" i="1"/>
  <c r="AU370" i="1"/>
  <c r="BH370" i="1"/>
  <c r="AJ376" i="1"/>
  <c r="AK376" i="1"/>
  <c r="AU376" i="1"/>
  <c r="BH376" i="1"/>
  <c r="AJ361" i="1"/>
  <c r="AK361" i="1"/>
  <c r="AU361" i="1"/>
  <c r="BH361" i="1"/>
  <c r="BH373" i="1"/>
  <c r="AU373" i="1"/>
  <c r="AK373" i="1"/>
  <c r="AJ373" i="1"/>
  <c r="BH194" i="1"/>
  <c r="AU194" i="1"/>
  <c r="AK194" i="1"/>
  <c r="AJ194" i="1"/>
  <c r="AV101" i="1" l="1"/>
  <c r="AV157" i="1" s="1"/>
  <c r="F179" i="1"/>
  <c r="F321" i="1"/>
  <c r="AT105" i="1"/>
  <c r="AT319" i="1"/>
  <c r="AU318" i="1"/>
  <c r="AU200" i="1"/>
  <c r="AW201" i="1"/>
  <c r="AU159" i="1"/>
  <c r="AT202" i="1"/>
  <c r="S197" i="1"/>
  <c r="S321" i="1"/>
  <c r="F194" i="1"/>
  <c r="AU192" i="1"/>
  <c r="AU193" i="1"/>
  <c r="F193" i="1" s="1"/>
  <c r="AU185" i="1"/>
  <c r="AU186" i="1"/>
  <c r="F186" i="1" s="1"/>
  <c r="AU187" i="1"/>
  <c r="AK187" i="1"/>
  <c r="AJ187" i="1"/>
  <c r="AK186" i="1"/>
  <c r="AJ186" i="1"/>
  <c r="AK185" i="1"/>
  <c r="AJ185" i="1"/>
  <c r="BH184" i="1"/>
  <c r="AU184" i="1"/>
  <c r="AK184" i="1"/>
  <c r="AJ184" i="1"/>
  <c r="BH183" i="1"/>
  <c r="AU183" i="1"/>
  <c r="AK183" i="1"/>
  <c r="AJ183" i="1"/>
  <c r="BH185" i="1"/>
  <c r="BH186" i="1"/>
  <c r="BH187" i="1"/>
  <c r="AJ192" i="1"/>
  <c r="AK192" i="1"/>
  <c r="BH192" i="1"/>
  <c r="AJ193" i="1"/>
  <c r="AK193" i="1"/>
  <c r="BH193" i="1"/>
  <c r="AU158" i="1"/>
  <c r="BH182" i="1"/>
  <c r="AU182" i="1"/>
  <c r="AU181" i="1" s="1"/>
  <c r="AK182" i="1"/>
  <c r="AJ182" i="1"/>
  <c r="BH158" i="1"/>
  <c r="AK158" i="1"/>
  <c r="AJ158" i="1"/>
  <c r="AJ140" i="1"/>
  <c r="AK140" i="1"/>
  <c r="AU140" i="1"/>
  <c r="BH140" i="1"/>
  <c r="BH141" i="1"/>
  <c r="AU141" i="1"/>
  <c r="AK141" i="1"/>
  <c r="AJ141" i="1"/>
  <c r="BH413" i="1"/>
  <c r="AK413" i="1"/>
  <c r="AJ413" i="1"/>
  <c r="BH349" i="1"/>
  <c r="AK349" i="1"/>
  <c r="AJ349" i="1"/>
  <c r="BH334" i="1"/>
  <c r="AK334" i="1"/>
  <c r="AJ334" i="1"/>
  <c r="AJ335" i="1"/>
  <c r="AK335" i="1"/>
  <c r="BH335" i="1"/>
  <c r="AJ336" i="1"/>
  <c r="AK336" i="1"/>
  <c r="BH336" i="1"/>
  <c r="AJ337" i="1"/>
  <c r="AK337" i="1"/>
  <c r="BH337" i="1"/>
  <c r="AJ339" i="1"/>
  <c r="AK339" i="1"/>
  <c r="BH339" i="1"/>
  <c r="AJ340" i="1"/>
  <c r="AK340" i="1"/>
  <c r="BH340" i="1"/>
  <c r="AJ342" i="1"/>
  <c r="AK342" i="1"/>
  <c r="BH342" i="1"/>
  <c r="AJ346" i="1"/>
  <c r="AK346" i="1"/>
  <c r="BH346" i="1"/>
  <c r="AJ347" i="1"/>
  <c r="AK347" i="1"/>
  <c r="BH347" i="1"/>
  <c r="AJ348" i="1"/>
  <c r="AK348" i="1"/>
  <c r="BH348" i="1"/>
  <c r="AJ350" i="1"/>
  <c r="AK350" i="1"/>
  <c r="BH350" i="1"/>
  <c r="AJ352" i="1"/>
  <c r="AK352" i="1"/>
  <c r="BH352" i="1"/>
  <c r="AJ354" i="1"/>
  <c r="AK354" i="1"/>
  <c r="BH354" i="1"/>
  <c r="BH36" i="1"/>
  <c r="AK36" i="1"/>
  <c r="AJ36" i="1"/>
  <c r="AU116" i="1"/>
  <c r="AU115" i="1"/>
  <c r="AU114" i="1"/>
  <c r="F114" i="1" s="1"/>
  <c r="AU113" i="1"/>
  <c r="AU138" i="1"/>
  <c r="F138" i="1" s="1"/>
  <c r="AU137" i="1"/>
  <c r="F137" i="1" s="1"/>
  <c r="AU136" i="1"/>
  <c r="AU135" i="1"/>
  <c r="AU134" i="1"/>
  <c r="AU133" i="1"/>
  <c r="AU132" i="1"/>
  <c r="AU131" i="1"/>
  <c r="AU130" i="1"/>
  <c r="AU129" i="1"/>
  <c r="AU128" i="1"/>
  <c r="AU124" i="1"/>
  <c r="F124" i="1" s="1"/>
  <c r="AU123" i="1"/>
  <c r="F123" i="1" s="1"/>
  <c r="AU122" i="1"/>
  <c r="F122" i="1" s="1"/>
  <c r="AU121" i="1"/>
  <c r="AU120" i="1"/>
  <c r="AU152" i="1"/>
  <c r="AU153" i="1"/>
  <c r="AU154" i="1"/>
  <c r="AU155" i="1"/>
  <c r="AU156" i="1"/>
  <c r="AU160" i="1"/>
  <c r="AU161" i="1"/>
  <c r="F161" i="1" s="1"/>
  <c r="AU162" i="1"/>
  <c r="AU163" i="1"/>
  <c r="F163" i="1" s="1"/>
  <c r="AU164" i="1"/>
  <c r="AU165" i="1"/>
  <c r="AU166" i="1"/>
  <c r="AU167" i="1"/>
  <c r="AU171" i="1"/>
  <c r="AU172" i="1"/>
  <c r="AU177" i="1"/>
  <c r="AU178" i="1"/>
  <c r="AU143" i="1"/>
  <c r="AU144" i="1"/>
  <c r="F144" i="1" s="1"/>
  <c r="AU145" i="1"/>
  <c r="F145" i="1" s="1"/>
  <c r="AU142" i="1"/>
  <c r="AJ415" i="1"/>
  <c r="AK415" i="1"/>
  <c r="BH415" i="1"/>
  <c r="AU6" i="1"/>
  <c r="AU8" i="1"/>
  <c r="AU22" i="1"/>
  <c r="AU16" i="1"/>
  <c r="AU14" i="1"/>
  <c r="AU12" i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AU66" i="1"/>
  <c r="AU65" i="1"/>
  <c r="AU64" i="1"/>
  <c r="AU63" i="1"/>
  <c r="AU62" i="1"/>
  <c r="AU61" i="1"/>
  <c r="AU59" i="1"/>
  <c r="AU56" i="1"/>
  <c r="AU54" i="1"/>
  <c r="AU53" i="1"/>
  <c r="AU52" i="1"/>
  <c r="AU51" i="1"/>
  <c r="AU47" i="1"/>
  <c r="AU44" i="1"/>
  <c r="AU43" i="1"/>
  <c r="AU42" i="1"/>
  <c r="AU40" i="1"/>
  <c r="AU39" i="1"/>
  <c r="AU23" i="1"/>
  <c r="AU17" i="1"/>
  <c r="AU15" i="1"/>
  <c r="AU13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BH274" i="1"/>
  <c r="AJ60" i="1"/>
  <c r="BH60" i="1"/>
  <c r="AJ35" i="1"/>
  <c r="BH35" i="1"/>
  <c r="AJ85" i="1"/>
  <c r="BH85" i="1"/>
  <c r="AJ80" i="1"/>
  <c r="BH80" i="1"/>
  <c r="AJ234" i="1"/>
  <c r="BH234" i="1"/>
  <c r="AJ211" i="1"/>
  <c r="BH211" i="1"/>
  <c r="AJ90" i="1"/>
  <c r="BH90" i="1"/>
  <c r="BH410" i="1"/>
  <c r="AJ407" i="1"/>
  <c r="BH407" i="1"/>
  <c r="AJ408" i="1"/>
  <c r="BH408" i="1"/>
  <c r="BH25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00" i="1"/>
  <c r="BH402" i="1"/>
  <c r="BH403" i="1"/>
  <c r="BH406" i="1"/>
  <c r="BH108" i="1"/>
  <c r="BH409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2" i="1"/>
  <c r="BH143" i="1"/>
  <c r="BH144" i="1"/>
  <c r="BH145" i="1"/>
  <c r="BH152" i="1"/>
  <c r="BH153" i="1"/>
  <c r="BH154" i="1"/>
  <c r="BH155" i="1"/>
  <c r="BH156" i="1"/>
  <c r="BH160" i="1"/>
  <c r="BH161" i="1"/>
  <c r="BH162" i="1"/>
  <c r="BH163" i="1"/>
  <c r="BH164" i="1"/>
  <c r="BH165" i="1"/>
  <c r="BH166" i="1"/>
  <c r="BH167" i="1"/>
  <c r="BH171" i="1"/>
  <c r="BH172" i="1"/>
  <c r="BH177" i="1"/>
  <c r="BH178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1" i="1"/>
  <c r="BH248" i="1"/>
  <c r="BH249" i="1"/>
  <c r="BH250" i="1"/>
  <c r="BH252" i="1"/>
  <c r="BH253" i="1"/>
  <c r="BH255" i="1"/>
  <c r="BH256" i="1"/>
  <c r="BH257" i="1"/>
  <c r="BH259" i="1"/>
  <c r="BH269" i="1"/>
  <c r="BH375" i="1"/>
  <c r="BH372" i="1"/>
  <c r="BH357" i="1"/>
  <c r="BH358" i="1"/>
  <c r="BH362" i="1"/>
  <c r="BH368" i="1"/>
  <c r="BH405" i="1"/>
  <c r="BH414" i="1"/>
  <c r="BH389" i="1"/>
  <c r="BH392" i="1"/>
  <c r="BH98" i="1"/>
  <c r="BH332" i="1"/>
  <c r="BH277" i="1"/>
  <c r="BH278" i="1"/>
  <c r="BH279" i="1"/>
  <c r="BH280" i="1"/>
  <c r="BH281" i="1"/>
  <c r="BH282" i="1"/>
  <c r="BH283" i="1"/>
  <c r="BH99" i="1"/>
  <c r="BH100" i="1"/>
  <c r="BH107" i="1"/>
  <c r="BH109" i="1"/>
  <c r="BH110" i="1"/>
  <c r="BH288" i="1"/>
  <c r="BH306" i="1"/>
  <c r="BH308" i="1"/>
  <c r="BH294" i="1"/>
  <c r="BH296" i="1"/>
  <c r="BH298" i="1"/>
  <c r="BH388" i="1"/>
  <c r="BH390" i="1"/>
  <c r="BH300" i="1"/>
  <c r="BH391" i="1"/>
  <c r="BH393" i="1"/>
  <c r="BH394" i="1"/>
  <c r="BH395" i="1"/>
  <c r="BH396" i="1"/>
  <c r="BH397" i="1"/>
  <c r="BH398" i="1"/>
  <c r="BH399" i="1"/>
  <c r="BH302" i="1"/>
  <c r="BH304" i="1"/>
  <c r="BH180" i="1"/>
  <c r="BH286" i="1"/>
  <c r="BH290" i="1"/>
  <c r="BH292" i="1"/>
  <c r="BH322" i="1"/>
  <c r="BH324" i="1"/>
  <c r="BH316" i="1"/>
  <c r="BH102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AU9" i="1"/>
  <c r="AU7" i="1"/>
  <c r="AJ108" i="1"/>
  <c r="AJ116" i="1"/>
  <c r="AJ115" i="1"/>
  <c r="AJ400" i="1"/>
  <c r="AJ402" i="1"/>
  <c r="AJ403" i="1"/>
  <c r="AU358" i="1"/>
  <c r="AU362" i="1"/>
  <c r="AU368" i="1"/>
  <c r="AU357" i="1"/>
  <c r="AJ405" i="1"/>
  <c r="AU308" i="1"/>
  <c r="AU306" i="1"/>
  <c r="AU302" i="1"/>
  <c r="AU300" i="1"/>
  <c r="AU298" i="1"/>
  <c r="AU109" i="1"/>
  <c r="AU110" i="1"/>
  <c r="AU107" i="1"/>
  <c r="AU100" i="1"/>
  <c r="AU99" i="1"/>
  <c r="AU98" i="1"/>
  <c r="AU372" i="1"/>
  <c r="AU375" i="1"/>
  <c r="AU102" i="1"/>
  <c r="AU316" i="1"/>
  <c r="AU322" i="1"/>
  <c r="AU292" i="1"/>
  <c r="AU290" i="1"/>
  <c r="AU286" i="1"/>
  <c r="AU180" i="1"/>
  <c r="AU304" i="1"/>
  <c r="AU288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24" i="1" l="1"/>
  <c r="F155" i="1"/>
  <c r="F131" i="1"/>
  <c r="F172" i="1"/>
  <c r="F154" i="1"/>
  <c r="F132" i="1"/>
  <c r="F153" i="1"/>
  <c r="F133" i="1"/>
  <c r="F167" i="1"/>
  <c r="F134" i="1"/>
  <c r="F165" i="1"/>
  <c r="F121" i="1"/>
  <c r="F136" i="1"/>
  <c r="F187" i="1"/>
  <c r="F185" i="1"/>
  <c r="F184" i="1"/>
  <c r="F141" i="1"/>
  <c r="F143" i="1"/>
  <c r="F129" i="1"/>
  <c r="F178" i="1"/>
  <c r="F156" i="1"/>
  <c r="F130" i="1"/>
  <c r="F116" i="1"/>
  <c r="AU294" i="1"/>
  <c r="AU296" i="1"/>
  <c r="F101" i="1"/>
  <c r="F287" i="1"/>
  <c r="F285" i="1"/>
  <c r="F311" i="1"/>
  <c r="F289" i="1"/>
  <c r="F291" i="1"/>
  <c r="F202" i="1"/>
  <c r="AJ202" i="1"/>
  <c r="F199" i="1"/>
  <c r="AK202" i="1"/>
  <c r="AK201" i="1"/>
  <c r="AJ201" i="1"/>
  <c r="F197" i="1"/>
  <c r="AJ106" i="1"/>
  <c r="F106" i="1"/>
  <c r="F303" i="1"/>
  <c r="F301" i="1"/>
  <c r="F299" i="1"/>
  <c r="F297" i="1"/>
  <c r="F295" i="1"/>
  <c r="F293" i="1"/>
  <c r="F309" i="1"/>
  <c r="AK320" i="1"/>
  <c r="AK319" i="1"/>
  <c r="F320" i="1"/>
  <c r="AJ320" i="1"/>
  <c r="AK105" i="1"/>
  <c r="F105" i="1"/>
  <c r="F103" i="1"/>
  <c r="AK106" i="1"/>
  <c r="AJ319" i="1"/>
  <c r="F317" i="1"/>
  <c r="F315" i="1"/>
  <c r="F313" i="1"/>
  <c r="F307" i="1"/>
  <c r="F305" i="1"/>
  <c r="AJ105" i="1" l="1"/>
  <c r="F201" i="1"/>
  <c r="F319" i="1"/>
  <c r="AU106" i="1"/>
  <c r="AU105" i="1"/>
  <c r="AU101" i="1"/>
  <c r="AU157" i="1" s="1"/>
  <c r="AU291" i="1" s="1"/>
  <c r="AU285" i="1" s="1"/>
  <c r="AU287" i="1" s="1"/>
  <c r="AU204" i="1" s="1"/>
  <c r="AU297" i="1" s="1"/>
  <c r="AU307" i="1" s="1"/>
  <c r="AU295" i="1" s="1"/>
  <c r="AW103" i="1"/>
  <c r="AW105" i="1"/>
  <c r="AW106" i="1" s="1"/>
  <c r="AU320" i="1"/>
  <c r="AU319" i="1"/>
  <c r="AU315" i="1"/>
  <c r="AU309" i="1"/>
  <c r="AU305" i="1"/>
  <c r="AU313" i="1" s="1"/>
  <c r="AU311" i="1" s="1"/>
  <c r="AU199" i="1" s="1"/>
  <c r="AU303" i="1"/>
  <c r="AU179" i="1" s="1"/>
  <c r="AU301" i="1"/>
  <c r="AU103" i="1" s="1"/>
  <c r="AU299" i="1"/>
  <c r="AU293" i="1"/>
  <c r="AU289" i="1"/>
  <c r="AU197" i="1"/>
  <c r="AU201" i="1"/>
  <c r="AU202" i="1"/>
  <c r="AW317" i="1"/>
  <c r="AW319" i="1"/>
  <c r="AW320" i="1" s="1"/>
  <c r="AU321" i="1"/>
  <c r="AU317" i="1"/>
  <c r="AU323" i="1"/>
  <c r="S289" i="1"/>
  <c r="S305" i="1"/>
  <c r="S303" i="1"/>
  <c r="S297" i="1"/>
  <c r="S307" i="1"/>
  <c r="S293" i="1"/>
  <c r="S157" i="1"/>
  <c r="S291" i="1"/>
  <c r="S285" i="1"/>
  <c r="S287" i="1"/>
  <c r="S295" i="1"/>
  <c r="AV303" i="1"/>
  <c r="AV179" i="1"/>
  <c r="AV293" i="1"/>
  <c r="AV299" i="1"/>
  <c r="AV291" i="1"/>
  <c r="AV285" i="1"/>
  <c r="AV287" i="1"/>
  <c r="AV204" i="1"/>
  <c r="AV297" i="1"/>
  <c r="AV307" i="1"/>
  <c r="AV295" i="1"/>
  <c r="AV289" i="1"/>
  <c r="AV301" i="1"/>
  <c r="S179" i="1"/>
  <c r="S299" i="1"/>
  <c r="S301" i="1"/>
  <c r="AV305" i="1"/>
  <c r="AV313" i="1"/>
  <c r="AV311" i="1"/>
  <c r="AV309" i="1"/>
</calcChain>
</file>

<file path=xl/sharedStrings.xml><?xml version="1.0" encoding="utf-8"?>
<sst xmlns="http://schemas.openxmlformats.org/spreadsheetml/2006/main" count="6378" uniqueCount="1367">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</sst>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42" totalsRowShown="0" headerRowDxfId="62" dataDxfId="61" headerRowBorderDxfId="60">
  <autoFilter ref="A3:BH742" xr:uid="{00000000-0009-0000-0100-000002000000}"/>
  <sortState xmlns:xlrd2="http://schemas.microsoft.com/office/spreadsheetml/2017/richdata2" ref="A4:BH742">
    <sortCondition ref="A3:A742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1"/>
    <tableColumn id="29" xr3:uid="{C9099E62-9C90-774C-B487-C1E8FC10D09D}" name="name" dataDxfId="55">
      <calculatedColumnFormula>IF(ISBLANK(E4),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0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2"/>
  <sheetViews>
    <sheetView tabSelected="1" topLeftCell="Y298" zoomScale="120" zoomScaleNormal="120" workbookViewId="0">
      <selection activeCell="Y325" sqref="Y32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2.33203125" style="27" customWidth="1"/>
    <col min="40" max="43" width="23.6640625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1049</v>
      </c>
      <c r="P1" s="9" t="s">
        <v>1049</v>
      </c>
      <c r="Q1" s="9" t="s">
        <v>1049</v>
      </c>
      <c r="R1" s="9" t="s">
        <v>1049</v>
      </c>
      <c r="S1" s="9" t="s">
        <v>1049</v>
      </c>
      <c r="T1" s="9" t="s">
        <v>1050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1252</v>
      </c>
      <c r="AB1" s="11" t="s">
        <v>195</v>
      </c>
      <c r="AC1" s="11" t="s">
        <v>196</v>
      </c>
      <c r="AD1" s="20" t="s">
        <v>197</v>
      </c>
      <c r="AE1" s="20" t="s">
        <v>972</v>
      </c>
      <c r="AF1" s="11" t="s">
        <v>195</v>
      </c>
      <c r="AG1" s="11" t="s">
        <v>195</v>
      </c>
      <c r="AH1" s="11" t="s">
        <v>1253</v>
      </c>
      <c r="AI1" s="11" t="s">
        <v>195</v>
      </c>
      <c r="AJ1" s="11" t="s">
        <v>195</v>
      </c>
      <c r="AK1" s="11" t="s">
        <v>195</v>
      </c>
      <c r="AL1" s="11" t="s">
        <v>1253</v>
      </c>
      <c r="AM1" s="11" t="s">
        <v>1253</v>
      </c>
      <c r="AN1" s="11" t="s">
        <v>1253</v>
      </c>
      <c r="AO1" s="11" t="s">
        <v>1253</v>
      </c>
      <c r="AP1" s="11" t="s">
        <v>1253</v>
      </c>
      <c r="AQ1" s="11" t="s">
        <v>1253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1118</v>
      </c>
      <c r="BA1" s="11" t="s">
        <v>592</v>
      </c>
      <c r="BB1" s="11" t="s">
        <v>968</v>
      </c>
      <c r="BC1" s="11" t="s">
        <v>592</v>
      </c>
      <c r="BD1" s="11" t="s">
        <v>964</v>
      </c>
      <c r="BE1" s="11" t="s">
        <v>592</v>
      </c>
      <c r="BF1" s="11" t="s">
        <v>973</v>
      </c>
      <c r="BG1" s="11" t="s">
        <v>973</v>
      </c>
      <c r="BH1" s="11" t="s">
        <v>965</v>
      </c>
    </row>
    <row r="2" spans="1:60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961</v>
      </c>
      <c r="L2" s="7" t="s">
        <v>962</v>
      </c>
      <c r="M2" s="7" t="s">
        <v>616</v>
      </c>
      <c r="N2" s="7" t="s">
        <v>617</v>
      </c>
      <c r="O2" s="22" t="s">
        <v>1104</v>
      </c>
      <c r="P2" s="8" t="s">
        <v>1110</v>
      </c>
      <c r="Q2" s="8" t="s">
        <v>1051</v>
      </c>
      <c r="R2" s="8" t="s">
        <v>1051</v>
      </c>
      <c r="S2" s="8" t="s">
        <v>1052</v>
      </c>
      <c r="T2" s="8" t="s">
        <v>1053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1251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1257</v>
      </c>
      <c r="AI2" s="14" t="s">
        <v>161</v>
      </c>
      <c r="AJ2" s="15" t="s">
        <v>162</v>
      </c>
      <c r="AK2" s="14" t="s">
        <v>163</v>
      </c>
      <c r="AL2" s="14" t="s">
        <v>1254</v>
      </c>
      <c r="AM2" s="14" t="s">
        <v>1266</v>
      </c>
      <c r="AN2" s="14" t="s">
        <v>1275</v>
      </c>
      <c r="AO2" s="14" t="s">
        <v>1276</v>
      </c>
      <c r="AP2" s="14" t="s">
        <v>1271</v>
      </c>
      <c r="AQ2" s="14" t="s">
        <v>1272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1119</v>
      </c>
      <c r="BA2" s="14" t="s">
        <v>169</v>
      </c>
      <c r="BB2" s="14" t="s">
        <v>969</v>
      </c>
      <c r="BC2" s="14" t="s">
        <v>966</v>
      </c>
      <c r="BD2" s="14" t="s">
        <v>963</v>
      </c>
      <c r="BE2" s="14" t="s">
        <v>369</v>
      </c>
      <c r="BF2" s="14" t="s">
        <v>976</v>
      </c>
      <c r="BG2" s="16" t="s">
        <v>977</v>
      </c>
      <c r="BH2" s="16" t="s">
        <v>967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944</v>
      </c>
      <c r="L3" s="1" t="s">
        <v>945</v>
      </c>
      <c r="M3" s="1" t="s">
        <v>613</v>
      </c>
      <c r="N3" s="1" t="s">
        <v>614</v>
      </c>
      <c r="O3" s="23" t="s">
        <v>1103</v>
      </c>
      <c r="P3" s="2" t="s">
        <v>1054</v>
      </c>
      <c r="Q3" s="2" t="s">
        <v>1055</v>
      </c>
      <c r="R3" s="21" t="s">
        <v>1056</v>
      </c>
      <c r="S3" s="21" t="s">
        <v>1057</v>
      </c>
      <c r="T3" s="2" t="s">
        <v>1047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1250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1256</v>
      </c>
      <c r="AI3" s="4" t="s">
        <v>13</v>
      </c>
      <c r="AJ3" s="4" t="s">
        <v>14</v>
      </c>
      <c r="AK3" s="4" t="s">
        <v>15</v>
      </c>
      <c r="AL3" s="4" t="s">
        <v>1255</v>
      </c>
      <c r="AM3" s="4" t="s">
        <v>1265</v>
      </c>
      <c r="AN3" s="4" t="s">
        <v>1273</v>
      </c>
      <c r="AO3" s="4" t="s">
        <v>1274</v>
      </c>
      <c r="AP3" s="4" t="s">
        <v>1267</v>
      </c>
      <c r="AQ3" s="4" t="s">
        <v>1268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1117</v>
      </c>
      <c r="BA3" s="4" t="s">
        <v>23</v>
      </c>
      <c r="BB3" s="4" t="s">
        <v>970</v>
      </c>
      <c r="BC3" s="4" t="s">
        <v>470</v>
      </c>
      <c r="BD3" s="4" t="s">
        <v>367</v>
      </c>
      <c r="BE3" s="4" t="s">
        <v>368</v>
      </c>
      <c r="BF3" s="4" t="s">
        <v>975</v>
      </c>
      <c r="BG3" s="4" t="s">
        <v>974</v>
      </c>
      <c r="BH3" s="5" t="s">
        <v>406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833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1031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834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835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1031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836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837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838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839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840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792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793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794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795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796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797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798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799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800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801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802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803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IF(ISBLANK(E34),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IF(ISBLANK(E35),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IF(ISBLANK(E36),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IF(ISBLANK(E37),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804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805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806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807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808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809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810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811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812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813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IF(ISBLANK(E50),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814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815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816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817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818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819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820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821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822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IF(ISBLANK(E60),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823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824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825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826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827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828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IF(ISBLANK(E80),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IF(ISBLANK(E83),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IF(ISBLANK(E85),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922</v>
      </c>
      <c r="F89" s="31" t="str">
        <f>IF(ISBLANK(E89), "", Table2[[#This Row],[unique_id]])</f>
        <v>home_security</v>
      </c>
      <c r="G89" s="27" t="s">
        <v>920</v>
      </c>
      <c r="H89" s="27" t="s">
        <v>331</v>
      </c>
      <c r="I89" s="27" t="s">
        <v>132</v>
      </c>
      <c r="J89" s="27" t="s">
        <v>921</v>
      </c>
      <c r="M89" s="27" t="s">
        <v>268</v>
      </c>
      <c r="T89" s="27"/>
      <c r="V89" s="28"/>
      <c r="W89" s="28"/>
      <c r="X89" s="28"/>
      <c r="Y89" s="28"/>
      <c r="AE89" s="27" t="s">
        <v>935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971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IF(ISBLANK(E90),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971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IF(ISBLANK(E91),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971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IF(ISBLANK(E92),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971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customHeight="1">
      <c r="A93" s="27">
        <v>1404</v>
      </c>
      <c r="B93" s="27" t="s">
        <v>26</v>
      </c>
      <c r="C93" s="27" t="s">
        <v>939</v>
      </c>
      <c r="D93" s="27" t="s">
        <v>940</v>
      </c>
      <c r="E93" s="27" t="s">
        <v>941</v>
      </c>
      <c r="F93" s="31" t="str">
        <f>IF(ISBLANK(E93), "", Table2[[#This Row],[unique_id]])</f>
        <v>home_secure_back_door_off</v>
      </c>
      <c r="G93" s="27" t="s">
        <v>942</v>
      </c>
      <c r="H93" s="27" t="s">
        <v>331</v>
      </c>
      <c r="I93" s="27" t="s">
        <v>132</v>
      </c>
      <c r="K93" s="27" t="s">
        <v>943</v>
      </c>
      <c r="L93" s="27" t="s">
        <v>946</v>
      </c>
      <c r="T93" s="27"/>
      <c r="V93" s="28"/>
      <c r="W93" s="28"/>
      <c r="X93" s="28"/>
      <c r="Y93" s="28"/>
      <c r="AE93" s="27" t="s">
        <v>947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customHeight="1">
      <c r="A94" s="27">
        <v>1405</v>
      </c>
      <c r="B94" s="27" t="s">
        <v>26</v>
      </c>
      <c r="C94" s="27" t="s">
        <v>939</v>
      </c>
      <c r="D94" s="27" t="s">
        <v>940</v>
      </c>
      <c r="E94" s="27" t="s">
        <v>948</v>
      </c>
      <c r="F94" s="31" t="str">
        <f>IF(ISBLANK(E94), "", Table2[[#This Row],[unique_id]])</f>
        <v>home_secure_front_door_off</v>
      </c>
      <c r="G94" s="27" t="s">
        <v>949</v>
      </c>
      <c r="H94" s="27" t="s">
        <v>331</v>
      </c>
      <c r="I94" s="27" t="s">
        <v>132</v>
      </c>
      <c r="K94" s="27" t="s">
        <v>950</v>
      </c>
      <c r="L94" s="27" t="s">
        <v>946</v>
      </c>
      <c r="T94" s="27"/>
      <c r="V94" s="28"/>
      <c r="W94" s="28"/>
      <c r="X94" s="28"/>
      <c r="Y94" s="28"/>
      <c r="AE94" s="27" t="s">
        <v>947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customHeight="1">
      <c r="A95" s="27">
        <v>1406</v>
      </c>
      <c r="B95" s="27" t="s">
        <v>26</v>
      </c>
      <c r="C95" s="27" t="s">
        <v>939</v>
      </c>
      <c r="D95" s="27" t="s">
        <v>940</v>
      </c>
      <c r="E95" s="27" t="s">
        <v>953</v>
      </c>
      <c r="F95" s="31" t="str">
        <f>IF(ISBLANK(E95), "", Table2[[#This Row],[unique_id]])</f>
        <v>home_sleep_on</v>
      </c>
      <c r="G95" s="27" t="s">
        <v>951</v>
      </c>
      <c r="H95" s="27" t="s">
        <v>331</v>
      </c>
      <c r="I95" s="27" t="s">
        <v>132</v>
      </c>
      <c r="K95" s="27" t="s">
        <v>955</v>
      </c>
      <c r="L95" s="27" t="s">
        <v>956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customHeight="1">
      <c r="A96" s="27">
        <v>1407</v>
      </c>
      <c r="B96" s="27" t="s">
        <v>26</v>
      </c>
      <c r="C96" s="27" t="s">
        <v>939</v>
      </c>
      <c r="D96" s="27" t="s">
        <v>940</v>
      </c>
      <c r="E96" s="27" t="s">
        <v>954</v>
      </c>
      <c r="F96" s="31" t="str">
        <f>IF(ISBLANK(E96), "", Table2[[#This Row],[unique_id]])</f>
        <v>home_sleep_off</v>
      </c>
      <c r="G96" s="27" t="s">
        <v>952</v>
      </c>
      <c r="H96" s="27" t="s">
        <v>331</v>
      </c>
      <c r="I96" s="27" t="s">
        <v>132</v>
      </c>
      <c r="K96" s="27" t="s">
        <v>955</v>
      </c>
      <c r="L96" s="27" t="s">
        <v>946</v>
      </c>
      <c r="T96" s="27"/>
      <c r="V96" s="28"/>
      <c r="W96" s="28"/>
      <c r="X96" s="28"/>
      <c r="Y96" s="28"/>
      <c r="AE96" s="27" t="s">
        <v>957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IF(ISBLANK(E97),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1021</v>
      </c>
      <c r="M98" s="27" t="s">
        <v>136</v>
      </c>
      <c r="O98" s="28" t="s">
        <v>1105</v>
      </c>
      <c r="P98" s="27" t="s">
        <v>172</v>
      </c>
      <c r="Q98" s="59" t="s">
        <v>1063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1058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1021</v>
      </c>
      <c r="M99" s="27" t="s">
        <v>136</v>
      </c>
      <c r="O99" s="28" t="s">
        <v>1105</v>
      </c>
      <c r="P99" s="27" t="s">
        <v>172</v>
      </c>
      <c r="Q99" s="59" t="s">
        <v>1063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1058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1105</v>
      </c>
      <c r="P100" s="27" t="s">
        <v>172</v>
      </c>
      <c r="Q100" s="59" t="s">
        <v>1063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1058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s="53" customFormat="1" ht="16" customHeight="1">
      <c r="A101" s="27">
        <v>1503</v>
      </c>
      <c r="B101" s="53" t="s">
        <v>26</v>
      </c>
      <c r="C101" s="53" t="s">
        <v>1133</v>
      </c>
      <c r="D101" s="53" t="s">
        <v>149</v>
      </c>
      <c r="E101" s="54" t="s">
        <v>1296</v>
      </c>
      <c r="F101" s="55" t="str">
        <f>IF(ISBLANK(E101),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1105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tr">
        <f>AU102</f>
        <v>tplink-kitchen-fan</v>
      </c>
      <c r="AV101" s="74" t="str">
        <f>AV102</f>
        <v>1.5.7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55"/>
      <c r="BG101" s="55"/>
    </row>
    <row r="102" spans="1:60" s="53" customFormat="1" ht="16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1293</v>
      </c>
      <c r="F102" s="55" t="str">
        <f>IF(ISBLANK(E102),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1105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1120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55"/>
      <c r="BG102" s="55"/>
      <c r="BH102" s="53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s="45" customFormat="1" ht="16" customHeight="1">
      <c r="A103" s="27">
        <v>1505</v>
      </c>
      <c r="B103" s="45" t="s">
        <v>26</v>
      </c>
      <c r="C103" s="45" t="s">
        <v>1133</v>
      </c>
      <c r="D103" s="45" t="s">
        <v>149</v>
      </c>
      <c r="E103" s="47" t="s">
        <v>1288</v>
      </c>
      <c r="F103" s="49" t="str">
        <f>IF(ISBLANK(E103),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1105</v>
      </c>
      <c r="P103" s="45" t="s">
        <v>172</v>
      </c>
      <c r="Q103" s="45" t="s">
        <v>1063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tr">
        <f>AU104</f>
        <v>sonoff-kitchen-fan</v>
      </c>
      <c r="AV103" s="75" t="s">
        <v>1246</v>
      </c>
      <c r="AW103" s="45" t="str">
        <f>AW104</f>
        <v>fan</v>
      </c>
      <c r="AX103" s="45" t="s">
        <v>1281</v>
      </c>
      <c r="AY103" s="45" t="s">
        <v>365</v>
      </c>
      <c r="BA103" s="45" t="s">
        <v>215</v>
      </c>
      <c r="BH103" s="45" t="str">
        <f>IF(AND(ISBLANK(BD103), ISBLANK(BE103)), "", _xlfn.CONCAT("[", IF(ISBLANK(BD103), "", _xlfn.CONCAT("[""mac"", """, BD103, """]")), IF(ISBLANK(BE103), "", _xlfn.CONCAT(", [""ip"", """, BE103, """]")), "]"))</f>
        <v/>
      </c>
    </row>
    <row r="104" spans="1:60" s="45" customFormat="1" ht="16" customHeight="1">
      <c r="A104" s="27">
        <v>1506</v>
      </c>
      <c r="B104" s="45" t="s">
        <v>26</v>
      </c>
      <c r="C104" s="45" t="s">
        <v>978</v>
      </c>
      <c r="D104" s="45" t="s">
        <v>129</v>
      </c>
      <c r="E104" s="45" t="s">
        <v>1166</v>
      </c>
      <c r="F104" s="49" t="str">
        <f>IF(ISBLANK(E104),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1105</v>
      </c>
      <c r="P104" s="45" t="s">
        <v>172</v>
      </c>
      <c r="Q104" s="45" t="s">
        <v>1063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46" t="s">
        <v>1278</v>
      </c>
      <c r="AE104" s="45" t="s">
        <v>254</v>
      </c>
      <c r="AG104" s="46" t="s">
        <v>34</v>
      </c>
      <c r="AH104" s="46" t="s">
        <v>1258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"/stat/POWER")</f>
        <v>tasmota/device/kitchen_fan_plug/stat/POWER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1282</v>
      </c>
      <c r="AO104" s="45" t="s">
        <v>1283</v>
      </c>
      <c r="AP104" s="45" t="s">
        <v>1269</v>
      </c>
      <c r="AQ104" s="45" t="s">
        <v>1270</v>
      </c>
      <c r="AR104" s="45" t="s">
        <v>1359</v>
      </c>
      <c r="AS104" s="45">
        <v>1</v>
      </c>
      <c r="AT104" s="51" t="str">
        <f>HYPERLINK(_xlfn.CONCAT("http://", Table2[[#This Row],[connection_ip]], "/?"))</f>
        <v>http://10.0.6.104/?</v>
      </c>
      <c r="AU104" s="45" t="str">
        <f>IF(OR(ISBLANK(BD104), ISBLANK(BE104)), "", LOWER(_xlfn.CONCAT(Table2[[#This Row],[device_manufacturer]], "-",Table2[[#This Row],[device_suggested_area]], "-", Table2[[#This Row],[device_identifiers]])))</f>
        <v>sonoff-kitchen-fan</v>
      </c>
      <c r="AV104" s="75" t="s">
        <v>1246</v>
      </c>
      <c r="AW104" s="45" t="str">
        <f>SUBSTITUTE(SUBSTITUTE(SUBSTITUTE(Table2[[#This Row],[unique_id]], _xlfn.CONCAT(LOWER(Table2[[#This Row],[device_suggested_area]]), "_"), ""), "_plug", ""), "_", "-")</f>
        <v>fan</v>
      </c>
      <c r="AX104" s="45" t="s">
        <v>1281</v>
      </c>
      <c r="AY104" s="45" t="s">
        <v>365</v>
      </c>
      <c r="BA104" s="45" t="s">
        <v>215</v>
      </c>
      <c r="BC104" s="45" t="s">
        <v>520</v>
      </c>
      <c r="BD104" s="45" t="s">
        <v>1294</v>
      </c>
      <c r="BE104" s="45" t="s">
        <v>1295</v>
      </c>
      <c r="BF104" s="49"/>
      <c r="BG104" s="49"/>
      <c r="BH104" s="45" t="str">
        <f>IF(AND(ISBLANK(BD104), ISBLANK(BE104)), "", _xlfn.CONCAT("[", IF(ISBLANK(BD104), "", _xlfn.CONCAT("[""mac"", """, BD104, """]")), IF(ISBLANK(BE104), "", _xlfn.CONCAT(", [""ip"", """, BE104, """]")), "]"))</f>
        <v>[["mac", "c0:49:ef:d1:bc:60"], ["ip", "10.0.6.104"]]</v>
      </c>
    </row>
    <row r="105" spans="1:60" s="45" customFormat="1" ht="16" customHeight="1">
      <c r="A105" s="27">
        <v>1507</v>
      </c>
      <c r="B105" s="45" t="s">
        <v>26</v>
      </c>
      <c r="C105" s="45" t="s">
        <v>978</v>
      </c>
      <c r="D105" s="45" t="s">
        <v>27</v>
      </c>
      <c r="E105" s="45" t="s">
        <v>1297</v>
      </c>
      <c r="F105" s="49" t="str">
        <f>IF(ISBLANK(E105),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1259</v>
      </c>
      <c r="AG105" s="46" t="s">
        <v>34</v>
      </c>
      <c r="AH105" s="46" t="s">
        <v>1258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1260</v>
      </c>
      <c r="AS105" s="45">
        <v>1</v>
      </c>
      <c r="AT105" s="51" t="str">
        <f>AT104</f>
        <v>http://10.0.6.104/?</v>
      </c>
      <c r="AU105" s="45" t="str">
        <f>AU104</f>
        <v>sonoff-kitchen-fan</v>
      </c>
      <c r="AV105" s="75" t="s">
        <v>1246</v>
      </c>
      <c r="AW105" s="45" t="str">
        <f>AW104</f>
        <v>fan</v>
      </c>
      <c r="AX105" s="45" t="s">
        <v>1281</v>
      </c>
      <c r="AY105" s="45" t="s">
        <v>365</v>
      </c>
      <c r="BA105" s="45" t="s">
        <v>215</v>
      </c>
      <c r="BF105" s="49"/>
      <c r="BG105" s="49"/>
    </row>
    <row r="106" spans="1:60" s="45" customFormat="1" ht="16" customHeight="1">
      <c r="A106" s="27">
        <v>1508</v>
      </c>
      <c r="B106" s="45" t="s">
        <v>26</v>
      </c>
      <c r="C106" s="45" t="s">
        <v>978</v>
      </c>
      <c r="D106" s="45" t="s">
        <v>27</v>
      </c>
      <c r="E106" s="45" t="s">
        <v>1298</v>
      </c>
      <c r="F106" s="49" t="str">
        <f>IF(ISBLANK(E106),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1261</v>
      </c>
      <c r="AG106" s="46" t="s">
        <v>34</v>
      </c>
      <c r="AH106" s="46" t="s">
        <v>1258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1262</v>
      </c>
      <c r="AS106" s="45">
        <v>1</v>
      </c>
      <c r="AT106" s="51" t="str">
        <f>AT104</f>
        <v>http://10.0.6.104/?</v>
      </c>
      <c r="AU106" s="45" t="str">
        <f>AU104</f>
        <v>sonoff-kitchen-fan</v>
      </c>
      <c r="AV106" s="75" t="s">
        <v>1246</v>
      </c>
      <c r="AW106" s="45" t="str">
        <f>AW105</f>
        <v>fan</v>
      </c>
      <c r="AX106" s="45" t="s">
        <v>1281</v>
      </c>
      <c r="AY106" s="45" t="s">
        <v>365</v>
      </c>
      <c r="BA106" s="45" t="s">
        <v>215</v>
      </c>
      <c r="BF106" s="49"/>
      <c r="BG106" s="49"/>
    </row>
    <row r="107" spans="1:60" ht="16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IF(ISBLANK(E107),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1105</v>
      </c>
      <c r="P107" s="27" t="s">
        <v>172</v>
      </c>
      <c r="Q107" s="27" t="s">
        <v>1063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1058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tr">
        <f>IF(OR(ISBLANK(BD107), ISBLANK(BE107)), "", LOWER(_xlfn.CONCAT(Table2[[#This Row],[device_manufacturer]], "-",Table2[[#This Row],[device_suggested_area]], "-", Table2[[#This Row],[device_identifiers]])))</f>
        <v>senseme-lounge-fan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H107" s="27" t="str">
        <f>IF(AND(ISBLANK(BD107), ISBLANK(BE107)), "", _xlfn.CONCAT("[", IF(ISBLANK(BD107), "", _xlfn.CONCAT("[""mac"", """, BD107, """]")), IF(ISBLANK(BE107), "", _xlfn.CONCAT(", [""ip"", """, BE107, """]")), "]"))</f>
        <v>[["mac", "20:f8:5e:d9:11:77"], ["ip", "10.0.6.63"]]</v>
      </c>
    </row>
    <row r="108" spans="1:60" ht="16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IF(ISBLANK(E108),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1022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IF(ISBLANK(E109),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1105</v>
      </c>
      <c r="P109" s="27" t="s">
        <v>172</v>
      </c>
      <c r="Q109" s="27" t="s">
        <v>1063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1058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tr">
        <f>IF(OR(ISBLANK(BD109), ISBLANK(BE109)), "", LOWER(_xlfn.CONCAT(Table2[[#This Row],[device_manufacturer]], "-",Table2[[#This Row],[device_suggested_area]], "-", Table2[[#This Row],[device_identifiers]])))</f>
        <v>senseme-deck-east-fan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H109" s="27" t="str">
        <f>IF(AND(ISBLANK(BD109), ISBLANK(BE109)), "", _xlfn.CONCAT("[", IF(ISBLANK(BD109), "", _xlfn.CONCAT("[""mac"", """, BD109, """]")), IF(ISBLANK(BE109), "", _xlfn.CONCAT(", [""ip"", """, BE109, """]")), "]"))</f>
        <v>[["mac", "20:f8:5e:1e:ea:a0"], ["ip", "10.0.6.64"]]</v>
      </c>
    </row>
    <row r="110" spans="1:60" ht="16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IF(ISBLANK(E110),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1105</v>
      </c>
      <c r="P110" s="27" t="s">
        <v>172</v>
      </c>
      <c r="Q110" s="27" t="s">
        <v>1063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1058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tr">
        <f>IF(OR(ISBLANK(BD110), ISBLANK(BE110)), "", LOWER(_xlfn.CONCAT(Table2[[#This Row],[device_manufacturer]], "-",Table2[[#This Row],[device_suggested_area]], "-", Table2[[#This Row],[device_identifiers]])))</f>
        <v>senseme-deck-west-fan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30"/>
      <c r="BG110" s="30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"20:f8:5e:1e:da:35"], ["ip", "10.0.6.65"]]</v>
      </c>
    </row>
    <row r="111" spans="1:60" ht="16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IF(ISBLANK(E111),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30"/>
      <c r="BG111" s="30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IF(ISBLANK(E112),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1023</v>
      </c>
      <c r="M112" s="27" t="s">
        <v>136</v>
      </c>
      <c r="O112" s="28" t="s">
        <v>1105</v>
      </c>
      <c r="P112" s="27" t="s">
        <v>172</v>
      </c>
      <c r="Q112" s="27" t="s">
        <v>1063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1076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/>
      </c>
    </row>
    <row r="113" spans="1:60" ht="16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IF(ISBLANK(E113),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1244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1061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tr">
        <f>LOWER(_xlfn.CONCAT(Table2[[#This Row],[device_suggested_area]], "-",Table2[[#This Row],[device_identifiers]]))</f>
        <v>ada-lamp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960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1299</v>
      </c>
      <c r="F114" s="31" t="str">
        <f>IF(ISBLANK(E114), "", Table2[[#This Row],[unique_id]])</f>
        <v>ada_lamp_bulb_1</v>
      </c>
      <c r="H114" s="27" t="s">
        <v>139</v>
      </c>
      <c r="O114" s="28" t="s">
        <v>1105</v>
      </c>
      <c r="P114" s="27" t="s">
        <v>172</v>
      </c>
      <c r="Q114" s="27" t="s">
        <v>1063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1059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tr">
        <f>LOWER(_xlfn.CONCAT(Table2[[#This Row],[device_suggested_area]], "-",Table2[[#This Row],[device_identifiers]]))</f>
        <v>ada-lamp-bulb-1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960</v>
      </c>
      <c r="BD114" s="27" t="s">
        <v>663</v>
      </c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>[["mac", "0x0017880103433075"]]</v>
      </c>
    </row>
    <row r="115" spans="1:60" ht="16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IF(ISBLANK(E115),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1244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1061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tr">
        <f>LOWER(_xlfn.CONCAT(Table2[[#This Row],[device_suggested_area]], "-",Table2[[#This Row],[device_identifiers]]))</f>
        <v>edwin-lamp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960</v>
      </c>
      <c r="BD115" s="27"/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/>
      </c>
    </row>
    <row r="116" spans="1:60" ht="16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1300</v>
      </c>
      <c r="F116" s="31" t="str">
        <f>IF(ISBLANK(E116), "", Table2[[#This Row],[unique_id]])</f>
        <v>edwin_lamp_bulb_1</v>
      </c>
      <c r="H116" s="27" t="s">
        <v>139</v>
      </c>
      <c r="O116" s="28" t="s">
        <v>1105</v>
      </c>
      <c r="P116" s="27" t="s">
        <v>172</v>
      </c>
      <c r="Q116" s="27" t="s">
        <v>1063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1059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tr">
        <f>LOWER(_xlfn.CONCAT(Table2[[#This Row],[device_suggested_area]], "-",Table2[[#This Row],[device_identifiers]]))</f>
        <v>edwin-lamp-bulb-1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960</v>
      </c>
      <c r="BD116" s="27" t="s">
        <v>688</v>
      </c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>[["mac", "0x0017880102b8fd87"]]</v>
      </c>
    </row>
    <row r="117" spans="1:60" ht="16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IF(ISBLANK(E117),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1023</v>
      </c>
      <c r="M117" s="27" t="s">
        <v>136</v>
      </c>
      <c r="O117" s="28" t="s">
        <v>1105</v>
      </c>
      <c r="P117" s="27" t="s">
        <v>172</v>
      </c>
      <c r="Q117" s="27" t="s">
        <v>1063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1077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H117" s="27" t="str">
        <f>IF(AND(ISBLANK(BD117), ISBLANK(BE117)), "", _xlfn.CONCAT("[", IF(ISBLANK(BD117), "", _xlfn.CONCAT("[""mac"", """, BD117, """]")), IF(ISBLANK(BE117), "", _xlfn.CONCAT(", [""ip"", """, BE117, """]")), "]"))</f>
        <v/>
      </c>
    </row>
    <row r="118" spans="1:60" ht="16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IF(ISBLANK(E118),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1241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1061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tr">
        <f>LOWER(_xlfn.CONCAT(Table2[[#This Row],[device_suggested_area]], "-",Table2[[#This Row],[device_identifiers]]))</f>
        <v>edwin-night-light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960</v>
      </c>
      <c r="BD118" s="27"/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/>
      </c>
    </row>
    <row r="119" spans="1:60" ht="16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1301</v>
      </c>
      <c r="F119" s="31" t="str">
        <f>IF(ISBLANK(E119), "", Table2[[#This Row],[unique_id]])</f>
        <v>edwin_night_light_bulb_1</v>
      </c>
      <c r="H119" s="27" t="s">
        <v>139</v>
      </c>
      <c r="O119" s="28" t="s">
        <v>1105</v>
      </c>
      <c r="P119" s="27" t="s">
        <v>172</v>
      </c>
      <c r="Q119" s="27" t="s">
        <v>1063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1059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tr">
        <f>LOWER(_xlfn.CONCAT(Table2[[#This Row],[device_suggested_area]], "-",Table2[[#This Row],[device_identifiers]]))</f>
        <v>edwin-night-light-bulb-1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960</v>
      </c>
      <c r="BD119" s="27" t="s">
        <v>664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"0x001788010343c36f"]]</v>
      </c>
    </row>
    <row r="120" spans="1:60" ht="16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IF(ISBLANK(E120),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1025</v>
      </c>
      <c r="K120" s="27" t="s">
        <v>1285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1061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tr">
        <f>LOWER(_xlfn.CONCAT(Table2[[#This Row],[device_suggested_area]], "-",Table2[[#This Row],[device_identifiers]]))</f>
        <v>hallway-main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/>
      </c>
    </row>
    <row r="121" spans="1:60" ht="16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1302</v>
      </c>
      <c r="F121" s="31" t="str">
        <f>IF(ISBLANK(E121), "", Table2[[#This Row],[unique_id]])</f>
        <v>hallway_main_bulb_1</v>
      </c>
      <c r="H121" s="27" t="s">
        <v>139</v>
      </c>
      <c r="K121" s="59"/>
      <c r="O121" s="28" t="s">
        <v>1105</v>
      </c>
      <c r="P121" s="27" t="s">
        <v>172</v>
      </c>
      <c r="Q121" s="27" t="s">
        <v>1063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1059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tr">
        <f>LOWER(_xlfn.CONCAT(Table2[[#This Row],[device_suggested_area]], "-",Table2[[#This Row],[device_identifiers]]))</f>
        <v>hallway-main-bulb-1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>[["mac", "0x00178801043283b0"]]</v>
      </c>
    </row>
    <row r="122" spans="1:60" ht="16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1303</v>
      </c>
      <c r="F122" s="31" t="str">
        <f>IF(ISBLANK(E122), "", Table2[[#This Row],[unique_id]])</f>
        <v>hallway_main_bulb_2</v>
      </c>
      <c r="H122" s="27" t="s">
        <v>139</v>
      </c>
      <c r="J122" s="59"/>
      <c r="O122" s="28" t="s">
        <v>1105</v>
      </c>
      <c r="P122" s="27" t="s">
        <v>172</v>
      </c>
      <c r="Q122" s="27" t="s">
        <v>1063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1059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tr">
        <f>LOWER(_xlfn.CONCAT(Table2[[#This Row],[device_suggested_area]], "-",Table2[[#This Row],[device_identifiers]]))</f>
        <v>hallway-main-bulb-2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"0x0017880104329975"]]</v>
      </c>
    </row>
    <row r="123" spans="1:60" ht="16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1304</v>
      </c>
      <c r="F123" s="31" t="str">
        <f>IF(ISBLANK(E123), "", Table2[[#This Row],[unique_id]])</f>
        <v>hallway_main_bulb_3</v>
      </c>
      <c r="H123" s="27" t="s">
        <v>139</v>
      </c>
      <c r="O123" s="28" t="s">
        <v>1105</v>
      </c>
      <c r="P123" s="27" t="s">
        <v>172</v>
      </c>
      <c r="Q123" s="27" t="s">
        <v>1063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1059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tr">
        <f>LOWER(_xlfn.CONCAT(Table2[[#This Row],[device_suggested_area]], "-",Table2[[#This Row],[device_identifiers]]))</f>
        <v>hallway-main-bulb-3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"0x001788010432996f"]]</v>
      </c>
    </row>
    <row r="124" spans="1:60" ht="16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1305</v>
      </c>
      <c r="F124" s="31" t="str">
        <f>IF(ISBLANK(E124), "", Table2[[#This Row],[unique_id]])</f>
        <v>hallway_main_bulb_4</v>
      </c>
      <c r="H124" s="27" t="s">
        <v>139</v>
      </c>
      <c r="O124" s="28" t="s">
        <v>1105</v>
      </c>
      <c r="P124" s="27" t="s">
        <v>172</v>
      </c>
      <c r="Q124" s="27" t="s">
        <v>1063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1059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tr">
        <f>LOWER(_xlfn.CONCAT(Table2[[#This Row],[device_suggested_area]], "-",Table2[[#This Row],[device_identifiers]]))</f>
        <v>hallway-main-bulb-4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>[["mac", "0x001788010444db4e"]]</v>
      </c>
    </row>
    <row r="125" spans="1:60" ht="16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1207</v>
      </c>
      <c r="F125" s="31" t="str">
        <f>IF(ISBLANK(E125), "", Table2[[#This Row],[unique_id]])</f>
        <v>hallway_sconces</v>
      </c>
      <c r="G125" s="27" t="s">
        <v>1209</v>
      </c>
      <c r="H125" s="27" t="s">
        <v>139</v>
      </c>
      <c r="I125" s="27" t="s">
        <v>132</v>
      </c>
      <c r="J125" s="27" t="s">
        <v>1195</v>
      </c>
      <c r="K125" s="27" t="s">
        <v>1285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1061</v>
      </c>
      <c r="Z125" s="28" t="s">
        <v>1237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tr">
        <f>LOWER(_xlfn.CONCAT(Table2[[#This Row],[device_suggested_area]], "-",Table2[[#This Row],[device_identifiers]]))</f>
        <v>hallway-sconces</v>
      </c>
      <c r="AV125" s="73" t="s">
        <v>1196</v>
      </c>
      <c r="AW125" s="27" t="s">
        <v>1197</v>
      </c>
      <c r="AX125" s="27" t="s">
        <v>1202</v>
      </c>
      <c r="AY125" s="27" t="s">
        <v>593</v>
      </c>
      <c r="BA125" s="27" t="s">
        <v>484</v>
      </c>
      <c r="BD125" s="27"/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/>
      </c>
    </row>
    <row r="126" spans="1:60" ht="16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1208</v>
      </c>
      <c r="F126" s="31" t="str">
        <f>IF(ISBLANK(E126), "", Table2[[#This Row],[unique_id]])</f>
        <v>hallway_sconces_bulb_1</v>
      </c>
      <c r="H126" s="27" t="s">
        <v>139</v>
      </c>
      <c r="O126" s="28" t="s">
        <v>1105</v>
      </c>
      <c r="P126" s="27" t="s">
        <v>172</v>
      </c>
      <c r="Q126" s="27" t="s">
        <v>1063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1059</v>
      </c>
      <c r="Z126" s="28" t="s">
        <v>1237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tr">
        <f>LOWER(_xlfn.CONCAT(Table2[[#This Row],[device_suggested_area]], "-",Table2[[#This Row],[device_identifiers]]))</f>
        <v>hallway-sconces-bulb-1</v>
      </c>
      <c r="AV126" s="73" t="s">
        <v>1196</v>
      </c>
      <c r="AW126" s="27" t="s">
        <v>1198</v>
      </c>
      <c r="AX126" s="27" t="s">
        <v>1202</v>
      </c>
      <c r="AY126" s="27" t="s">
        <v>593</v>
      </c>
      <c r="BA126" s="27" t="s">
        <v>484</v>
      </c>
      <c r="BD126" s="27" t="s">
        <v>1210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"0x2c1165fffe12d5c4"]]</v>
      </c>
    </row>
    <row r="127" spans="1:60" ht="16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1208</v>
      </c>
      <c r="F127" s="31" t="str">
        <f>IF(ISBLANK(E127), "", Table2[[#This Row],[unique_id]])</f>
        <v>hallway_sconces_bulb_1</v>
      </c>
      <c r="H127" s="27" t="s">
        <v>139</v>
      </c>
      <c r="O127" s="28" t="s">
        <v>1105</v>
      </c>
      <c r="P127" s="27" t="s">
        <v>172</v>
      </c>
      <c r="Q127" s="27" t="s">
        <v>1063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1059</v>
      </c>
      <c r="Z127" s="28" t="s">
        <v>1237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tr">
        <f>LOWER(_xlfn.CONCAT(Table2[[#This Row],[device_suggested_area]], "-",Table2[[#This Row],[device_identifiers]]))</f>
        <v>hallway-sconces-bulb-2</v>
      </c>
      <c r="AV127" s="73" t="s">
        <v>1196</v>
      </c>
      <c r="AW127" s="27" t="s">
        <v>1199</v>
      </c>
      <c r="AX127" s="27" t="s">
        <v>1202</v>
      </c>
      <c r="AY127" s="27" t="s">
        <v>593</v>
      </c>
      <c r="BA127" s="27" t="s">
        <v>484</v>
      </c>
      <c r="BD127" s="27" t="s">
        <v>1211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"0x2c1165fffe109407"]]</v>
      </c>
    </row>
    <row r="128" spans="1:60" ht="16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IF(ISBLANK(E128),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1025</v>
      </c>
      <c r="K128" s="27" t="s">
        <v>1240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1061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tr">
        <f>LOWER(_xlfn.CONCAT(Table2[[#This Row],[device_suggested_area]], "-",Table2[[#This Row],[device_identifiers]]))</f>
        <v>dining-main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/>
      </c>
    </row>
    <row r="129" spans="1:60" ht="16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1306</v>
      </c>
      <c r="F129" s="31" t="str">
        <f>IF(ISBLANK(E129), "", Table2[[#This Row],[unique_id]])</f>
        <v>dining_main_bulb_1</v>
      </c>
      <c r="H129" s="27" t="s">
        <v>139</v>
      </c>
      <c r="O129" s="28" t="s">
        <v>1105</v>
      </c>
      <c r="P129" s="27" t="s">
        <v>172</v>
      </c>
      <c r="Q129" s="27" t="s">
        <v>1063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1059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tr">
        <f>LOWER(_xlfn.CONCAT(Table2[[#This Row],[device_suggested_area]], "-",Table2[[#This Row],[device_identifiers]]))</f>
        <v>dining-main-bulb-1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"0x00178801039f69d5"]]</v>
      </c>
    </row>
    <row r="130" spans="1:60" ht="16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1307</v>
      </c>
      <c r="F130" s="31" t="str">
        <f>IF(ISBLANK(E130), "", Table2[[#This Row],[unique_id]])</f>
        <v>dining_main_bulb_2</v>
      </c>
      <c r="H130" s="27" t="s">
        <v>139</v>
      </c>
      <c r="O130" s="28" t="s">
        <v>1105</v>
      </c>
      <c r="P130" s="27" t="s">
        <v>172</v>
      </c>
      <c r="Q130" s="27" t="s">
        <v>1063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1059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tr">
        <f>LOWER(_xlfn.CONCAT(Table2[[#This Row],[device_suggested_area]], "-",Table2[[#This Row],[device_identifiers]]))</f>
        <v>dining-main-bulb-2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"0x00178801039f56c4"]]</v>
      </c>
    </row>
    <row r="131" spans="1:60" ht="16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1308</v>
      </c>
      <c r="F131" s="31" t="str">
        <f>IF(ISBLANK(E131), "", Table2[[#This Row],[unique_id]])</f>
        <v>dining_main_bulb_3</v>
      </c>
      <c r="H131" s="27" t="s">
        <v>139</v>
      </c>
      <c r="O131" s="28" t="s">
        <v>1105</v>
      </c>
      <c r="P131" s="27" t="s">
        <v>172</v>
      </c>
      <c r="Q131" s="27" t="s">
        <v>1063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1059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tr">
        <f>LOWER(_xlfn.CONCAT(Table2[[#This Row],[device_suggested_area]], "-",Table2[[#This Row],[device_identifiers]]))</f>
        <v>dining-main-bulb-3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>[["mac", "0x00178801039f584a"]]</v>
      </c>
    </row>
    <row r="132" spans="1:60" ht="16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1309</v>
      </c>
      <c r="F132" s="31" t="str">
        <f>IF(ISBLANK(E132), "", Table2[[#This Row],[unique_id]])</f>
        <v>dining_main_bulb_4</v>
      </c>
      <c r="H132" s="27" t="s">
        <v>139</v>
      </c>
      <c r="O132" s="28" t="s">
        <v>1105</v>
      </c>
      <c r="P132" s="27" t="s">
        <v>172</v>
      </c>
      <c r="Q132" s="27" t="s">
        <v>1063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1059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tr">
        <f>LOWER(_xlfn.CONCAT(Table2[[#This Row],[device_suggested_area]], "-",Table2[[#This Row],[device_identifiers]]))</f>
        <v>dining-main-bulb-4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"0x00178801039f69d4"]]</v>
      </c>
    </row>
    <row r="133" spans="1:60" ht="16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1310</v>
      </c>
      <c r="F133" s="31" t="str">
        <f>IF(ISBLANK(E133), "", Table2[[#This Row],[unique_id]])</f>
        <v>dining_main_bulb_5</v>
      </c>
      <c r="H133" s="27" t="s">
        <v>139</v>
      </c>
      <c r="O133" s="28" t="s">
        <v>1105</v>
      </c>
      <c r="P133" s="27" t="s">
        <v>172</v>
      </c>
      <c r="Q133" s="27" t="s">
        <v>1063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1059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tr">
        <f>LOWER(_xlfn.CONCAT(Table2[[#This Row],[device_suggested_area]], "-",Table2[[#This Row],[device_identifiers]]))</f>
        <v>dining-main-bulb-5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"0x00178801039f574e"]]</v>
      </c>
    </row>
    <row r="134" spans="1:60" ht="16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1311</v>
      </c>
      <c r="F134" s="31" t="str">
        <f>IF(ISBLANK(E134), "", Table2[[#This Row],[unique_id]])</f>
        <v>dining_main_bulb_6</v>
      </c>
      <c r="H134" s="27" t="s">
        <v>139</v>
      </c>
      <c r="O134" s="28" t="s">
        <v>1105</v>
      </c>
      <c r="P134" s="27" t="s">
        <v>172</v>
      </c>
      <c r="Q134" s="27" t="s">
        <v>1063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1059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tr">
        <f>LOWER(_xlfn.CONCAT(Table2[[#This Row],[device_suggested_area]], "-",Table2[[#This Row],[device_identifiers]]))</f>
        <v>dining-main-bulb-6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"0x00178801039f4eed"]]</v>
      </c>
    </row>
    <row r="135" spans="1:60" ht="16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IF(ISBLANK(E135),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1025</v>
      </c>
      <c r="K135" s="27" t="s">
        <v>1240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1061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tr">
        <f>LOWER(_xlfn.CONCAT(Table2[[#This Row],[device_suggested_area]], "-",Table2[[#This Row],[device_identifiers]]))</f>
        <v>lounge-main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1312</v>
      </c>
      <c r="F136" s="31" t="str">
        <f>IF(ISBLANK(E136), "", Table2[[#This Row],[unique_id]])</f>
        <v>lounge_main_bulb_1</v>
      </c>
      <c r="H136" s="27" t="s">
        <v>139</v>
      </c>
      <c r="O136" s="28" t="s">
        <v>1105</v>
      </c>
      <c r="P136" s="27" t="s">
        <v>172</v>
      </c>
      <c r="Q136" s="27" t="s">
        <v>1063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1059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tr">
        <f>LOWER(_xlfn.CONCAT(Table2[[#This Row],[device_suggested_area]], "-",Table2[[#This Row],[device_identifiers]]))</f>
        <v>lounge-main-bulb-1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>[["mac", "0x00178801039f6b78"]]</v>
      </c>
    </row>
    <row r="137" spans="1:60" ht="16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1313</v>
      </c>
      <c r="F137" s="31" t="str">
        <f>IF(ISBLANK(E137), "", Table2[[#This Row],[unique_id]])</f>
        <v>lounge_main_bulb_2</v>
      </c>
      <c r="H137" s="27" t="s">
        <v>139</v>
      </c>
      <c r="O137" s="28" t="s">
        <v>1105</v>
      </c>
      <c r="P137" s="27" t="s">
        <v>172</v>
      </c>
      <c r="Q137" s="27" t="s">
        <v>1063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1059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tr">
        <f>LOWER(_xlfn.CONCAT(Table2[[#This Row],[device_suggested_area]], "-",Table2[[#This Row],[device_identifiers]]))</f>
        <v>lounge-main-bulb-2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"0x001788010444ef85"]]</v>
      </c>
    </row>
    <row r="138" spans="1:60" ht="16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1314</v>
      </c>
      <c r="F138" s="31" t="str">
        <f>IF(ISBLANK(E138), "", Table2[[#This Row],[unique_id]])</f>
        <v>lounge_main_bulb_3</v>
      </c>
      <c r="H138" s="27" t="s">
        <v>139</v>
      </c>
      <c r="O138" s="28" t="s">
        <v>1105</v>
      </c>
      <c r="P138" s="27" t="s">
        <v>172</v>
      </c>
      <c r="Q138" s="27" t="s">
        <v>1063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1059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tr">
        <f>LOWER(_xlfn.CONCAT(Table2[[#This Row],[device_suggested_area]], "-",Table2[[#This Row],[device_identifiers]]))</f>
        <v>lounge-main-bulb-3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>[["mac", "0x00178801039f6b4a"]]</v>
      </c>
    </row>
    <row r="139" spans="1:60" ht="16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IF(ISBLANK(E139),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1026</v>
      </c>
      <c r="M139" s="27" t="s">
        <v>136</v>
      </c>
      <c r="O139" s="28" t="s">
        <v>1105</v>
      </c>
      <c r="P139" s="27" t="s">
        <v>172</v>
      </c>
      <c r="Q139" s="27" t="s">
        <v>1063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1078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960</v>
      </c>
      <c r="BD139" s="27"/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/>
      </c>
    </row>
    <row r="140" spans="1:60" ht="16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IF(ISBLANK(E140),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1244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1061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tr">
        <f>LOWER(_xlfn.CONCAT(Table2[[#This Row],[device_suggested_area]], "-",Table2[[#This Row],[device_identifiers]]))</f>
        <v>lounge-lamp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960</v>
      </c>
      <c r="BD140" s="27"/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/>
      </c>
    </row>
    <row r="141" spans="1:60" ht="16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1315</v>
      </c>
      <c r="F141" s="31" t="str">
        <f>IF(ISBLANK(E141), "", Table2[[#This Row],[unique_id]])</f>
        <v>lounge_lamp_bulb_1</v>
      </c>
      <c r="H141" s="27" t="s">
        <v>139</v>
      </c>
      <c r="O141" s="28" t="s">
        <v>1105</v>
      </c>
      <c r="P141" s="27" t="s">
        <v>172</v>
      </c>
      <c r="Q141" s="59" t="s">
        <v>1063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1059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tr">
        <f>LOWER(_xlfn.CONCAT(Table2[[#This Row],[device_suggested_area]], "-",Table2[[#This Row],[device_identifiers]]))</f>
        <v>lounge-lamp-bulb-1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960</v>
      </c>
      <c r="BD141" s="27" t="s">
        <v>735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"0x0017880106bc4f2d"]]</v>
      </c>
    </row>
    <row r="142" spans="1:60" ht="16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IF(ISBLANK(E142),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1025</v>
      </c>
      <c r="K142" s="27" t="s">
        <v>1243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1061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tr">
        <f>LOWER(_xlfn.CONCAT(Table2[[#This Row],[device_suggested_area]], "-",Table2[[#This Row],[device_identifiers]]))</f>
        <v>parents-main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1316</v>
      </c>
      <c r="F143" s="31" t="str">
        <f>IF(ISBLANK(E143), "", Table2[[#This Row],[unique_id]])</f>
        <v>parents_main_bulb_1</v>
      </c>
      <c r="H143" s="27" t="s">
        <v>139</v>
      </c>
      <c r="O143" s="28" t="s">
        <v>1105</v>
      </c>
      <c r="P143" s="27" t="s">
        <v>172</v>
      </c>
      <c r="Q143" s="59" t="s">
        <v>1063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1059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tr">
        <f>LOWER(_xlfn.CONCAT(Table2[[#This Row],[device_suggested_area]], "-",Table2[[#This Row],[device_identifiers]]))</f>
        <v>parents-main-bulb-1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"0x00178801039f585a"]]</v>
      </c>
    </row>
    <row r="144" spans="1:60" ht="16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1317</v>
      </c>
      <c r="F144" s="31" t="str">
        <f>IF(ISBLANK(E144), "", Table2[[#This Row],[unique_id]])</f>
        <v>parents_main_bulb_2</v>
      </c>
      <c r="H144" s="27" t="s">
        <v>139</v>
      </c>
      <c r="O144" s="28" t="s">
        <v>1105</v>
      </c>
      <c r="P144" s="27" t="s">
        <v>172</v>
      </c>
      <c r="Q144" s="27" t="s">
        <v>1063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1059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tr">
        <f>LOWER(_xlfn.CONCAT(Table2[[#This Row],[device_suggested_area]], "-",Table2[[#This Row],[device_identifiers]]))</f>
        <v>parents-main-bulb-2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>[["mac", "0x00178801039f69d1"]]</v>
      </c>
    </row>
    <row r="145" spans="1:60" ht="16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1318</v>
      </c>
      <c r="F145" s="31" t="str">
        <f>IF(ISBLANK(E145), "", Table2[[#This Row],[unique_id]])</f>
        <v>parents_main_bulb_3</v>
      </c>
      <c r="H145" s="27" t="s">
        <v>139</v>
      </c>
      <c r="O145" s="28" t="s">
        <v>1105</v>
      </c>
      <c r="P145" s="27" t="s">
        <v>172</v>
      </c>
      <c r="Q145" s="27" t="s">
        <v>1063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1059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tr">
        <f>LOWER(_xlfn.CONCAT(Table2[[#This Row],[device_suggested_area]], "-",Table2[[#This Row],[device_identifiers]]))</f>
        <v>parents-main-bulb-3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"0x001788010432a064"]]</v>
      </c>
    </row>
    <row r="146" spans="1:60" ht="16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1224</v>
      </c>
      <c r="F146" s="31" t="str">
        <f>IF(ISBLANK(E146), "", Table2[[#This Row],[unique_id]])</f>
        <v>parents_jane_bedside</v>
      </c>
      <c r="G146" s="27" t="s">
        <v>1218</v>
      </c>
      <c r="H146" s="27" t="s">
        <v>139</v>
      </c>
      <c r="I146" s="27" t="s">
        <v>132</v>
      </c>
      <c r="J146" s="27" t="s">
        <v>1238</v>
      </c>
      <c r="K146" s="27" t="s">
        <v>1242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1061</v>
      </c>
      <c r="Z146" s="28" t="s">
        <v>1237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tr">
        <f>LOWER(_xlfn.CONCAT(Table2[[#This Row],[device_suggested_area]], "-",Table2[[#This Row],[device_identifiers]]))</f>
        <v>parents-jane-bedside</v>
      </c>
      <c r="AV146" s="73" t="s">
        <v>1196</v>
      </c>
      <c r="AW146" s="27" t="s">
        <v>1220</v>
      </c>
      <c r="AX146" s="27" t="s">
        <v>1202</v>
      </c>
      <c r="AY146" s="27" t="s">
        <v>593</v>
      </c>
      <c r="BA146" s="27" t="s">
        <v>201</v>
      </c>
      <c r="BB146" s="27" t="s">
        <v>960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1225</v>
      </c>
      <c r="F147" s="31" t="str">
        <f>IF(ISBLANK(E147), "", Table2[[#This Row],[unique_id]])</f>
        <v>parents_jane_bedside_bulb_1</v>
      </c>
      <c r="H147" s="27" t="s">
        <v>139</v>
      </c>
      <c r="O147" s="28" t="s">
        <v>1105</v>
      </c>
      <c r="P147" s="27" t="s">
        <v>172</v>
      </c>
      <c r="Q147" s="27" t="s">
        <v>1063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1059</v>
      </c>
      <c r="Z147" s="44" t="s">
        <v>1237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tr">
        <f>LOWER(_xlfn.CONCAT(Table2[[#This Row],[device_suggested_area]], "-",Table2[[#This Row],[device_identifiers]]))</f>
        <v>parents-jane-bedside-bulb-1</v>
      </c>
      <c r="AV147" s="73" t="s">
        <v>1196</v>
      </c>
      <c r="AW147" s="27" t="s">
        <v>1221</v>
      </c>
      <c r="AX147" s="27" t="s">
        <v>1202</v>
      </c>
      <c r="AY147" s="27" t="s">
        <v>593</v>
      </c>
      <c r="BA147" s="27" t="s">
        <v>201</v>
      </c>
      <c r="BB147" s="27" t="s">
        <v>960</v>
      </c>
      <c r="BD147" s="27" t="s">
        <v>1206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"0x2c1165fffeb07271"]]</v>
      </c>
    </row>
    <row r="148" spans="1:60" ht="16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1226</v>
      </c>
      <c r="F148" s="31" t="str">
        <f>IF(ISBLANK(E148), "", Table2[[#This Row],[unique_id]])</f>
        <v>parents_graham_bedside</v>
      </c>
      <c r="G148" s="27" t="s">
        <v>1219</v>
      </c>
      <c r="H148" s="27" t="s">
        <v>139</v>
      </c>
      <c r="I148" s="27" t="s">
        <v>132</v>
      </c>
      <c r="J148" s="27" t="s">
        <v>1239</v>
      </c>
      <c r="K148" s="27" t="s">
        <v>1242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1061</v>
      </c>
      <c r="Z148" s="28" t="s">
        <v>1237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tr">
        <f>LOWER(_xlfn.CONCAT(Table2[[#This Row],[device_suggested_area]], "-",Table2[[#This Row],[device_identifiers]]))</f>
        <v>parents-graham-bedside</v>
      </c>
      <c r="AV148" s="73" t="s">
        <v>1196</v>
      </c>
      <c r="AW148" s="27" t="s">
        <v>1222</v>
      </c>
      <c r="AX148" s="27" t="s">
        <v>1202</v>
      </c>
      <c r="AY148" s="27" t="s">
        <v>593</v>
      </c>
      <c r="BA148" s="27" t="s">
        <v>201</v>
      </c>
      <c r="BB148" s="27" t="s">
        <v>960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1227</v>
      </c>
      <c r="F149" s="31" t="str">
        <f>IF(ISBLANK(E149), "", Table2[[#This Row],[unique_id]])</f>
        <v>parents_graham_bedside_bulb_1</v>
      </c>
      <c r="H149" s="27" t="s">
        <v>139</v>
      </c>
      <c r="O149" s="28" t="s">
        <v>1105</v>
      </c>
      <c r="P149" s="27" t="s">
        <v>172</v>
      </c>
      <c r="Q149" s="27" t="s">
        <v>1063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1059</v>
      </c>
      <c r="Z149" s="28" t="s">
        <v>1237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tr">
        <f>LOWER(_xlfn.CONCAT(Table2[[#This Row],[device_suggested_area]], "-",Table2[[#This Row],[device_identifiers]]))</f>
        <v>parents-graham-bedside-bulb-1</v>
      </c>
      <c r="AV149" s="73" t="s">
        <v>1196</v>
      </c>
      <c r="AW149" s="27" t="s">
        <v>1223</v>
      </c>
      <c r="AX149" s="27" t="s">
        <v>1202</v>
      </c>
      <c r="AY149" s="27" t="s">
        <v>593</v>
      </c>
      <c r="BA149" s="27" t="s">
        <v>201</v>
      </c>
      <c r="BB149" s="27" t="s">
        <v>960</v>
      </c>
      <c r="BD149" s="27" t="s">
        <v>1205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"0x2c1165fffea8c4d8"]]</v>
      </c>
    </row>
    <row r="150" spans="1:60" ht="16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1044</v>
      </c>
      <c r="F150" s="31" t="str">
        <f>IF(ISBLANK(E150), "", Table2[[#This Row],[unique_id]])</f>
        <v>study_lamp</v>
      </c>
      <c r="G150" s="27" t="s">
        <v>1045</v>
      </c>
      <c r="H150" s="27" t="s">
        <v>139</v>
      </c>
      <c r="I150" s="27" t="s">
        <v>132</v>
      </c>
      <c r="J150" s="27" t="s">
        <v>690</v>
      </c>
      <c r="K150" s="27" t="s">
        <v>1244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1061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tr">
        <f>LOWER(_xlfn.CONCAT(Table2[[#This Row],[device_suggested_area]], "-",Table2[[#This Row],[device_identifiers]]))</f>
        <v>study-lamp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960</v>
      </c>
      <c r="BD150" s="27"/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/>
      </c>
    </row>
    <row r="151" spans="1:60" ht="16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1319</v>
      </c>
      <c r="F151" s="31" t="str">
        <f>IF(ISBLANK(E151), "", Table2[[#This Row],[unique_id]])</f>
        <v>study_lamp_bulb_1</v>
      </c>
      <c r="H151" s="27" t="s">
        <v>139</v>
      </c>
      <c r="O151" s="28" t="s">
        <v>1105</v>
      </c>
      <c r="P151" s="27" t="s">
        <v>172</v>
      </c>
      <c r="Q151" s="27" t="s">
        <v>1063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1059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tr">
        <f>LOWER(_xlfn.CONCAT(Table2[[#This Row],[device_suggested_area]], "-",Table2[[#This Row],[device_identifiers]]))</f>
        <v>study-lamp-bulb-1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960</v>
      </c>
      <c r="BD151" s="27" t="s">
        <v>1046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"0x00178801040e2034"]]</v>
      </c>
    </row>
    <row r="152" spans="1:60" ht="16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IF(ISBLANK(E152),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1025</v>
      </c>
      <c r="K152" s="27" t="s">
        <v>1240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1061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tr">
        <f>LOWER(_xlfn.CONCAT(Table2[[#This Row],[device_suggested_area]], "-",Table2[[#This Row],[device_identifiers]]))</f>
        <v>kitchen-main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/>
      </c>
    </row>
    <row r="153" spans="1:60" ht="16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1320</v>
      </c>
      <c r="F153" s="31" t="str">
        <f>IF(ISBLANK(E153), "", Table2[[#This Row],[unique_id]])</f>
        <v>kitchen_main_bulb_1</v>
      </c>
      <c r="H153" s="27" t="s">
        <v>139</v>
      </c>
      <c r="O153" s="28" t="s">
        <v>1105</v>
      </c>
      <c r="P153" s="27" t="s">
        <v>172</v>
      </c>
      <c r="Q153" s="27" t="s">
        <v>1063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1059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tr">
        <f>LOWER(_xlfn.CONCAT(Table2[[#This Row],[device_suggested_area]], "-",Table2[[#This Row],[device_identifiers]]))</f>
        <v>kitchen-main-bulb-1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H153" s="27" t="str">
        <f>IF(AND(ISBLANK(BD153), ISBLANK(BE153)), "", _xlfn.CONCAT("[", IF(ISBLANK(BD153), "", _xlfn.CONCAT("[""mac"", """, BD153, """]")), IF(ISBLANK(BE153), "", _xlfn.CONCAT(", [""ip"", """, BE153, """]")), "]"))</f>
        <v>[["mac", "0x00178801040f8db2"]]</v>
      </c>
    </row>
    <row r="154" spans="1:60" ht="16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1321</v>
      </c>
      <c r="F154" s="31" t="str">
        <f>IF(ISBLANK(E154), "", Table2[[#This Row],[unique_id]])</f>
        <v>kitchen_main_bulb_2</v>
      </c>
      <c r="H154" s="27" t="s">
        <v>139</v>
      </c>
      <c r="O154" s="28" t="s">
        <v>1105</v>
      </c>
      <c r="P154" s="27" t="s">
        <v>172</v>
      </c>
      <c r="Q154" s="27" t="s">
        <v>1063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1059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tr">
        <f>LOWER(_xlfn.CONCAT(Table2[[#This Row],[device_suggested_area]], "-",Table2[[#This Row],[device_identifiers]]))</f>
        <v>kitchen-main-bulb-2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H154" s="27" t="str">
        <f>IF(AND(ISBLANK(BD154), ISBLANK(BE154)), "", _xlfn.CONCAT("[", IF(ISBLANK(BD154), "", _xlfn.CONCAT("[""mac"", """, BD154, """]")), IF(ISBLANK(BE154), "", _xlfn.CONCAT(", [""ip"", """, BE154, """]")), "]"))</f>
        <v>[["mac", "0x001788010343c34f"]]</v>
      </c>
    </row>
    <row r="155" spans="1:60" ht="16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1322</v>
      </c>
      <c r="F155" s="31" t="str">
        <f>IF(ISBLANK(E155), "", Table2[[#This Row],[unique_id]])</f>
        <v>kitchen_main_bulb_3</v>
      </c>
      <c r="H155" s="27" t="s">
        <v>139</v>
      </c>
      <c r="O155" s="28" t="s">
        <v>1105</v>
      </c>
      <c r="P155" s="27" t="s">
        <v>172</v>
      </c>
      <c r="Q155" s="27" t="s">
        <v>1063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1059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tr">
        <f>LOWER(_xlfn.CONCAT(Table2[[#This Row],[device_suggested_area]], "-",Table2[[#This Row],[device_identifiers]]))</f>
        <v>kitchen-main-bulb-3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H155" s="27" t="str">
        <f>IF(AND(ISBLANK(BD155), ISBLANK(BE155)), "", _xlfn.CONCAT("[", IF(ISBLANK(BD155), "", _xlfn.CONCAT("[""mac"", """, BD155, """]")), IF(ISBLANK(BE155), "", _xlfn.CONCAT(", [""ip"", """, BE155, """]")), "]"))</f>
        <v>[["mac", "0x001788010343c147"]]</v>
      </c>
    </row>
    <row r="156" spans="1:60" ht="16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1323</v>
      </c>
      <c r="F156" s="31" t="str">
        <f>IF(ISBLANK(E156), "", Table2[[#This Row],[unique_id]])</f>
        <v>kitchen_main_bulb_4</v>
      </c>
      <c r="H156" s="27" t="s">
        <v>139</v>
      </c>
      <c r="O156" s="28" t="s">
        <v>1105</v>
      </c>
      <c r="P156" s="27" t="s">
        <v>172</v>
      </c>
      <c r="Q156" s="59" t="s">
        <v>1063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1059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tr">
        <f>LOWER(_xlfn.CONCAT(Table2[[#This Row],[device_suggested_area]], "-",Table2[[#This Row],[device_identifiers]]))</f>
        <v>kitchen-main-bulb-4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>[["mac", "0x001788010343b9d8"]]</v>
      </c>
    </row>
    <row r="157" spans="1:60" s="53" customFormat="1" ht="16" customHeight="1">
      <c r="A157" s="27">
        <v>1645</v>
      </c>
      <c r="B157" s="64" t="s">
        <v>26</v>
      </c>
      <c r="C157" s="53" t="s">
        <v>1133</v>
      </c>
      <c r="D157" s="64" t="s">
        <v>149</v>
      </c>
      <c r="E157" s="65" t="s">
        <v>1324</v>
      </c>
      <c r="F157" s="55" t="str">
        <f>IF(ISBLANK(E157),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1105</v>
      </c>
      <c r="P157" s="53" t="s">
        <v>172</v>
      </c>
      <c r="Q157" s="53" t="s">
        <v>1063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tr">
        <f>AU158</f>
        <v>tplink-kitchen-downlights</v>
      </c>
      <c r="AV157" s="74" t="str">
        <f>AV158</f>
        <v>1.5.7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H157" s="53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s="53" customFormat="1" ht="16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1290</v>
      </c>
      <c r="F158" s="55" t="str">
        <f>IF(ISBLANK(E158),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1027</v>
      </c>
      <c r="M158" s="53" t="s">
        <v>136</v>
      </c>
      <c r="O158" s="56" t="s">
        <v>1105</v>
      </c>
      <c r="P158" s="53" t="s">
        <v>172</v>
      </c>
      <c r="Q158" s="53" t="s">
        <v>1063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tr">
        <f>IF(OR(ISBLANK(BD158), ISBLANK(BE158)), "", LOWER(_xlfn.CONCAT(Table2[[#This Row],[device_manufacturer]], "-",Table2[[#This Row],[device_suggested_area]], "-", Table2[[#This Row],[device_identifiers]])))</f>
        <v>tplink-kitchen-downlights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1120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H158" s="53" t="str">
        <f>IF(AND(ISBLANK(BD158), ISBLANK(BE158)), "", _xlfn.CONCAT("[", IF(ISBLANK(BD158), "", _xlfn.CONCAT("[""mac"", """, BD158, """]")), IF(ISBLANK(BE158), "", _xlfn.CONCAT(", [""ip"", """, BE158, """]")), "]"))</f>
        <v>[["mac", "ac:84:c6:54:a3:96"], ["ip", "10.0.6.79"]]</v>
      </c>
    </row>
    <row r="159" spans="1:60" s="45" customFormat="1" ht="16" customHeight="1">
      <c r="A159" s="27">
        <v>1647</v>
      </c>
      <c r="B159" s="45" t="s">
        <v>26</v>
      </c>
      <c r="C159" s="45" t="s">
        <v>978</v>
      </c>
      <c r="D159" s="45" t="s">
        <v>137</v>
      </c>
      <c r="E159" s="45" t="s">
        <v>1167</v>
      </c>
      <c r="F159" s="49" t="str">
        <f>IF(ISBLANK(E159),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1105</v>
      </c>
      <c r="P159" s="77"/>
      <c r="Q159" s="77"/>
      <c r="R159" s="77"/>
      <c r="S159" s="77"/>
      <c r="T159" s="78"/>
      <c r="V159" s="46"/>
      <c r="W159" s="46"/>
      <c r="X159" s="46"/>
      <c r="Y159" s="46"/>
      <c r="Z159" s="46"/>
      <c r="AA159" s="46" t="s">
        <v>1284</v>
      </c>
      <c r="AE159" s="45" t="s">
        <v>308</v>
      </c>
      <c r="AG159" s="46" t="s">
        <v>34</v>
      </c>
      <c r="AH159" s="46" t="s">
        <v>1258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"/stat/POWER")</f>
        <v>tasmota/device/kitchen_downlights_plug/stat/POWER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1282</v>
      </c>
      <c r="AO159" s="45" t="s">
        <v>1283</v>
      </c>
      <c r="AP159" s="45" t="s">
        <v>1269</v>
      </c>
      <c r="AQ159" s="45" t="s">
        <v>1270</v>
      </c>
      <c r="AR159" s="45" t="s">
        <v>1359</v>
      </c>
      <c r="AS159" s="45">
        <v>1</v>
      </c>
      <c r="AT159" s="51" t="str">
        <f>HYPERLINK(_xlfn.CONCAT("http://", Table2[[#This Row],[connection_ip]], "/?"))</f>
        <v>http://10.0.6.103/?</v>
      </c>
      <c r="AU159" s="45" t="str">
        <f>IF(OR(ISBLANK(BD159), ISBLANK(BE159)), "", LOWER(_xlfn.CONCAT(Table2[[#This Row],[device_manufacturer]], "-",Table2[[#This Row],[device_suggested_area]], "-", Table2[[#This Row],[device_identifiers]])))</f>
        <v>sonoff-kitchen-downlights</v>
      </c>
      <c r="AV159" s="75" t="s">
        <v>1246</v>
      </c>
      <c r="AW159" s="45" t="str">
        <f>SUBSTITUTE(SUBSTITUTE(SUBSTITUTE(Table2[[#This Row],[unique_id]], _xlfn.CONCAT(LOWER(Table2[[#This Row],[device_suggested_area]]), "_"), ""), "_plug", ""), "_", "-")</f>
        <v>downlights</v>
      </c>
      <c r="AX159" s="45" t="s">
        <v>1070</v>
      </c>
      <c r="AY159" s="45" t="s">
        <v>365</v>
      </c>
      <c r="BA159" s="45" t="s">
        <v>215</v>
      </c>
      <c r="BC159" s="45" t="s">
        <v>520</v>
      </c>
      <c r="BD159" s="45" t="s">
        <v>1286</v>
      </c>
      <c r="BE159" s="45" t="s">
        <v>1287</v>
      </c>
      <c r="BF159" s="49"/>
      <c r="BG159" s="49"/>
      <c r="BH159" s="45" t="str">
        <f>IF(AND(ISBLANK(BD159), ISBLANK(BE159)), "", _xlfn.CONCAT("[", IF(ISBLANK(BD159), "", _xlfn.CONCAT("[""mac"", """, BD159, """]")), IF(ISBLANK(BE159), "", _xlfn.CONCAT(", [""ip"", """, BE159, """]")), "]"))</f>
        <v>[["mac", "4c:eb:d6:b5:f4:6c"], ["ip", "10.0.6.103"]]</v>
      </c>
    </row>
    <row r="160" spans="1:60" ht="16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IF(ISBLANK(E160),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1024</v>
      </c>
      <c r="K160" s="59" t="s">
        <v>1240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1061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tr">
        <f>LOWER(_xlfn.CONCAT(Table2[[#This Row],[device_suggested_area]], "-",Table2[[#This Row],[device_identifiers]]))</f>
        <v>laundry-main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1325</v>
      </c>
      <c r="F161" s="31" t="str">
        <f>IF(ISBLANK(E161), "", Table2[[#This Row],[unique_id]])</f>
        <v>laundry_main_bulb_1</v>
      </c>
      <c r="H161" s="27" t="s">
        <v>139</v>
      </c>
      <c r="O161" s="28" t="s">
        <v>1105</v>
      </c>
      <c r="P161" s="27" t="s">
        <v>172</v>
      </c>
      <c r="Q161" s="27" t="s">
        <v>1063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1059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tr">
        <f>LOWER(_xlfn.CONCAT(Table2[[#This Row],[device_suggested_area]], "-",Table2[[#This Row],[device_identifiers]]))</f>
        <v>laundry-main-bulb-1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"0x0017880104eaa288"]]</v>
      </c>
    </row>
    <row r="162" spans="1:60" ht="16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IF(ISBLANK(E162),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1024</v>
      </c>
      <c r="K162" s="27" t="s">
        <v>1240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1061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tr">
        <f>LOWER(_xlfn.CONCAT(Table2[[#This Row],[device_suggested_area]], "-",Table2[[#This Row],[device_identifiers]]))</f>
        <v>pantry-main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1326</v>
      </c>
      <c r="F163" s="31" t="str">
        <f>IF(ISBLANK(E163), "", Table2[[#This Row],[unique_id]])</f>
        <v>pantry_main_bulb_1</v>
      </c>
      <c r="H163" s="27" t="s">
        <v>139</v>
      </c>
      <c r="O163" s="28" t="s">
        <v>1105</v>
      </c>
      <c r="P163" s="27" t="s">
        <v>172</v>
      </c>
      <c r="Q163" s="27" t="s">
        <v>1063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1059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tr">
        <f>LOWER(_xlfn.CONCAT(Table2[[#This Row],[device_suggested_area]], "-",Table2[[#This Row],[device_identifiers]]))</f>
        <v>pantry-main-bulb-1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"0x0017880104eaa272"]]</v>
      </c>
    </row>
    <row r="164" spans="1:60" ht="16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IF(ISBLANK(E164),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1024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1061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tr">
        <f>LOWER(_xlfn.CONCAT(Table2[[#This Row],[device_suggested_area]], "-",Table2[[#This Row],[device_identifiers]]))</f>
        <v>office-main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1327</v>
      </c>
      <c r="F165" s="31" t="str">
        <f>IF(ISBLANK(E165),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1105</v>
      </c>
      <c r="P165" s="27" t="s">
        <v>172</v>
      </c>
      <c r="Q165" s="27" t="s">
        <v>1063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1059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tr">
        <f>LOWER(_xlfn.CONCAT(Table2[[#This Row],[device_suggested_area]], "-",Table2[[#This Row],[device_identifiers]]))</f>
        <v>office-main-bulb-1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"0x00178801040edfae"]]</v>
      </c>
    </row>
    <row r="166" spans="1:60" ht="16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IF(ISBLANK(E166),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1024</v>
      </c>
      <c r="K166" s="27" t="s">
        <v>1243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1061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tr">
        <f>LOWER(_xlfn.CONCAT(Table2[[#This Row],[device_suggested_area]], "-",Table2[[#This Row],[device_identifiers]]))</f>
        <v>bathroom-main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1328</v>
      </c>
      <c r="F167" s="31" t="str">
        <f>IF(ISBLANK(E167), "", Table2[[#This Row],[unique_id]])</f>
        <v>bathroom_main_bulb_1</v>
      </c>
      <c r="H167" s="27" t="s">
        <v>139</v>
      </c>
      <c r="O167" s="28" t="s">
        <v>1105</v>
      </c>
      <c r="P167" s="27" t="s">
        <v>172</v>
      </c>
      <c r="Q167" s="27" t="s">
        <v>1063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1059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tr">
        <f>LOWER(_xlfn.CONCAT(Table2[[#This Row],[device_suggested_area]], "-",Table2[[#This Row],[device_identifiers]]))</f>
        <v>bathroom-main-bulb-1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>[["mac", "0x00178801040edcad"]]</v>
      </c>
    </row>
    <row r="168" spans="1:60" ht="16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1212</v>
      </c>
      <c r="F168" s="31" t="str">
        <f>IF(ISBLANK(E168), "", Table2[[#This Row],[unique_id]])</f>
        <v>bathroom_sconces</v>
      </c>
      <c r="G168" s="27" t="s">
        <v>1215</v>
      </c>
      <c r="H168" s="27" t="s">
        <v>139</v>
      </c>
      <c r="I168" s="27" t="s">
        <v>132</v>
      </c>
      <c r="J168" s="27" t="s">
        <v>1195</v>
      </c>
      <c r="K168" s="27" t="s">
        <v>1242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1061</v>
      </c>
      <c r="Z168" s="28" t="s">
        <v>1237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tr">
        <f>LOWER(_xlfn.CONCAT(Table2[[#This Row],[device_suggested_area]], "-",Table2[[#This Row],[device_identifiers]]))</f>
        <v>bathroom-sconces</v>
      </c>
      <c r="AV168" s="73" t="s">
        <v>1196</v>
      </c>
      <c r="AW168" s="27" t="s">
        <v>1197</v>
      </c>
      <c r="AX168" s="27" t="s">
        <v>1202</v>
      </c>
      <c r="AY168" s="27" t="s">
        <v>593</v>
      </c>
      <c r="BA168" s="27" t="s">
        <v>390</v>
      </c>
      <c r="BD168" s="27"/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/>
      </c>
    </row>
    <row r="169" spans="1:60" ht="16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1213</v>
      </c>
      <c r="F169" s="31" t="str">
        <f>IF(ISBLANK(E169), "", Table2[[#This Row],[unique_id]])</f>
        <v>bathroom_sconces_bulb_1</v>
      </c>
      <c r="H169" s="27" t="s">
        <v>139</v>
      </c>
      <c r="O169" s="28" t="s">
        <v>1105</v>
      </c>
      <c r="P169" s="27" t="s">
        <v>172</v>
      </c>
      <c r="Q169" s="27" t="s">
        <v>1063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1059</v>
      </c>
      <c r="Z169" s="28" t="s">
        <v>1237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bathroom-sconces-bulb-1</v>
      </c>
      <c r="AV169" s="73" t="s">
        <v>1196</v>
      </c>
      <c r="AW169" s="27" t="s">
        <v>1198</v>
      </c>
      <c r="AX169" s="27" t="s">
        <v>1202</v>
      </c>
      <c r="AY169" s="27" t="s">
        <v>593</v>
      </c>
      <c r="BA169" s="27" t="s">
        <v>390</v>
      </c>
      <c r="BD169" s="27" t="s">
        <v>1216</v>
      </c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>[["mac", "0x2c1165fffe2787f0"]]</v>
      </c>
    </row>
    <row r="170" spans="1:60" ht="16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1214</v>
      </c>
      <c r="F170" s="31" t="str">
        <f>IF(ISBLANK(E170), "", Table2[[#This Row],[unique_id]])</f>
        <v>bathroom_sconces_bulb_2</v>
      </c>
      <c r="H170" s="27" t="s">
        <v>139</v>
      </c>
      <c r="O170" s="28" t="s">
        <v>1105</v>
      </c>
      <c r="P170" s="27" t="s">
        <v>172</v>
      </c>
      <c r="Q170" s="27" t="s">
        <v>1063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1059</v>
      </c>
      <c r="Z170" s="28" t="s">
        <v>1237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bathroom-sconces-bulb-2</v>
      </c>
      <c r="AV170" s="73" t="s">
        <v>1196</v>
      </c>
      <c r="AW170" s="27" t="s">
        <v>1199</v>
      </c>
      <c r="AX170" s="27" t="s">
        <v>1202</v>
      </c>
      <c r="AY170" s="27" t="s">
        <v>593</v>
      </c>
      <c r="BA170" s="27" t="s">
        <v>390</v>
      </c>
      <c r="BD170" s="27" t="s">
        <v>1217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"0x2c1165fffe18e424"]]</v>
      </c>
    </row>
    <row r="171" spans="1:60" ht="16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IF(ISBLANK(E171),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1024</v>
      </c>
      <c r="K171" s="59" t="s">
        <v>1243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1061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tr">
        <f>LOWER(_xlfn.CONCAT(Table2[[#This Row],[device_suggested_area]], "-",Table2[[#This Row],[device_identifiers]]))</f>
        <v>ensuite-main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/>
      </c>
    </row>
    <row r="172" spans="1:60" ht="16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1329</v>
      </c>
      <c r="F172" s="31" t="str">
        <f>IF(ISBLANK(E172), "", Table2[[#This Row],[unique_id]])</f>
        <v>ensuite_main_bulb_1</v>
      </c>
      <c r="H172" s="27" t="s">
        <v>139</v>
      </c>
      <c r="O172" s="28" t="s">
        <v>1105</v>
      </c>
      <c r="P172" s="27" t="s">
        <v>172</v>
      </c>
      <c r="Q172" s="27" t="s">
        <v>1063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1059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tr">
        <f>LOWER(_xlfn.CONCAT(Table2[[#This Row],[device_suggested_area]], "-",Table2[[#This Row],[device_identifiers]]))</f>
        <v>ensuite-main-bulb-1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"0x00178801040eddb2"]]</v>
      </c>
    </row>
    <row r="173" spans="1:60" ht="16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1190</v>
      </c>
      <c r="F173" s="31" t="str">
        <f>IF(ISBLANK(E173), "", Table2[[#This Row],[unique_id]])</f>
        <v>ensuite_sconces</v>
      </c>
      <c r="G173" s="27" t="s">
        <v>1194</v>
      </c>
      <c r="H173" s="27" t="s">
        <v>139</v>
      </c>
      <c r="I173" s="27" t="s">
        <v>132</v>
      </c>
      <c r="J173" s="27" t="s">
        <v>1195</v>
      </c>
      <c r="K173" s="27" t="s">
        <v>1242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1061</v>
      </c>
      <c r="Z173" s="28" t="s">
        <v>1237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tr">
        <f>LOWER(_xlfn.CONCAT(Table2[[#This Row],[device_suggested_area]], "-",Table2[[#This Row],[device_identifiers]]))</f>
        <v>ensuite-sconces</v>
      </c>
      <c r="AV173" s="73" t="s">
        <v>1196</v>
      </c>
      <c r="AW173" s="27" t="s">
        <v>1197</v>
      </c>
      <c r="AX173" s="27" t="s">
        <v>1202</v>
      </c>
      <c r="AY173" s="27" t="s">
        <v>593</v>
      </c>
      <c r="BA173" s="27" t="s">
        <v>463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1191</v>
      </c>
      <c r="F174" s="31" t="str">
        <f>IF(ISBLANK(E174), "", Table2[[#This Row],[unique_id]])</f>
        <v>ensuite_sconces_bulb_1</v>
      </c>
      <c r="H174" s="27" t="s">
        <v>139</v>
      </c>
      <c r="O174" s="28" t="s">
        <v>1105</v>
      </c>
      <c r="P174" s="27" t="s">
        <v>172</v>
      </c>
      <c r="Q174" s="27" t="s">
        <v>1063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1059</v>
      </c>
      <c r="Z174" s="28" t="s">
        <v>1237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tr">
        <f>LOWER(_xlfn.CONCAT(Table2[[#This Row],[device_suggested_area]], "-",Table2[[#This Row],[device_identifiers]]))</f>
        <v>ensuite-sconces-bulb-1</v>
      </c>
      <c r="AV174" s="73" t="s">
        <v>1196</v>
      </c>
      <c r="AW174" s="27" t="s">
        <v>1198</v>
      </c>
      <c r="AX174" s="27" t="s">
        <v>1202</v>
      </c>
      <c r="AY174" s="27" t="s">
        <v>593</v>
      </c>
      <c r="BA174" s="27" t="s">
        <v>463</v>
      </c>
      <c r="BD174" s="27" t="s">
        <v>1201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"0x2c1165fffe168c7e"]]</v>
      </c>
    </row>
    <row r="175" spans="1:60" ht="16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1192</v>
      </c>
      <c r="F175" s="31" t="str">
        <f>IF(ISBLANK(E175), "", Table2[[#This Row],[unique_id]])</f>
        <v>ensuite_sconces_bulb_2</v>
      </c>
      <c r="H175" s="27" t="s">
        <v>139</v>
      </c>
      <c r="O175" s="28" t="s">
        <v>1105</v>
      </c>
      <c r="P175" s="27" t="s">
        <v>172</v>
      </c>
      <c r="Q175" s="27" t="s">
        <v>1063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1059</v>
      </c>
      <c r="Z175" s="28" t="s">
        <v>1237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tr">
        <f>LOWER(_xlfn.CONCAT(Table2[[#This Row],[device_suggested_area]], "-",Table2[[#This Row],[device_identifiers]]))</f>
        <v>ensuite-sconces-bulb-2</v>
      </c>
      <c r="AV175" s="73" t="s">
        <v>1196</v>
      </c>
      <c r="AW175" s="27" t="s">
        <v>1199</v>
      </c>
      <c r="AX175" s="27" t="s">
        <v>1202</v>
      </c>
      <c r="AY175" s="27" t="s">
        <v>593</v>
      </c>
      <c r="BA175" s="27" t="s">
        <v>463</v>
      </c>
      <c r="BD175" s="27" t="s">
        <v>1203</v>
      </c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>[["mac", "0x2c1165fffea5cd4b"]]</v>
      </c>
    </row>
    <row r="176" spans="1:60" ht="16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1193</v>
      </c>
      <c r="F176" s="31" t="str">
        <f>IF(ISBLANK(E176), "", Table2[[#This Row],[unique_id]])</f>
        <v>ensuite_sconces_bulb_3</v>
      </c>
      <c r="H176" s="27" t="s">
        <v>139</v>
      </c>
      <c r="O176" s="28" t="s">
        <v>1105</v>
      </c>
      <c r="P176" s="27" t="s">
        <v>172</v>
      </c>
      <c r="Q176" s="27" t="s">
        <v>1063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1059</v>
      </c>
      <c r="Z176" s="28" t="s">
        <v>1237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LOWER(_xlfn.CONCAT(Table2[[#This Row],[device_suggested_area]], "-",Table2[[#This Row],[device_identifiers]]))</f>
        <v>ensuite-sconces-bulb-3</v>
      </c>
      <c r="AV176" s="73" t="s">
        <v>1196</v>
      </c>
      <c r="AW176" s="27" t="s">
        <v>1200</v>
      </c>
      <c r="AX176" s="27" t="s">
        <v>1202</v>
      </c>
      <c r="AY176" s="27" t="s">
        <v>593</v>
      </c>
      <c r="BA176" s="27" t="s">
        <v>463</v>
      </c>
      <c r="BD176" s="27" t="s">
        <v>1204</v>
      </c>
      <c r="BE176" s="27"/>
      <c r="BH176" s="27" t="str">
        <f>IF(AND(ISBLANK(BD176), ISBLANK(BE176)), "", _xlfn.CONCAT("[", IF(ISBLANK(BD176), "", _xlfn.CONCAT("[""mac"", """, BD176, """]")), IF(ISBLANK(BE176), "", _xlfn.CONCAT(", [""ip"", """, BE176, """]")), "]"))</f>
        <v>[["mac", "0x2c1165fffea89f5f"]]</v>
      </c>
    </row>
    <row r="177" spans="1:60" ht="16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IF(ISBLANK(E177),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1024</v>
      </c>
      <c r="K177" s="35" t="s">
        <v>1240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1061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tr">
        <f>LOWER(_xlfn.CONCAT(Table2[[#This Row],[device_suggested_area]], "-",Table2[[#This Row],[device_identifiers]]))</f>
        <v>wardrobe-main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1330</v>
      </c>
      <c r="F178" s="31" t="str">
        <f>IF(ISBLANK(E178), "", Table2[[#This Row],[unique_id]])</f>
        <v>wardrobe_main_bulb_1</v>
      </c>
      <c r="H178" s="27" t="s">
        <v>139</v>
      </c>
      <c r="O178" s="28" t="s">
        <v>1105</v>
      </c>
      <c r="P178" s="27" t="s">
        <v>172</v>
      </c>
      <c r="Q178" s="27" t="s">
        <v>1063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1059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tr">
        <f>LOWER(_xlfn.CONCAT(Table2[[#This Row],[device_suggested_area]], "-",Table2[[#This Row],[device_identifiers]]))</f>
        <v>wardrobe-main-bulb-1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H178" s="27" t="str">
        <f>IF(AND(ISBLANK(BD178), ISBLANK(BE178)), "", _xlfn.CONCAT("[", IF(ISBLANK(BD178), "", _xlfn.CONCAT("[""mac"", """, BD178, """]")), IF(ISBLANK(BE178), "", _xlfn.CONCAT(", [""ip"", """, BE178, """]")), "]"))</f>
        <v>[["mac", "0x00178801040ede93"]]</v>
      </c>
    </row>
    <row r="179" spans="1:60" ht="16" customHeight="1">
      <c r="A179" s="27">
        <v>1667</v>
      </c>
      <c r="B179" s="27" t="s">
        <v>26</v>
      </c>
      <c r="C179" s="27" t="s">
        <v>1133</v>
      </c>
      <c r="D179" s="27" t="s">
        <v>149</v>
      </c>
      <c r="E179" s="34" t="s">
        <v>1331</v>
      </c>
      <c r="F179" s="31" t="str">
        <f>IF(ISBLANK(E179),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1105</v>
      </c>
      <c r="P179" s="27" t="s">
        <v>172</v>
      </c>
      <c r="Q179" s="27" t="s">
        <v>1063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tr">
        <f>AU180</f>
        <v>tplink-deck-festoons</v>
      </c>
      <c r="AV179" s="72" t="str">
        <f>AV180</f>
        <v>1.0.17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1168</v>
      </c>
      <c r="F180" s="31" t="str">
        <f>IF(ISBLANK(E180),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1029</v>
      </c>
      <c r="M180" s="27" t="s">
        <v>136</v>
      </c>
      <c r="O180" s="28" t="s">
        <v>1105</v>
      </c>
      <c r="P180" s="27" t="s">
        <v>172</v>
      </c>
      <c r="Q180" s="27" t="s">
        <v>1063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tplink-deck-festoons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1120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H180" s="27" t="str">
        <f>IF(AND(ISBLANK(BD180), ISBLANK(BE180)), "", _xlfn.CONCAT("[", IF(ISBLANK(BD180), "", _xlfn.CONCAT("[""mac"", """, BD180, """]")), IF(ISBLANK(BE180), "", _xlfn.CONCAT(", [""ip"", """, BE180, """]")), "]"))</f>
        <v>[["mac", "5c:a6:e6:25:58:f1"], ["ip", "10.0.6.88"]]</v>
      </c>
    </row>
    <row r="181" spans="1:60" ht="16" customHeight="1">
      <c r="A181" s="27">
        <v>1669</v>
      </c>
      <c r="B181" s="27" t="s">
        <v>26</v>
      </c>
      <c r="C181" s="27" t="s">
        <v>1133</v>
      </c>
      <c r="D181" s="27" t="s">
        <v>149</v>
      </c>
      <c r="E181" s="34" t="s">
        <v>1332</v>
      </c>
      <c r="F181" s="31" t="str">
        <f>IF(ISBLANK(E181),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1105</v>
      </c>
      <c r="P181" s="27" t="s">
        <v>172</v>
      </c>
      <c r="Q181" s="27" t="s">
        <v>1063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tr">
        <f>AU182</f>
        <v>tplink-landing-festoons</v>
      </c>
      <c r="AV181" s="72" t="str">
        <f>AV182</f>
        <v>1.0.17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/>
      </c>
    </row>
    <row r="182" spans="1:60" ht="16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1169</v>
      </c>
      <c r="F182" s="31" t="str">
        <f>IF(ISBLANK(E182),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1029</v>
      </c>
      <c r="M182" s="27" t="s">
        <v>136</v>
      </c>
      <c r="O182" s="28" t="s">
        <v>1105</v>
      </c>
      <c r="P182" s="27" t="s">
        <v>172</v>
      </c>
      <c r="Q182" s="27" t="s">
        <v>1063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tr">
        <f>IF(OR(ISBLANK(BD182), ISBLANK(BE182)), "", LOWER(_xlfn.CONCAT(Table2[[#This Row],[device_manufacturer]], "-",Table2[[#This Row],[device_suggested_area]], "-", Table2[[#This Row],[device_identifiers]])))</f>
        <v>tplink-landing-festoons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1120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H182" s="27" t="str">
        <f>IF(AND(ISBLANK(BD182), ISBLANK(BE182)), "", _xlfn.CONCAT("[", IF(ISBLANK(BD182), "", _xlfn.CONCAT("[""mac"", """, BD182, """]")), IF(ISBLANK(BE182), "", _xlfn.CONCAT(", [""ip"", """, BE182, """]")), "]"))</f>
        <v>[["mac", "5c:a6:e6:25:5a:0c"], ["ip", "10.0.6.89"]]</v>
      </c>
    </row>
    <row r="183" spans="1:60" ht="16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IF(ISBLANK(E183),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1028</v>
      </c>
      <c r="T183" s="27"/>
      <c r="V183" s="28"/>
      <c r="W183" s="28" t="s">
        <v>648</v>
      </c>
      <c r="X183" s="37">
        <v>115</v>
      </c>
      <c r="Y183" s="38" t="s">
        <v>1062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tr">
        <f>LOWER(_xlfn.CONCAT(Table2[[#This Row],[device_suggested_area]], "-",Table2[[#This Row],[device_identifiers]]))</f>
        <v>garden-pedestals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/>
      </c>
    </row>
    <row r="184" spans="1:60" ht="16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1333</v>
      </c>
      <c r="F184" s="31" t="str">
        <f>IF(ISBLANK(E184),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1063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1059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tr">
        <f>LOWER(_xlfn.CONCAT(Table2[[#This Row],[device_suggested_area]], "-",Table2[[#This Row],[device_identifiers]]))</f>
        <v>garden-pedestals-bulb-1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"0x001788010c692175"]]</v>
      </c>
    </row>
    <row r="185" spans="1:60" ht="16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1334</v>
      </c>
      <c r="F185" s="31" t="str">
        <f>IF(ISBLANK(E185),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1063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1059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tr">
        <f>LOWER(_xlfn.CONCAT(Table2[[#This Row],[device_suggested_area]], "-",Table2[[#This Row],[device_identifiers]]))</f>
        <v>garden-pedestals-bulb-2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"0x001788010c69214a"]]</v>
      </c>
    </row>
    <row r="186" spans="1:60" ht="16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1335</v>
      </c>
      <c r="F186" s="31" t="str">
        <f>IF(ISBLANK(E186), "", Table2[[#This Row],[unique_id]])</f>
        <v>garden_pedestals_bulb_3</v>
      </c>
      <c r="H186" s="27" t="s">
        <v>139</v>
      </c>
      <c r="P186" s="27" t="s">
        <v>172</v>
      </c>
      <c r="Q186" s="27" t="s">
        <v>1063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1059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tr">
        <f>LOWER(_xlfn.CONCAT(Table2[[#This Row],[device_suggested_area]], "-",Table2[[#This Row],[device_identifiers]]))</f>
        <v>garden-pedestals-bulb-3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"0x001788010c5c4266"]]</v>
      </c>
    </row>
    <row r="187" spans="1:60" ht="16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1336</v>
      </c>
      <c r="F187" s="31" t="str">
        <f>IF(ISBLANK(E187), "", Table2[[#This Row],[unique_id]])</f>
        <v>garden_pedestals_bulb_4</v>
      </c>
      <c r="H187" s="27" t="s">
        <v>139</v>
      </c>
      <c r="P187" s="27" t="s">
        <v>172</v>
      </c>
      <c r="Q187" s="27" t="s">
        <v>1063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1059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tr">
        <f>LOWER(_xlfn.CONCAT(Table2[[#This Row],[device_suggested_area]], "-",Table2[[#This Row],[device_identifiers]]))</f>
        <v>garden-pedestals-bulb-4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"0x001788010c692144"]]</v>
      </c>
    </row>
    <row r="188" spans="1:60" ht="16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1059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garden-pedestals-bulb-5</v>
      </c>
      <c r="AV188" s="73" t="s">
        <v>744</v>
      </c>
      <c r="AW188" s="27" t="s">
        <v>875</v>
      </c>
      <c r="AX188" s="27" t="s">
        <v>746</v>
      </c>
      <c r="AY188" s="27" t="s">
        <v>429</v>
      </c>
      <c r="BA188" s="27" t="s">
        <v>757</v>
      </c>
      <c r="BD188" s="27" t="s">
        <v>874</v>
      </c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>[["mac", "x"]]</v>
      </c>
    </row>
    <row r="189" spans="1:60" ht="16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1059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garden-pedestals-bulb-6</v>
      </c>
      <c r="AV189" s="73" t="s">
        <v>744</v>
      </c>
      <c r="AW189" s="27" t="s">
        <v>876</v>
      </c>
      <c r="AX189" s="27" t="s">
        <v>746</v>
      </c>
      <c r="AY189" s="27" t="s">
        <v>429</v>
      </c>
      <c r="BA189" s="27" t="s">
        <v>757</v>
      </c>
      <c r="BD189" s="27" t="s">
        <v>874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"x"]]</v>
      </c>
    </row>
    <row r="190" spans="1:60" ht="16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IF(ISBLANK(E190),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1059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garden-pedestals-bulb-7</v>
      </c>
      <c r="AV190" s="73" t="s">
        <v>744</v>
      </c>
      <c r="AW190" s="27" t="s">
        <v>877</v>
      </c>
      <c r="AX190" s="27" t="s">
        <v>746</v>
      </c>
      <c r="AY190" s="27" t="s">
        <v>429</v>
      </c>
      <c r="BA190" s="27" t="s">
        <v>757</v>
      </c>
      <c r="BD190" s="27" t="s">
        <v>874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"x"]]</v>
      </c>
    </row>
    <row r="191" spans="1:60" ht="16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1059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garden-pedestals-bulb-8</v>
      </c>
      <c r="AV191" s="73" t="s">
        <v>744</v>
      </c>
      <c r="AW191" s="27" t="s">
        <v>878</v>
      </c>
      <c r="AX191" s="27" t="s">
        <v>746</v>
      </c>
      <c r="AY191" s="27" t="s">
        <v>429</v>
      </c>
      <c r="BA191" s="27" t="s">
        <v>757</v>
      </c>
      <c r="BD191" s="27" t="s">
        <v>874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IF(ISBLANK(E192),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1030</v>
      </c>
      <c r="T192" s="27"/>
      <c r="V192" s="28"/>
      <c r="W192" s="28" t="s">
        <v>648</v>
      </c>
      <c r="X192" s="37">
        <v>116</v>
      </c>
      <c r="Y192" s="38" t="s">
        <v>1062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tr">
        <f>LOWER(_xlfn.CONCAT(Table2[[#This Row],[device_suggested_area]], "-",Table2[[#This Row],[device_identifiers]]))</f>
        <v>tree-spotlights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1337</v>
      </c>
      <c r="F193" s="31" t="str">
        <f>IF(ISBLANK(E193), "", Table2[[#This Row],[unique_id]])</f>
        <v>tree_spotlights_bulb_1</v>
      </c>
      <c r="H193" s="27" t="s">
        <v>139</v>
      </c>
      <c r="O193" s="28" t="s">
        <v>1105</v>
      </c>
      <c r="P193" s="27" t="s">
        <v>172</v>
      </c>
      <c r="Q193" s="27" t="s">
        <v>1063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1059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tr">
        <f>LOWER(_xlfn.CONCAT(Table2[[#This Row],[device_suggested_area]], "-",Table2[[#This Row],[device_identifiers]]))</f>
        <v>tree-spotlights-bulb-1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>[["mac", "0x00178801097ed42c"]]</v>
      </c>
    </row>
    <row r="194" spans="1:60" ht="16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1338</v>
      </c>
      <c r="F194" s="31" t="str">
        <f>IF(ISBLANK(E194), "", Table2[[#This Row],[unique_id]])</f>
        <v>tree_spotlights_bulb_2</v>
      </c>
      <c r="H194" s="27" t="s">
        <v>139</v>
      </c>
      <c r="O194" s="28" t="s">
        <v>1105</v>
      </c>
      <c r="P194" s="27" t="s">
        <v>172</v>
      </c>
      <c r="Q194" s="27" t="s">
        <v>1063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1059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tr">
        <f>LOWER(_xlfn.CONCAT(Table2[[#This Row],[device_suggested_area]], "-",Table2[[#This Row],[device_identifiers]]))</f>
        <v>tree-spotlights-bulb-2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H194" s="27" t="str">
        <f>IF(AND(ISBLANK(BD194), ISBLANK(BE194)), "", _xlfn.CONCAT("[", IF(ISBLANK(BD194), "", _xlfn.CONCAT("[""mac"", """, BD194, """]")), IF(ISBLANK(BE194), "", _xlfn.CONCAT(", [""ip"", """, BE194, """]")), "]"))</f>
        <v>[["mac", "0x0017880109c40c33"]]</v>
      </c>
    </row>
    <row r="195" spans="1:60" ht="16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IF(ISBLANK(E195),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1059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tr">
        <f>LOWER(_xlfn.CONCAT(Table2[[#This Row],[device_suggested_area]], "-",Table2[[#This Row],[device_identifiers]]))</f>
        <v>tree-spotlights-bulb-3</v>
      </c>
      <c r="AV195" s="73" t="s">
        <v>744</v>
      </c>
      <c r="AW195" s="27" t="s">
        <v>879</v>
      </c>
      <c r="AX195" s="27" t="s">
        <v>753</v>
      </c>
      <c r="AY195" s="27" t="s">
        <v>429</v>
      </c>
      <c r="BA195" s="27" t="s">
        <v>752</v>
      </c>
      <c r="BD195" s="27" t="s">
        <v>874</v>
      </c>
      <c r="BE195" s="27"/>
      <c r="BH195" s="27" t="str">
        <f>IF(AND(ISBLANK(BD195), ISBLANK(BE195)), "", _xlfn.CONCAT("[", IF(ISBLANK(BD195), "", _xlfn.CONCAT("[""mac"", """, BD195, """]")), IF(ISBLANK(BE195), "", _xlfn.CONCAT(", [""ip"", """, BE195, """]")), "]"))</f>
        <v>[["mac", "x"]]</v>
      </c>
    </row>
    <row r="196" spans="1:60" ht="16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IF(ISBLANK(E196), "", Table2[[#This Row],[unique_id]])</f>
        <v>column_break</v>
      </c>
      <c r="G196" s="27" t="s">
        <v>360</v>
      </c>
      <c r="H196" s="27" t="s">
        <v>923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H196" s="27" t="str">
        <f>IF(AND(ISBLANK(BD196), ISBLANK(BE196)), "", _xlfn.CONCAT("[", IF(ISBLANK(BD196), "", _xlfn.CONCAT("[""mac"", """, BD196, """]")), IF(ISBLANK(BE196), "", _xlfn.CONCAT(", [""ip"", """, BE196, """]")), "]"))</f>
        <v/>
      </c>
    </row>
    <row r="197" spans="1:60" ht="16" customHeight="1">
      <c r="A197" s="27">
        <v>1801</v>
      </c>
      <c r="B197" s="27" t="s">
        <v>26</v>
      </c>
      <c r="C197" s="27" t="s">
        <v>1133</v>
      </c>
      <c r="D197" s="27" t="s">
        <v>149</v>
      </c>
      <c r="E197" s="34" t="s">
        <v>1339</v>
      </c>
      <c r="F197" s="31" t="str">
        <f>IF(ISBLANK(E197), "", Table2[[#This Row],[unique_id]])</f>
        <v>template_bathroom_rails_plug_proxy</v>
      </c>
      <c r="G197" s="27" t="s">
        <v>591</v>
      </c>
      <c r="H197" s="27" t="s">
        <v>923</v>
      </c>
      <c r="I197" s="27" t="s">
        <v>132</v>
      </c>
      <c r="O197" s="28" t="s">
        <v>1105</v>
      </c>
      <c r="P197" s="27" t="s">
        <v>172</v>
      </c>
      <c r="Q197" s="35" t="s">
        <v>1064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tr">
        <f>AU198</f>
        <v>tplink-bathroom-rails</v>
      </c>
      <c r="AV197" s="72" t="str">
        <f>AV198</f>
        <v>1.5.7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H197" s="27" t="str">
        <f>IF(AND(ISBLANK(BD197), ISBLANK(BE197)), "", _xlfn.CONCAT("[", IF(ISBLANK(BD197), "", _xlfn.CONCAT("[""mac"", """, BD197, """]")), IF(ISBLANK(BE197), "", _xlfn.CONCAT(", [""ip"", """, BE197, """]")), "]"))</f>
        <v/>
      </c>
    </row>
    <row r="198" spans="1:60" ht="16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1170</v>
      </c>
      <c r="F198" s="31" t="str">
        <f>IF(ISBLANK(E198), "", Table2[[#This Row],[unique_id]])</f>
        <v>bathroom_rails_plug</v>
      </c>
      <c r="G198" s="27" t="s">
        <v>591</v>
      </c>
      <c r="H198" s="27" t="s">
        <v>923</v>
      </c>
      <c r="I198" s="27" t="s">
        <v>132</v>
      </c>
      <c r="J198" s="27" t="s">
        <v>591</v>
      </c>
      <c r="M198" s="27" t="s">
        <v>268</v>
      </c>
      <c r="O198" s="28" t="s">
        <v>1105</v>
      </c>
      <c r="P198" s="27" t="s">
        <v>172</v>
      </c>
      <c r="Q198" s="35" t="s">
        <v>1064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tr">
        <f>IF(OR(ISBLANK(BD198), ISBLANK(BE198)), "", LOWER(_xlfn.CONCAT(Table2[[#This Row],[device_manufacturer]], "-",Table2[[#This Row],[device_suggested_area]], "-", Table2[[#This Row],[device_identifiers]])))</f>
        <v>tplink-bathroom-rails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1120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H198" s="27" t="str">
        <f>IF(AND(ISBLANK(BD198), ISBLANK(BE198)), "", _xlfn.CONCAT("[", IF(ISBLANK(BD198), "", _xlfn.CONCAT("[""mac"", """, BD198, """]")), IF(ISBLANK(BE198), "", _xlfn.CONCAT(", [""ip"", """, BE198, """]")), "]"))</f>
        <v>[["mac", "ac:84:c6:54:9d:98"], ["ip", "10.0.6.81"]]</v>
      </c>
    </row>
    <row r="199" spans="1:60" s="45" customFormat="1" ht="16" customHeight="1">
      <c r="A199" s="27">
        <v>1803</v>
      </c>
      <c r="B199" s="45" t="s">
        <v>26</v>
      </c>
      <c r="C199" s="45" t="s">
        <v>1133</v>
      </c>
      <c r="D199" s="45" t="s">
        <v>149</v>
      </c>
      <c r="E199" s="47" t="s">
        <v>1361</v>
      </c>
      <c r="F199" s="49" t="str">
        <f>IF(ISBLANK(E199), "", Table2[[#This Row],[unique_id]])</f>
        <v>template_roof_water_booster_plug_proxy</v>
      </c>
      <c r="G199" s="45" t="s">
        <v>588</v>
      </c>
      <c r="H199" s="45" t="s">
        <v>923</v>
      </c>
      <c r="I199" s="45" t="s">
        <v>132</v>
      </c>
      <c r="O199" s="46" t="s">
        <v>1105</v>
      </c>
      <c r="P199" s="45" t="s">
        <v>172</v>
      </c>
      <c r="Q199" s="50" t="s">
        <v>1064</v>
      </c>
      <c r="R199" s="45" t="str">
        <f>Table2[[#This Row],[entity_domain]]</f>
        <v>Heating &amp; Cooling</v>
      </c>
      <c r="S199" s="45" t="s">
        <v>1364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tr">
        <f>AU200</f>
        <v>sonoff-roof-water-booster</v>
      </c>
      <c r="AV199" s="75" t="s">
        <v>1246</v>
      </c>
      <c r="AW199" s="45" t="s">
        <v>134</v>
      </c>
      <c r="AX199" s="45" t="str">
        <f>AX200</f>
        <v>POWR3</v>
      </c>
      <c r="AY199" s="45" t="s">
        <v>365</v>
      </c>
      <c r="BA199" s="45" t="s">
        <v>38</v>
      </c>
      <c r="BE199" s="66"/>
      <c r="BH199" s="45" t="str">
        <f>IF(AND(ISBLANK(BD199), ISBLANK(BE199)), "", _xlfn.CONCAT("[", IF(ISBLANK(BD199), "", _xlfn.CONCAT("[""mac"", """, BD199, """]")), IF(ISBLANK(BE199), "", _xlfn.CONCAT(", [""ip"", """, BE199, """]")), "]"))</f>
        <v/>
      </c>
    </row>
    <row r="200" spans="1:60" s="45" customFormat="1" ht="16" customHeight="1">
      <c r="A200" s="27">
        <v>1804</v>
      </c>
      <c r="B200" s="45" t="s">
        <v>26</v>
      </c>
      <c r="C200" s="45" t="s">
        <v>978</v>
      </c>
      <c r="D200" s="45" t="s">
        <v>134</v>
      </c>
      <c r="E200" s="45" t="s">
        <v>1360</v>
      </c>
      <c r="F200" s="49" t="str">
        <f>IF(ISBLANK(E200), "", Table2[[#This Row],[unique_id]])</f>
        <v>roof_water_booster_plug</v>
      </c>
      <c r="G200" s="45" t="s">
        <v>588</v>
      </c>
      <c r="H200" s="45" t="s">
        <v>923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1105</v>
      </c>
      <c r="P200" s="45" t="s">
        <v>172</v>
      </c>
      <c r="Q200" s="45" t="s">
        <v>1064</v>
      </c>
      <c r="R200" s="45" t="str">
        <f>Table2[[#This Row],[entity_domain]]</f>
        <v>Heating &amp; Cooling</v>
      </c>
      <c r="S200" s="45" t="s">
        <v>1364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46" t="s">
        <v>1278</v>
      </c>
      <c r="AE200" s="45" t="s">
        <v>584</v>
      </c>
      <c r="AG200" s="46" t="s">
        <v>34</v>
      </c>
      <c r="AH200" s="46" t="s">
        <v>1258</v>
      </c>
      <c r="AJ200" s="45" t="str">
        <f>_xlfn.CONCAT("haas/entity/", Table2[[#This Row],[entity_namespace]], "/tasmota/",Table2[[#This Row],[unique_id]], "/config")</f>
        <v>haas/entity/switch/tasmota/roof_water_booster_plug/config</v>
      </c>
      <c r="AK200" s="45" t="str">
        <f>_xlfn.CONCAT("tasmota/device/",Table2[[#This Row],[unique_id]], "/stat/POWER")</f>
        <v>tasmota/device/roof_water_booster_plug/stat/POWER</v>
      </c>
      <c r="AL200" s="45" t="str">
        <f>_xlfn.CONCAT("tasmota/device/",Table2[[#This Row],[unique_id]], "/cmnd/POWER")</f>
        <v>tasmota/device/roof_water_booster_plug/cmnd/POWER</v>
      </c>
      <c r="AM200" s="45" t="str">
        <f>_xlfn.CONCAT("tasmota/device/",Table2[[#This Row],[unique_id]], "/tele/LWT")</f>
        <v>tasmota/device/roof_water_booster_plug/tele/LWT</v>
      </c>
      <c r="AP200" s="45" t="s">
        <v>1269</v>
      </c>
      <c r="AQ200" s="45" t="s">
        <v>1270</v>
      </c>
      <c r="AR200" s="45" t="s">
        <v>1359</v>
      </c>
      <c r="AS200" s="45">
        <v>1</v>
      </c>
      <c r="AT200" s="51" t="str">
        <f>HYPERLINK(_xlfn.CONCAT("http://", Table2[[#This Row],[connection_ip]], "/?"))</f>
        <v>http://10.0.6.100/?</v>
      </c>
      <c r="AU200" s="45" t="str">
        <f>IF(OR(ISBLANK(BD200), ISBLANK(BE200)), "", LOWER(_xlfn.CONCAT(Table2[[#This Row],[device_manufacturer]], "-",Table2[[#This Row],[device_suggested_area]], "-", Table2[[#This Row],[device_identifiers]])))</f>
        <v>sonoff-roof-water-booster</v>
      </c>
      <c r="AV200" s="75" t="s">
        <v>1246</v>
      </c>
      <c r="AW200" s="45" t="str">
        <f>SUBSTITUTE(SUBSTITUTE(SUBSTITUTE(Table2[[#This Row],[unique_id]], _xlfn.CONCAT(LOWER(Table2[[#This Row],[device_suggested_area]]), "_"), ""), "_plug", ""), "_", "-")</f>
        <v>water-booster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1247</v>
      </c>
      <c r="BF200" s="49"/>
      <c r="BG200" s="49"/>
      <c r="BH200" s="45" t="str">
        <f>IF(AND(ISBLANK(BD200), ISBLANK(BE200)), "", _xlfn.CONCAT("[", IF(ISBLANK(BD200), "", _xlfn.CONCAT("[""mac"", """, BD200, """]")), IF(ISBLANK(BE200), "", _xlfn.CONCAT(", [""ip"", """, BE200, """]")), "]"))</f>
        <v>[["mac", "ec:fa:bc:50:3e:02"], ["ip", "10.0.6.100"]]</v>
      </c>
    </row>
    <row r="201" spans="1:60" s="45" customFormat="1" ht="16" customHeight="1">
      <c r="A201" s="27">
        <v>1805</v>
      </c>
      <c r="B201" s="45" t="s">
        <v>26</v>
      </c>
      <c r="C201" s="45" t="s">
        <v>978</v>
      </c>
      <c r="D201" s="45" t="s">
        <v>27</v>
      </c>
      <c r="E201" s="45" t="s">
        <v>1362</v>
      </c>
      <c r="F201" s="49" t="str">
        <f>IF(ISBLANK(E201), "", Table2[[#This Row],[unique_id]])</f>
        <v>roof_water_booster_plug_energy_power</v>
      </c>
      <c r="G201" s="45" t="s">
        <v>1263</v>
      </c>
      <c r="H201" s="45" t="s">
        <v>923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1259</v>
      </c>
      <c r="AG201" s="46" t="s">
        <v>34</v>
      </c>
      <c r="AH201" s="46" t="s">
        <v>1258</v>
      </c>
      <c r="AJ201" s="45" t="str">
        <f>_xlfn.CONCAT("haas/entity/", Table2[[#This Row],[entity_namespace]], "/tasmota/",Table2[[#This Row],[unique_id]], "/config")</f>
        <v>haas/entity/sensor/tasmota/roof_water_booster_plug_energy_power/config</v>
      </c>
      <c r="AK201" s="45" t="str">
        <f>_xlfn.CONCAT("tasmota/device/",E200, "/tele/SENSOR")</f>
        <v>tasmota/device/roof_water_booster_plug/tele/SENSOR</v>
      </c>
      <c r="AR201" s="45" t="s">
        <v>1260</v>
      </c>
      <c r="AS201" s="45">
        <v>1</v>
      </c>
      <c r="AT201" s="51" t="str">
        <f>AT200</f>
        <v>http://10.0.6.100/?</v>
      </c>
      <c r="AU201" s="45" t="str">
        <f>AU200</f>
        <v>sonoff-roof-water-booster</v>
      </c>
      <c r="AV201" s="75" t="s">
        <v>1246</v>
      </c>
      <c r="AW201" s="45" t="str">
        <f>AW200</f>
        <v>water-booster</v>
      </c>
      <c r="AX201" s="45" t="s">
        <v>583</v>
      </c>
      <c r="AY201" s="45" t="s">
        <v>365</v>
      </c>
      <c r="BA201" s="45" t="s">
        <v>38</v>
      </c>
      <c r="BF201" s="49"/>
      <c r="BG201" s="49"/>
    </row>
    <row r="202" spans="1:60" s="45" customFormat="1" ht="16" customHeight="1">
      <c r="A202" s="27">
        <v>1806</v>
      </c>
      <c r="B202" s="45" t="s">
        <v>26</v>
      </c>
      <c r="C202" s="45" t="s">
        <v>978</v>
      </c>
      <c r="D202" s="45" t="s">
        <v>27</v>
      </c>
      <c r="E202" s="45" t="s">
        <v>1363</v>
      </c>
      <c r="F202" s="49" t="str">
        <f>IF(ISBLANK(E202), "", Table2[[#This Row],[unique_id]])</f>
        <v>roof_water_booster_plug_energy_total</v>
      </c>
      <c r="G202" s="45" t="s">
        <v>1264</v>
      </c>
      <c r="H202" s="45" t="s">
        <v>923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1261</v>
      </c>
      <c r="AG202" s="46" t="s">
        <v>34</v>
      </c>
      <c r="AH202" s="46" t="s">
        <v>1258</v>
      </c>
      <c r="AJ202" s="45" t="str">
        <f>_xlfn.CONCAT("haas/entity/", Table2[[#This Row],[entity_namespace]], "/tasmota/",Table2[[#This Row],[unique_id]], "/config")</f>
        <v>haas/entity/sensor/tasmota/roof_water_booster_plug_energy_total/config</v>
      </c>
      <c r="AK202" s="45" t="str">
        <f>_xlfn.CONCAT("tasmota/device/",E200, "/tele/SENSOR")</f>
        <v>tasmota/device/roof_water_booster_plug/tele/SENSOR</v>
      </c>
      <c r="AR202" s="45" t="s">
        <v>1262</v>
      </c>
      <c r="AS202" s="45">
        <v>1</v>
      </c>
      <c r="AT202" s="51" t="str">
        <f>AT200</f>
        <v>http://10.0.6.100/?</v>
      </c>
      <c r="AU202" s="45" t="str">
        <f>AU200</f>
        <v>sonoff-roof-water-booster</v>
      </c>
      <c r="AV202" s="75" t="s">
        <v>1246</v>
      </c>
      <c r="AW202" s="45" t="str">
        <f>AW200</f>
        <v>water-booster</v>
      </c>
      <c r="AX202" s="45" t="s">
        <v>583</v>
      </c>
      <c r="AY202" s="45" t="s">
        <v>365</v>
      </c>
      <c r="BA202" s="45" t="s">
        <v>38</v>
      </c>
      <c r="BF202" s="49"/>
      <c r="BG202" s="49"/>
    </row>
    <row r="203" spans="1:60" s="45" customFormat="1" ht="16" customHeight="1">
      <c r="A203" s="27">
        <v>1807</v>
      </c>
      <c r="B203" s="45" t="s">
        <v>228</v>
      </c>
      <c r="C203" s="45" t="s">
        <v>978</v>
      </c>
      <c r="D203" s="45" t="s">
        <v>134</v>
      </c>
      <c r="E203" s="45" t="s">
        <v>585</v>
      </c>
      <c r="F203" s="49" t="str">
        <f>IF(ISBLANK(E203), "", Table2[[#This Row],[unique_id]])</f>
        <v>outdoor_pool_filter</v>
      </c>
      <c r="G203" s="45" t="s">
        <v>350</v>
      </c>
      <c r="H203" s="45" t="s">
        <v>923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1105</v>
      </c>
      <c r="P203" s="45" t="s">
        <v>172</v>
      </c>
      <c r="Q203" s="45" t="s">
        <v>1064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49"/>
      <c r="BG203" s="49"/>
    </row>
    <row r="204" spans="1:60" ht="16" customHeight="1">
      <c r="A204" s="27">
        <v>2000</v>
      </c>
      <c r="B204" s="27" t="s">
        <v>26</v>
      </c>
      <c r="C204" s="27" t="s">
        <v>1133</v>
      </c>
      <c r="D204" s="27" t="s">
        <v>149</v>
      </c>
      <c r="E204" s="40" t="s">
        <v>1131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1105</v>
      </c>
      <c r="P204" s="27" t="s">
        <v>172</v>
      </c>
      <c r="Q204" s="27" t="s">
        <v>1063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1134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tr">
        <f>AU205</f>
        <v>lounge-air-purifier</v>
      </c>
      <c r="AV204" s="72" t="str">
        <f>AV205</f>
        <v>1.0.033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</row>
    <row r="205" spans="1:60" ht="16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IF(ISBLANK(E205),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1059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"0x9035eafffe404425"]]</v>
      </c>
    </row>
    <row r="206" spans="1:60" ht="16" customHeight="1">
      <c r="A206" s="27">
        <v>2002</v>
      </c>
      <c r="B206" s="27" t="s">
        <v>26</v>
      </c>
      <c r="C206" s="27" t="s">
        <v>1133</v>
      </c>
      <c r="D206" s="27" t="s">
        <v>149</v>
      </c>
      <c r="E206" s="40" t="s">
        <v>1132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1105</v>
      </c>
      <c r="P206" s="27" t="s">
        <v>172</v>
      </c>
      <c r="Q206" s="27" t="s">
        <v>1063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1134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tr">
        <f>AU207</f>
        <v>dining-air-purifier</v>
      </c>
      <c r="AV206" s="72" t="str">
        <f>AV207</f>
        <v>1.0.033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</row>
    <row r="207" spans="1:60" ht="16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IF(ISBLANK(E207),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1059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>[["mac", "0x9035eafffe82fef8"]]</v>
      </c>
    </row>
    <row r="208" spans="1:60" ht="16" customHeight="1">
      <c r="A208" s="27">
        <v>2100</v>
      </c>
      <c r="B208" s="27" t="s">
        <v>26</v>
      </c>
      <c r="C208" s="27" t="s">
        <v>1084</v>
      </c>
      <c r="D208" s="27" t="s">
        <v>27</v>
      </c>
      <c r="E208" s="27" t="s">
        <v>242</v>
      </c>
      <c r="F208" s="31" t="str">
        <f>IF(ISBLANK(E208),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customHeight="1">
      <c r="A209" s="27">
        <v>2101</v>
      </c>
      <c r="B209" s="27" t="s">
        <v>26</v>
      </c>
      <c r="C209" s="27" t="s">
        <v>1084</v>
      </c>
      <c r="D209" s="27" t="s">
        <v>27</v>
      </c>
      <c r="E209" s="27" t="s">
        <v>352</v>
      </c>
      <c r="F209" s="31" t="str">
        <f>IF(ISBLANK(E209),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customHeight="1">
      <c r="A210" s="27">
        <v>2102</v>
      </c>
      <c r="B210" s="27" t="s">
        <v>26</v>
      </c>
      <c r="C210" s="27" t="s">
        <v>1084</v>
      </c>
      <c r="D210" s="27" t="s">
        <v>27</v>
      </c>
      <c r="E210" s="27" t="s">
        <v>351</v>
      </c>
      <c r="F210" s="31" t="str">
        <f>IF(ISBLANK(E210),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IF(ISBLANK(E211),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2104</v>
      </c>
      <c r="B212" s="27" t="s">
        <v>26</v>
      </c>
      <c r="C212" s="27" t="s">
        <v>1084</v>
      </c>
      <c r="D212" s="27" t="s">
        <v>27</v>
      </c>
      <c r="E212" s="27" t="s">
        <v>1066</v>
      </c>
      <c r="F212" s="31" t="str">
        <f>IF(ISBLANK(E212), "", Table2[[#This Row],[unique_id]])</f>
        <v>lights_power</v>
      </c>
      <c r="G212" s="27" t="s">
        <v>1109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customHeight="1">
      <c r="A213" s="27">
        <v>2105</v>
      </c>
      <c r="B213" s="32" t="s">
        <v>26</v>
      </c>
      <c r="C213" s="27" t="s">
        <v>1084</v>
      </c>
      <c r="D213" s="32" t="s">
        <v>27</v>
      </c>
      <c r="E213" s="32" t="s">
        <v>1067</v>
      </c>
      <c r="F213" s="31" t="str">
        <f>IF(ISBLANK(E213), "", Table2[[#This Row],[unique_id]])</f>
        <v>fans_power</v>
      </c>
      <c r="G213" s="32" t="s">
        <v>1108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customHeight="1">
      <c r="A214" s="27">
        <v>2106</v>
      </c>
      <c r="B214" s="32" t="s">
        <v>26</v>
      </c>
      <c r="C214" s="27" t="s">
        <v>1084</v>
      </c>
      <c r="D214" s="32" t="s">
        <v>27</v>
      </c>
      <c r="E214" s="32" t="s">
        <v>1160</v>
      </c>
      <c r="F214" s="31" t="str">
        <f>IF(ISBLANK(E214), "", Table2[[#This Row],[unique_id]])</f>
        <v>all_standby_power</v>
      </c>
      <c r="G214" s="32" t="s">
        <v>1189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customHeight="1">
      <c r="A215" s="27">
        <v>2107</v>
      </c>
      <c r="B215" s="27" t="s">
        <v>26</v>
      </c>
      <c r="C215" s="27" t="s">
        <v>1084</v>
      </c>
      <c r="D215" s="27" t="s">
        <v>27</v>
      </c>
      <c r="E215" s="27" t="s">
        <v>1106</v>
      </c>
      <c r="F215" s="31" t="str">
        <f>IF(ISBLANK(E215),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customHeight="1">
      <c r="A216" s="27">
        <v>2108</v>
      </c>
      <c r="B216" s="27" t="s">
        <v>26</v>
      </c>
      <c r="C216" s="27" t="s">
        <v>1084</v>
      </c>
      <c r="D216" s="27" t="s">
        <v>27</v>
      </c>
      <c r="E216" s="27" t="s">
        <v>1085</v>
      </c>
      <c r="F216" s="31" t="str">
        <f>IF(ISBLANK(E216),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customHeight="1">
      <c r="A217" s="27">
        <v>2109</v>
      </c>
      <c r="B217" s="27" t="s">
        <v>26</v>
      </c>
      <c r="C217" s="27" t="s">
        <v>1084</v>
      </c>
      <c r="D217" s="27" t="s">
        <v>27</v>
      </c>
      <c r="E217" s="27" t="s">
        <v>1086</v>
      </c>
      <c r="F217" s="31" t="str">
        <f>IF(ISBLANK(E217),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customHeight="1">
      <c r="A218" s="27">
        <v>2110</v>
      </c>
      <c r="B218" s="32" t="s">
        <v>228</v>
      </c>
      <c r="C218" s="27" t="s">
        <v>1084</v>
      </c>
      <c r="D218" s="32" t="s">
        <v>27</v>
      </c>
      <c r="E218" s="32" t="s">
        <v>586</v>
      </c>
      <c r="F218" s="31" t="str">
        <f>IF(ISBLANK(E218),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customHeight="1">
      <c r="A219" s="27">
        <v>2111</v>
      </c>
      <c r="B219" s="27" t="s">
        <v>26</v>
      </c>
      <c r="C219" s="27" t="s">
        <v>1084</v>
      </c>
      <c r="D219" s="32" t="s">
        <v>27</v>
      </c>
      <c r="E219" s="32" t="s">
        <v>1365</v>
      </c>
      <c r="F219" s="31" t="str">
        <f>IF(ISBLANK(E219), "", Table2[[#This Row],[unique_id]])</f>
        <v>roof_water_booster_power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customHeight="1">
      <c r="A220" s="27">
        <v>2112</v>
      </c>
      <c r="B220" s="27" t="s">
        <v>26</v>
      </c>
      <c r="C220" s="27" t="s">
        <v>1084</v>
      </c>
      <c r="D220" s="27" t="s">
        <v>27</v>
      </c>
      <c r="E220" s="27" t="s">
        <v>1087</v>
      </c>
      <c r="F220" s="31" t="str">
        <f>IF(ISBLANK(E220),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customHeight="1">
      <c r="A221" s="27">
        <v>2113</v>
      </c>
      <c r="B221" s="27" t="s">
        <v>26</v>
      </c>
      <c r="C221" s="27" t="s">
        <v>1084</v>
      </c>
      <c r="D221" s="27" t="s">
        <v>27</v>
      </c>
      <c r="E221" s="27" t="s">
        <v>1088</v>
      </c>
      <c r="F221" s="31" t="str">
        <f>IF(ISBLANK(E221),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customHeight="1">
      <c r="A222" s="27">
        <v>2114</v>
      </c>
      <c r="B222" s="59" t="s">
        <v>26</v>
      </c>
      <c r="C222" s="27" t="s">
        <v>1084</v>
      </c>
      <c r="D222" s="59" t="s">
        <v>27</v>
      </c>
      <c r="E222" s="59" t="s">
        <v>1082</v>
      </c>
      <c r="F222" s="31" t="str">
        <f>IF(ISBLANK(E222),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customHeight="1">
      <c r="A223" s="27">
        <v>2115</v>
      </c>
      <c r="B223" s="27" t="s">
        <v>26</v>
      </c>
      <c r="C223" s="27" t="s">
        <v>1084</v>
      </c>
      <c r="D223" s="27" t="s">
        <v>27</v>
      </c>
      <c r="E223" s="27" t="s">
        <v>1089</v>
      </c>
      <c r="F223" s="31" t="str">
        <f>IF(ISBLANK(E223),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customHeight="1">
      <c r="A224" s="27">
        <v>2116</v>
      </c>
      <c r="B224" s="27" t="s">
        <v>26</v>
      </c>
      <c r="C224" s="27" t="s">
        <v>1084</v>
      </c>
      <c r="D224" s="27" t="s">
        <v>27</v>
      </c>
      <c r="E224" s="27" t="s">
        <v>1090</v>
      </c>
      <c r="F224" s="31" t="str">
        <f>IF(ISBLANK(E224),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customHeight="1">
      <c r="A225" s="27">
        <v>2117</v>
      </c>
      <c r="B225" s="27" t="s">
        <v>26</v>
      </c>
      <c r="C225" s="27" t="s">
        <v>1084</v>
      </c>
      <c r="D225" s="27" t="s">
        <v>27</v>
      </c>
      <c r="E225" s="27" t="s">
        <v>1102</v>
      </c>
      <c r="F225" s="31" t="str">
        <f>IF(ISBLANK(E225),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customHeight="1">
      <c r="A226" s="27">
        <v>2118</v>
      </c>
      <c r="B226" s="27" t="s">
        <v>26</v>
      </c>
      <c r="C226" s="27" t="s">
        <v>1084</v>
      </c>
      <c r="D226" s="27" t="s">
        <v>27</v>
      </c>
      <c r="E226" s="27" t="s">
        <v>1091</v>
      </c>
      <c r="F226" s="31" t="str">
        <f>IF(ISBLANK(E226),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customHeight="1">
      <c r="A227" s="27">
        <v>2119</v>
      </c>
      <c r="B227" s="27" t="s">
        <v>26</v>
      </c>
      <c r="C227" s="27" t="s">
        <v>1084</v>
      </c>
      <c r="D227" s="27" t="s">
        <v>27</v>
      </c>
      <c r="E227" s="27" t="s">
        <v>1092</v>
      </c>
      <c r="F227" s="31" t="str">
        <f>IF(ISBLANK(E227),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customHeight="1">
      <c r="A228" s="27">
        <v>2120</v>
      </c>
      <c r="B228" s="27" t="s">
        <v>26</v>
      </c>
      <c r="C228" s="27" t="s">
        <v>1084</v>
      </c>
      <c r="D228" s="27" t="s">
        <v>27</v>
      </c>
      <c r="E228" s="59" t="s">
        <v>1114</v>
      </c>
      <c r="F228" s="31" t="str">
        <f>IF(ISBLANK(E228), "", Table2[[#This Row],[unique_id]])</f>
        <v>audio_visual_devices_power</v>
      </c>
      <c r="G228" s="27" t="s">
        <v>1115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customHeight="1">
      <c r="A229" s="27">
        <v>2121</v>
      </c>
      <c r="B229" s="27" t="s">
        <v>26</v>
      </c>
      <c r="C229" s="27" t="s">
        <v>1084</v>
      </c>
      <c r="D229" s="27" t="s">
        <v>27</v>
      </c>
      <c r="E229" s="27" t="s">
        <v>1071</v>
      </c>
      <c r="F229" s="31" t="str">
        <f>IF(ISBLANK(E229), "", Table2[[#This Row],[unique_id]])</f>
        <v>servers_network_power</v>
      </c>
      <c r="G229" s="27" t="s">
        <v>1065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IF(ISBLANK(E230),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customHeight="1">
      <c r="A231" s="27">
        <v>2123</v>
      </c>
      <c r="B231" s="27" t="s">
        <v>26</v>
      </c>
      <c r="C231" s="27" t="s">
        <v>1084</v>
      </c>
      <c r="D231" s="27" t="s">
        <v>27</v>
      </c>
      <c r="E231" s="27" t="s">
        <v>249</v>
      </c>
      <c r="F231" s="31" t="str">
        <f>IF(ISBLANK(E231),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customHeight="1">
      <c r="A232" s="27">
        <v>2124</v>
      </c>
      <c r="B232" s="27" t="s">
        <v>26</v>
      </c>
      <c r="C232" s="27" t="s">
        <v>1084</v>
      </c>
      <c r="D232" s="27" t="s">
        <v>27</v>
      </c>
      <c r="E232" s="27" t="s">
        <v>357</v>
      </c>
      <c r="F232" s="31" t="str">
        <f>IF(ISBLANK(E232),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customHeight="1">
      <c r="A233" s="27">
        <v>2125</v>
      </c>
      <c r="B233" s="27" t="s">
        <v>26</v>
      </c>
      <c r="C233" s="27" t="s">
        <v>1084</v>
      </c>
      <c r="D233" s="27" t="s">
        <v>27</v>
      </c>
      <c r="E233" s="27" t="s">
        <v>356</v>
      </c>
      <c r="F233" s="31" t="str">
        <f>IF(ISBLANK(E233),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IF(ISBLANK(E234),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customHeight="1">
      <c r="A235" s="27">
        <v>2127</v>
      </c>
      <c r="B235" s="27" t="s">
        <v>26</v>
      </c>
      <c r="C235" s="27" t="s">
        <v>1084</v>
      </c>
      <c r="D235" s="27" t="s">
        <v>27</v>
      </c>
      <c r="E235" s="27" t="s">
        <v>1068</v>
      </c>
      <c r="F235" s="31" t="str">
        <f>IF(ISBLANK(E235), "", Table2[[#This Row],[unique_id]])</f>
        <v>lights_energy_daily</v>
      </c>
      <c r="G235" s="59" t="s">
        <v>1109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customHeight="1">
      <c r="A236" s="27">
        <v>2128</v>
      </c>
      <c r="B236" s="27" t="s">
        <v>26</v>
      </c>
      <c r="C236" s="27" t="s">
        <v>1084</v>
      </c>
      <c r="D236" s="27" t="s">
        <v>27</v>
      </c>
      <c r="E236" s="27" t="s">
        <v>1069</v>
      </c>
      <c r="F236" s="31" t="str">
        <f>IF(ISBLANK(E236), "", Table2[[#This Row],[unique_id]])</f>
        <v>fans_energy_daily</v>
      </c>
      <c r="G236" s="32" t="s">
        <v>1108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customHeight="1">
      <c r="A237" s="27">
        <v>2129</v>
      </c>
      <c r="B237" s="27" t="s">
        <v>26</v>
      </c>
      <c r="C237" s="27" t="s">
        <v>1084</v>
      </c>
      <c r="D237" s="27" t="s">
        <v>27</v>
      </c>
      <c r="E237" s="27" t="s">
        <v>1164</v>
      </c>
      <c r="F237" s="31" t="str">
        <f>IF(ISBLANK(E237), "", Table2[[#This Row],[unique_id]])</f>
        <v>all_standby_energy_daily</v>
      </c>
      <c r="G237" s="32" t="s">
        <v>1189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customHeight="1">
      <c r="A238" s="27">
        <v>2130</v>
      </c>
      <c r="B238" s="27" t="s">
        <v>26</v>
      </c>
      <c r="C238" s="27" t="s">
        <v>1084</v>
      </c>
      <c r="D238" s="27" t="s">
        <v>27</v>
      </c>
      <c r="E238" s="27" t="s">
        <v>1107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customHeight="1">
      <c r="A239" s="27">
        <v>2131</v>
      </c>
      <c r="B239" s="27" t="s">
        <v>26</v>
      </c>
      <c r="C239" s="27" t="s">
        <v>1084</v>
      </c>
      <c r="D239" s="27" t="s">
        <v>27</v>
      </c>
      <c r="E239" s="27" t="s">
        <v>1093</v>
      </c>
      <c r="F239" s="31" t="str">
        <f>IF(ISBLANK(E239),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2132</v>
      </c>
      <c r="B240" s="27" t="s">
        <v>26</v>
      </c>
      <c r="C240" s="27" t="s">
        <v>1084</v>
      </c>
      <c r="D240" s="27" t="s">
        <v>27</v>
      </c>
      <c r="E240" s="27" t="s">
        <v>1094</v>
      </c>
      <c r="F240" s="31" t="str">
        <f>IF(ISBLANK(E240),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customHeight="1">
      <c r="A241" s="27">
        <v>2133</v>
      </c>
      <c r="B241" s="27" t="s">
        <v>228</v>
      </c>
      <c r="C241" s="27" t="s">
        <v>1084</v>
      </c>
      <c r="D241" s="27" t="s">
        <v>27</v>
      </c>
      <c r="E241" s="27" t="s">
        <v>587</v>
      </c>
      <c r="F241" s="31" t="str">
        <f>IF(ISBLANK(E241),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customHeight="1">
      <c r="A242" s="27">
        <v>2134</v>
      </c>
      <c r="B242" s="27" t="s">
        <v>26</v>
      </c>
      <c r="C242" s="27" t="s">
        <v>1084</v>
      </c>
      <c r="D242" s="27" t="s">
        <v>27</v>
      </c>
      <c r="E242" s="32" t="s">
        <v>1366</v>
      </c>
      <c r="F242" s="31" t="str">
        <f>IF(ISBLANK(E242), "", Table2[[#This Row],[unique_id]])</f>
        <v>roof_water_booster_energy_daily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customHeight="1">
      <c r="A243" s="27">
        <v>2135</v>
      </c>
      <c r="B243" s="27" t="s">
        <v>26</v>
      </c>
      <c r="C243" s="27" t="s">
        <v>1084</v>
      </c>
      <c r="D243" s="27" t="s">
        <v>27</v>
      </c>
      <c r="E243" s="27" t="s">
        <v>1095</v>
      </c>
      <c r="F243" s="31" t="str">
        <f>IF(ISBLANK(E243),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2136</v>
      </c>
      <c r="B244" s="27" t="s">
        <v>26</v>
      </c>
      <c r="C244" s="27" t="s">
        <v>1084</v>
      </c>
      <c r="D244" s="27" t="s">
        <v>27</v>
      </c>
      <c r="E244" s="27" t="s">
        <v>1096</v>
      </c>
      <c r="F244" s="31" t="str">
        <f>IF(ISBLANK(E244),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customHeight="1">
      <c r="A245" s="27">
        <v>2137</v>
      </c>
      <c r="B245" s="27" t="s">
        <v>26</v>
      </c>
      <c r="C245" s="27" t="s">
        <v>1084</v>
      </c>
      <c r="D245" s="27" t="s">
        <v>27</v>
      </c>
      <c r="E245" s="27" t="s">
        <v>1083</v>
      </c>
      <c r="F245" s="31" t="str">
        <f>IF(ISBLANK(E245),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customHeight="1">
      <c r="A246" s="27">
        <v>2138</v>
      </c>
      <c r="B246" s="27" t="s">
        <v>26</v>
      </c>
      <c r="C246" s="27" t="s">
        <v>1084</v>
      </c>
      <c r="D246" s="27" t="s">
        <v>27</v>
      </c>
      <c r="E246" s="27" t="s">
        <v>1097</v>
      </c>
      <c r="F246" s="31" t="str">
        <f>IF(ISBLANK(E246),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customHeight="1">
      <c r="A247" s="27">
        <v>2139</v>
      </c>
      <c r="B247" s="27" t="s">
        <v>26</v>
      </c>
      <c r="C247" s="27" t="s">
        <v>1084</v>
      </c>
      <c r="D247" s="27" t="s">
        <v>27</v>
      </c>
      <c r="E247" s="27" t="s">
        <v>1098</v>
      </c>
      <c r="F247" s="31" t="str">
        <f>IF(ISBLANK(E247),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customHeight="1">
      <c r="A248" s="27">
        <v>2140</v>
      </c>
      <c r="B248" s="27" t="s">
        <v>26</v>
      </c>
      <c r="C248" s="27" t="s">
        <v>1084</v>
      </c>
      <c r="D248" s="27" t="s">
        <v>27</v>
      </c>
      <c r="E248" s="27" t="s">
        <v>1101</v>
      </c>
      <c r="F248" s="31" t="str">
        <f>IF(ISBLANK(E248),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customHeight="1">
      <c r="A249" s="27">
        <v>2141</v>
      </c>
      <c r="B249" s="27" t="s">
        <v>26</v>
      </c>
      <c r="C249" s="27" t="s">
        <v>1084</v>
      </c>
      <c r="D249" s="27" t="s">
        <v>27</v>
      </c>
      <c r="E249" s="27" t="s">
        <v>1099</v>
      </c>
      <c r="F249" s="31" t="str">
        <f>IF(ISBLANK(E249),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customHeight="1">
      <c r="A250" s="27">
        <v>2142</v>
      </c>
      <c r="B250" s="27" t="s">
        <v>26</v>
      </c>
      <c r="C250" s="27" t="s">
        <v>1084</v>
      </c>
      <c r="D250" s="27" t="s">
        <v>27</v>
      </c>
      <c r="E250" s="27" t="s">
        <v>1100</v>
      </c>
      <c r="F250" s="31" t="str">
        <f>IF(ISBLANK(E250),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customHeight="1">
      <c r="A251" s="27">
        <v>2143</v>
      </c>
      <c r="B251" s="27" t="s">
        <v>26</v>
      </c>
      <c r="C251" s="27" t="s">
        <v>1084</v>
      </c>
      <c r="D251" s="27" t="s">
        <v>27</v>
      </c>
      <c r="E251" s="59" t="s">
        <v>1116</v>
      </c>
      <c r="F251" s="31" t="str">
        <f>IF(ISBLANK(E251), "", Table2[[#This Row],[unique_id]])</f>
        <v>audio_visual_devices_energy_daily</v>
      </c>
      <c r="G251" s="27" t="s">
        <v>1115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customHeight="1">
      <c r="A252" s="27">
        <v>2144</v>
      </c>
      <c r="B252" s="27" t="s">
        <v>26</v>
      </c>
      <c r="C252" s="27" t="s">
        <v>1084</v>
      </c>
      <c r="D252" s="27" t="s">
        <v>27</v>
      </c>
      <c r="E252" s="27" t="s">
        <v>1072</v>
      </c>
      <c r="F252" s="31" t="str">
        <f>IF(ISBLANK(E252), "", Table2[[#This Row],[unique_id]])</f>
        <v>servers_network_energy_daily</v>
      </c>
      <c r="G252" s="27" t="s">
        <v>1065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IF(ISBLANK(E253),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IF(ISBLANK(E254),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>[["mac", "00:24:e4:af:5a:e6"]]</v>
      </c>
    </row>
    <row r="255" spans="1:60" ht="16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IF(ISBLANK(E255), "", Table2[[#This Row],[unique_id]])</f>
        <v>network_internet_uptime</v>
      </c>
      <c r="G255" s="27" t="s">
        <v>302</v>
      </c>
      <c r="H255" s="27" t="s">
        <v>1020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1009</v>
      </c>
      <c r="AS255" s="27">
        <v>1</v>
      </c>
      <c r="AT255" s="18"/>
      <c r="AU255" s="27" t="s">
        <v>1012</v>
      </c>
      <c r="AV255" s="73" t="s">
        <v>1010</v>
      </c>
      <c r="AW255" s="27" t="s">
        <v>1011</v>
      </c>
      <c r="AX255" s="27" t="s">
        <v>1013</v>
      </c>
      <c r="AY255" s="27" t="s">
        <v>294</v>
      </c>
      <c r="BA255" s="27" t="s">
        <v>172</v>
      </c>
      <c r="BD255" s="27"/>
      <c r="BE255" s="59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IF(ISBLANK(E256), "", Table2[[#This Row],[unique_id]])</f>
        <v>network_internet_ping</v>
      </c>
      <c r="G256" s="27" t="s">
        <v>287</v>
      </c>
      <c r="H256" s="27" t="s">
        <v>1020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1014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1009</v>
      </c>
      <c r="AR256" s="41" t="s">
        <v>1016</v>
      </c>
      <c r="AS256" s="27">
        <v>1</v>
      </c>
      <c r="AT256" s="18"/>
      <c r="AU256" s="27" t="s">
        <v>1012</v>
      </c>
      <c r="AV256" s="73" t="s">
        <v>1010</v>
      </c>
      <c r="AW256" s="27" t="s">
        <v>1011</v>
      </c>
      <c r="AX256" s="27" t="s">
        <v>1013</v>
      </c>
      <c r="AY256" s="27" t="s">
        <v>294</v>
      </c>
      <c r="BA256" s="27" t="s">
        <v>172</v>
      </c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IF(ISBLANK(E257), "", Table2[[#This Row],[unique_id]])</f>
        <v>network_internet_upload</v>
      </c>
      <c r="G257" s="27" t="s">
        <v>288</v>
      </c>
      <c r="H257" s="27" t="s">
        <v>1020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1015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1009</v>
      </c>
      <c r="AR257" s="41" t="s">
        <v>1017</v>
      </c>
      <c r="AS257" s="27">
        <v>1</v>
      </c>
      <c r="AT257" s="18"/>
      <c r="AU257" s="27" t="s">
        <v>1012</v>
      </c>
      <c r="AV257" s="73" t="s">
        <v>1010</v>
      </c>
      <c r="AW257" s="27" t="s">
        <v>1011</v>
      </c>
      <c r="AX257" s="27" t="s">
        <v>1013</v>
      </c>
      <c r="AY257" s="27" t="s">
        <v>294</v>
      </c>
      <c r="BA257" s="27" t="s">
        <v>172</v>
      </c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IF(ISBLANK(E258), "", Table2[[#This Row],[unique_id]])</f>
        <v>network_internet_download</v>
      </c>
      <c r="G258" s="27" t="s">
        <v>289</v>
      </c>
      <c r="H258" s="27" t="s">
        <v>1020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1015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1009</v>
      </c>
      <c r="AR258" s="41" t="s">
        <v>1018</v>
      </c>
      <c r="AS258" s="27">
        <v>1</v>
      </c>
      <c r="AT258" s="18"/>
      <c r="AU258" s="27" t="s">
        <v>1012</v>
      </c>
      <c r="AV258" s="73" t="s">
        <v>1010</v>
      </c>
      <c r="AW258" s="27" t="s">
        <v>1011</v>
      </c>
      <c r="AX258" s="27" t="s">
        <v>1013</v>
      </c>
      <c r="AY258" s="27" t="s">
        <v>294</v>
      </c>
      <c r="BA258" s="27" t="s">
        <v>172</v>
      </c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1005</v>
      </c>
      <c r="F259" s="31" t="str">
        <f>IF(ISBLANK(E259), "", Table2[[#This Row],[unique_id]])</f>
        <v>network_certifcate_expiry</v>
      </c>
      <c r="G259" s="27" t="s">
        <v>1006</v>
      </c>
      <c r="H259" s="27" t="s">
        <v>1020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1007</v>
      </c>
      <c r="AF259" s="27">
        <v>200</v>
      </c>
      <c r="AG259" s="28" t="s">
        <v>34</v>
      </c>
      <c r="AH259" s="28"/>
      <c r="AI259" s="27" t="s">
        <v>1008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1009</v>
      </c>
      <c r="AR259" s="41" t="s">
        <v>1019</v>
      </c>
      <c r="AS259" s="27">
        <v>1</v>
      </c>
      <c r="AT259" s="18"/>
      <c r="AU259" s="27" t="s">
        <v>1012</v>
      </c>
      <c r="AV259" s="73" t="s">
        <v>1010</v>
      </c>
      <c r="AW259" s="27" t="s">
        <v>1011</v>
      </c>
      <c r="AX259" s="27" t="s">
        <v>1013</v>
      </c>
      <c r="AY259" s="27" t="s">
        <v>294</v>
      </c>
      <c r="BA259" s="27" t="s">
        <v>172</v>
      </c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1002</v>
      </c>
      <c r="F260" s="31" t="str">
        <f>IF(ISBLANK(E260), "", Table2[[#This Row],[unique_id]])</f>
        <v>network_refresh_zigbee_router_lqi</v>
      </c>
      <c r="G260" s="27" t="s">
        <v>1003</v>
      </c>
      <c r="H260" s="27" t="s">
        <v>1000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1004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994</v>
      </c>
      <c r="F261" s="31" t="str">
        <f>IF(ISBLANK(E261), "", Table2[[#This Row],[unique_id]])</f>
        <v>template_driveway_repeater_linkquality_percentage</v>
      </c>
      <c r="G261" s="27" t="s">
        <v>985</v>
      </c>
      <c r="H261" s="27" t="s">
        <v>1000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995</v>
      </c>
      <c r="F262" s="31" t="str">
        <f>IF(ISBLANK(E262), "", Table2[[#This Row],[unique_id]])</f>
        <v>template_landing_repeater_linkquality_percentage</v>
      </c>
      <c r="G262" s="27" t="s">
        <v>986</v>
      </c>
      <c r="H262" s="27" t="s">
        <v>1000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996</v>
      </c>
      <c r="F263" s="31" t="str">
        <f>IF(ISBLANK(E263), "", Table2[[#This Row],[unique_id]])</f>
        <v>template_garden_repeater_linkquality_percentage</v>
      </c>
      <c r="G263" s="59" t="s">
        <v>983</v>
      </c>
      <c r="H263" s="27" t="s">
        <v>1000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998</v>
      </c>
      <c r="F264" s="31" t="str">
        <f>IF(ISBLANK(E264), "", Table2[[#This Row],[unique_id]])</f>
        <v>template_kitchen_fan_outlet_linkquality_percentage</v>
      </c>
      <c r="G264" s="59" t="s">
        <v>863</v>
      </c>
      <c r="H264" s="27" t="s">
        <v>1000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997</v>
      </c>
      <c r="F265" s="31" t="str">
        <f>IF(ISBLANK(E265), "", Table2[[#This Row],[unique_id]])</f>
        <v>template_deck_fans_outlet_linkquality_percentage</v>
      </c>
      <c r="G265" s="27" t="s">
        <v>864</v>
      </c>
      <c r="H265" s="27" t="s">
        <v>1000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999</v>
      </c>
      <c r="F266" s="31" t="str">
        <f>IF(ISBLANK(E266), "", Table2[[#This Row],[unique_id]])</f>
        <v>template_edwin_wardrobe_outlet_linkquality_percentage</v>
      </c>
      <c r="G266" s="27" t="s">
        <v>992</v>
      </c>
      <c r="H266" s="27" t="s">
        <v>1000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IF(ISBLANK(E267), "", Table2[[#This Row],[unique_id]])</f>
        <v>weatherstation_coms_signal_quality</v>
      </c>
      <c r="G267" s="27" t="s">
        <v>926</v>
      </c>
      <c r="H267" s="27" t="s">
        <v>1001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/>
      </c>
    </row>
    <row r="268" spans="1:60" ht="16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993</v>
      </c>
      <c r="F268" s="31" t="str">
        <f>IF(ISBLANK(E268), "", Table2[[#This Row],[unique_id]])</f>
        <v>template_weatherstation_coms_signal_quality_percentage</v>
      </c>
      <c r="G268" s="27" t="s">
        <v>926</v>
      </c>
      <c r="H268" s="27" t="s">
        <v>1001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</row>
    <row r="269" spans="1:60" ht="16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IF(ISBLANK(E269), "", Table2[[#This Row],[unique_id]])</f>
        <v>column_break</v>
      </c>
      <c r="G269" s="27" t="s">
        <v>360</v>
      </c>
      <c r="H269" s="27" t="s">
        <v>1001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customHeight="1">
      <c r="A270" s="27">
        <v>2520</v>
      </c>
      <c r="B270" s="27" t="s">
        <v>26</v>
      </c>
      <c r="C270" s="27" t="s">
        <v>881</v>
      </c>
      <c r="D270" s="27" t="s">
        <v>27</v>
      </c>
      <c r="E270" s="27" t="s">
        <v>931</v>
      </c>
      <c r="F270" s="31" t="str">
        <f>IF(ISBLANK(E270), "", Table2[[#This Row],[unique_id]])</f>
        <v>back_door_lock_battery</v>
      </c>
      <c r="G270" s="27" t="s">
        <v>917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customHeight="1">
      <c r="A271" s="27">
        <v>2521</v>
      </c>
      <c r="B271" s="27" t="s">
        <v>26</v>
      </c>
      <c r="C271" s="27" t="s">
        <v>881</v>
      </c>
      <c r="D271" s="27" t="s">
        <v>27</v>
      </c>
      <c r="E271" s="27" t="s">
        <v>932</v>
      </c>
      <c r="F271" s="31" t="str">
        <f>IF(ISBLANK(E271), "", Table2[[#This Row],[unique_id]])</f>
        <v>front_door_lock_battery</v>
      </c>
      <c r="G271" s="27" t="s">
        <v>916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934</v>
      </c>
      <c r="F272" s="31" t="str">
        <f>IF(ISBLANK(E272), "", Table2[[#This Row],[unique_id]])</f>
        <v>template_back_door_sensor_battery_last</v>
      </c>
      <c r="G272" s="27" t="s">
        <v>919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933</v>
      </c>
      <c r="F273" s="31" t="str">
        <f>IF(ISBLANK(E273), "", Table2[[#This Row],[unique_id]])</f>
        <v>template_front_door_sensor_battery_last</v>
      </c>
      <c r="G273" s="27" t="s">
        <v>918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IF(ISBLANK(E274),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928</v>
      </c>
      <c r="F275" s="31" t="str">
        <f>IF(ISBLANK(E275), "", Table2[[#This Row],[unique_id]])</f>
        <v>template_weatherstation_console_battery_percent_int</v>
      </c>
      <c r="G275" s="27" t="s">
        <v>926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927</v>
      </c>
      <c r="AG275" s="28"/>
      <c r="AH275" s="28"/>
      <c r="AR275" s="30"/>
      <c r="AS275" s="27"/>
      <c r="AT275" s="18"/>
      <c r="AU275" s="27"/>
      <c r="AV275" s="28"/>
      <c r="BD275" s="27"/>
      <c r="BE275" s="59"/>
    </row>
    <row r="276" spans="1:60" ht="16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IF(ISBLANK(E276),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829</v>
      </c>
      <c r="F277" s="31" t="str">
        <f>IF(ISBLANK(E277),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830</v>
      </c>
      <c r="F278" s="31" t="str">
        <f>IF(ISBLANK(E278),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831</v>
      </c>
      <c r="F279" s="31" t="str">
        <f>IF(ISBLANK(E279),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832</v>
      </c>
      <c r="F280" s="31" t="str">
        <f>IF(ISBLANK(E280),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1039</v>
      </c>
      <c r="F281" s="31" t="str">
        <f>IF(ISBLANK(E281),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H281" s="27" t="str">
        <f>IF(AND(ISBLANK(BD281), ISBLANK(BE281)), "", _xlfn.CONCAT("[", IF(ISBLANK(BD281), "", _xlfn.CONCAT("[""mac"", """, BD281, """]")), IF(ISBLANK(BE281), "", _xlfn.CONCAT(", [""ip"", """, BE281, """]")), "]"))</f>
        <v/>
      </c>
    </row>
    <row r="282" spans="1:60" ht="16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1038</v>
      </c>
      <c r="F282" s="31" t="str">
        <f>IF(ISBLANK(E282),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IF(ISBLANK(E283),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customHeight="1">
      <c r="A284" s="27">
        <v>2550</v>
      </c>
      <c r="B284" s="27" t="s">
        <v>26</v>
      </c>
      <c r="C284" s="27" t="s">
        <v>1084</v>
      </c>
      <c r="D284" s="27" t="s">
        <v>27</v>
      </c>
      <c r="E284" s="27" t="s">
        <v>1162</v>
      </c>
      <c r="F284" s="31" t="str">
        <f>IF(ISBLANK(E284), "", Table2[[#This Row],[unique_id]])</f>
        <v>all_standby</v>
      </c>
      <c r="G284" s="27" t="s">
        <v>1163</v>
      </c>
      <c r="H284" s="27" t="s">
        <v>694</v>
      </c>
      <c r="I284" s="27" t="s">
        <v>307</v>
      </c>
      <c r="O284" s="28" t="s">
        <v>1105</v>
      </c>
      <c r="R284" s="42"/>
      <c r="T284" s="34" t="s">
        <v>1161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customHeight="1">
      <c r="A285" s="27">
        <v>2551</v>
      </c>
      <c r="B285" s="27" t="s">
        <v>26</v>
      </c>
      <c r="C285" s="27" t="s">
        <v>1133</v>
      </c>
      <c r="D285" s="27" t="s">
        <v>149</v>
      </c>
      <c r="E285" s="34" t="s">
        <v>1340</v>
      </c>
      <c r="F285" s="31" t="str">
        <f>IF(ISBLANK(E285),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1105</v>
      </c>
      <c r="P285" s="27" t="s">
        <v>172</v>
      </c>
      <c r="Q285" s="27" t="s">
        <v>1063</v>
      </c>
      <c r="R285" s="42" t="s">
        <v>1048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tr">
        <f>AU286</f>
        <v>tplink-lounge-tv</v>
      </c>
      <c r="AV285" s="73" t="str">
        <f>AV286</f>
        <v>1.5.7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1171</v>
      </c>
      <c r="F286" s="31" t="str">
        <f>IF(ISBLANK(E286),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1105</v>
      </c>
      <c r="P286" s="27" t="s">
        <v>172</v>
      </c>
      <c r="Q286" s="27" t="s">
        <v>1063</v>
      </c>
      <c r="R286" s="42" t="s">
        <v>1048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tr">
        <f>IF(OR(ISBLANK(BD286), ISBLANK(BE286)), "", LOWER(_xlfn.CONCAT(Table2[[#This Row],[device_manufacturer]], "-",Table2[[#This Row],[device_suggested_area]], "-", Table2[[#This Row],[device_identifiers]])))</f>
        <v>tplink-lounge-tv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1120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H286" s="27" t="str">
        <f>IF(AND(ISBLANK(BD286), ISBLANK(BE286)), "", _xlfn.CONCAT("[", IF(ISBLANK(BD286), "", _xlfn.CONCAT("[""mac"", """, BD286, """]")), IF(ISBLANK(BE286), "", _xlfn.CONCAT(", [""ip"", """, BE286, """]")), "]"))</f>
        <v>[["mac", "ac:84:c6:54:a3:a2"], ["ip", "10.0.6.80"]]</v>
      </c>
    </row>
    <row r="287" spans="1:60" ht="16" customHeight="1">
      <c r="A287" s="27">
        <v>2553</v>
      </c>
      <c r="B287" s="27" t="s">
        <v>26</v>
      </c>
      <c r="C287" s="27" t="s">
        <v>1133</v>
      </c>
      <c r="D287" s="27" t="s">
        <v>149</v>
      </c>
      <c r="E287" s="34" t="s">
        <v>1341</v>
      </c>
      <c r="F287" s="31" t="str">
        <f>IF(ISBLANK(E287), "", Table2[[#This Row],[unique_id]])</f>
        <v>template_lounge_sub_plug_proxy</v>
      </c>
      <c r="G287" s="59" t="s">
        <v>1111</v>
      </c>
      <c r="H287" s="27" t="s">
        <v>694</v>
      </c>
      <c r="I287" s="27" t="s">
        <v>307</v>
      </c>
      <c r="O287" s="28" t="s">
        <v>1105</v>
      </c>
      <c r="P287" s="27" t="s">
        <v>172</v>
      </c>
      <c r="Q287" s="27" t="s">
        <v>1063</v>
      </c>
      <c r="R287" s="42" t="s">
        <v>1048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tr">
        <f>AU288</f>
        <v>tplink-lounge-sub</v>
      </c>
      <c r="AV287" s="73" t="str">
        <f>AV288</f>
        <v>1.0.17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1172</v>
      </c>
      <c r="F288" s="31" t="str">
        <f>IF(ISBLANK(E288), "", Table2[[#This Row],[unique_id]])</f>
        <v>lounge_sub_plug</v>
      </c>
      <c r="G288" s="27" t="s">
        <v>1111</v>
      </c>
      <c r="H288" s="27" t="s">
        <v>694</v>
      </c>
      <c r="I288" s="27" t="s">
        <v>307</v>
      </c>
      <c r="M288" s="27" t="s">
        <v>268</v>
      </c>
      <c r="O288" s="28" t="s">
        <v>1105</v>
      </c>
      <c r="P288" s="27" t="s">
        <v>172</v>
      </c>
      <c r="Q288" s="27" t="s">
        <v>1063</v>
      </c>
      <c r="R288" s="42" t="s">
        <v>1048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1112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tr">
        <f>IF(OR(ISBLANK(BD288), ISBLANK(BE288)), "", LOWER(_xlfn.CONCAT(Table2[[#This Row],[device_manufacturer]], "-",Table2[[#This Row],[device_suggested_area]], "-", Table2[[#This Row],[device_identifiers]])))</f>
        <v>tplink-lounge-sub</v>
      </c>
      <c r="AV288" s="73" t="s">
        <v>393</v>
      </c>
      <c r="AW288" s="27" t="s">
        <v>1113</v>
      </c>
      <c r="AX288" s="30" t="s">
        <v>392</v>
      </c>
      <c r="AY288" s="27" t="s">
        <v>243</v>
      </c>
      <c r="AZ288" s="27" t="s">
        <v>1120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H288" s="27" t="str">
        <f>IF(AND(ISBLANK(BD288), ISBLANK(BE288)), "", _xlfn.CONCAT("[", IF(ISBLANK(BD288), "", _xlfn.CONCAT("[""mac"", """, BD288, """]")), IF(ISBLANK(BE288), "", _xlfn.CONCAT(", [""ip"", """, BE288, """]")), "]"))</f>
        <v>[["mac", "10:27:f5:31:f2:2b"], ["ip", "10.0.6.70"]]</v>
      </c>
    </row>
    <row r="289" spans="1:60" ht="16" customHeight="1">
      <c r="A289" s="27">
        <v>2555</v>
      </c>
      <c r="B289" s="27" t="s">
        <v>26</v>
      </c>
      <c r="C289" s="27" t="s">
        <v>1133</v>
      </c>
      <c r="D289" s="27" t="s">
        <v>149</v>
      </c>
      <c r="E289" s="34" t="s">
        <v>1342</v>
      </c>
      <c r="F289" s="31" t="str">
        <f>IF(ISBLANK(E289),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1105</v>
      </c>
      <c r="P289" s="27" t="s">
        <v>172</v>
      </c>
      <c r="Q289" s="27" t="s">
        <v>1063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tr">
        <f>AU290</f>
        <v>tplink-study-outlet</v>
      </c>
      <c r="AV289" s="73" t="str">
        <f>AV290</f>
        <v>1.0.17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1173</v>
      </c>
      <c r="F290" s="31" t="str">
        <f>IF(ISBLANK(E290),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1105</v>
      </c>
      <c r="P290" s="27" t="s">
        <v>172</v>
      </c>
      <c r="Q290" s="27" t="s">
        <v>1063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tr">
        <f>IF(OR(ISBLANK(BD290), ISBLANK(BE290)), "", LOWER(_xlfn.CONCAT(Table2[[#This Row],[device_manufacturer]], "-",Table2[[#This Row],[device_suggested_area]], "-", Table2[[#This Row],[device_identifiers]])))</f>
        <v>tplink-study-outlet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1120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H290" s="27" t="str">
        <f>IF(AND(ISBLANK(BD290), ISBLANK(BE290)), "", _xlfn.CONCAT("[", IF(ISBLANK(BD290), "", _xlfn.CONCAT("[""mac"", """, BD290, """]")), IF(ISBLANK(BE290), "", _xlfn.CONCAT(", [""ip"", """, BE290, """]")), "]"))</f>
        <v>[["mac", "60:a4:b7:1f:72:0a"], ["ip", "10.0.6.82"]]</v>
      </c>
    </row>
    <row r="291" spans="1:60" ht="16" customHeight="1">
      <c r="A291" s="27">
        <v>2557</v>
      </c>
      <c r="B291" s="27" t="s">
        <v>26</v>
      </c>
      <c r="C291" s="27" t="s">
        <v>1133</v>
      </c>
      <c r="D291" s="27" t="s">
        <v>149</v>
      </c>
      <c r="E291" s="34" t="s">
        <v>1343</v>
      </c>
      <c r="F291" s="31" t="str">
        <f>IF(ISBLANK(E291),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1105</v>
      </c>
      <c r="P291" s="27" t="s">
        <v>172</v>
      </c>
      <c r="Q291" s="27" t="s">
        <v>1063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tr">
        <f>AU292</f>
        <v>tplink-office-outlet</v>
      </c>
      <c r="AV291" s="73" t="str">
        <f>AV292</f>
        <v>1.0.17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1174</v>
      </c>
      <c r="F292" s="31" t="str">
        <f>IF(ISBLANK(E292),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1105</v>
      </c>
      <c r="P292" s="27" t="s">
        <v>172</v>
      </c>
      <c r="Q292" s="27" t="s">
        <v>1063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tr">
        <f>IF(OR(ISBLANK(BD292), ISBLANK(BE292)), "", LOWER(_xlfn.CONCAT(Table2[[#This Row],[device_manufacturer]], "-",Table2[[#This Row],[device_suggested_area]], "-", Table2[[#This Row],[device_identifiers]])))</f>
        <v>tplink-office-outlet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1121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H292" s="27" t="str">
        <f>IF(AND(ISBLANK(BD292), ISBLANK(BE292)), "", _xlfn.CONCAT("[", IF(ISBLANK(BD292), "", _xlfn.CONCAT("[""mac"", """, BD292, """]")), IF(ISBLANK(BE292), "", _xlfn.CONCAT(", [""ip"", """, BE292, """]")), "]"))</f>
        <v>[["mac", "10:27:f5:31:ec:58"], ["ip", "10.0.6.83"]]</v>
      </c>
    </row>
    <row r="293" spans="1:60" ht="16" customHeight="1">
      <c r="A293" s="27">
        <v>2559</v>
      </c>
      <c r="B293" s="27" t="s">
        <v>26</v>
      </c>
      <c r="C293" s="27" t="s">
        <v>1133</v>
      </c>
      <c r="D293" s="27" t="s">
        <v>149</v>
      </c>
      <c r="E293" s="34" t="s">
        <v>1344</v>
      </c>
      <c r="F293" s="31" t="str">
        <f>IF(ISBLANK(E293),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1105</v>
      </c>
      <c r="P293" s="27" t="s">
        <v>172</v>
      </c>
      <c r="Q293" s="27" t="s">
        <v>1064</v>
      </c>
      <c r="R293" s="27" t="s">
        <v>1074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tr">
        <f>AU294</f>
        <v>tplink-kitchen-dish_washer</v>
      </c>
      <c r="AV293" s="73" t="str">
        <f>AV294</f>
        <v>1.0.17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1175</v>
      </c>
      <c r="F294" s="31" t="str">
        <f>IF(ISBLANK(E294),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1105</v>
      </c>
      <c r="P294" s="27" t="s">
        <v>172</v>
      </c>
      <c r="Q294" s="27" t="s">
        <v>1064</v>
      </c>
      <c r="R294" s="27" t="s">
        <v>1074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tr">
        <f>IF(OR(ISBLANK(BD294), ISBLANK(BE294)), "", LOWER(_xlfn.CONCAT(Table2[[#This Row],[device_manufacturer]], "-",Table2[[#This Row],[device_suggested_area]], "-", Table2[[#This Row],[device_identifiers]])))</f>
        <v>tplink-kitchen-dish_washer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1120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H294" s="27" t="str">
        <f>IF(AND(ISBLANK(BD294), ISBLANK(BE294)), "", _xlfn.CONCAT("[", IF(ISBLANK(BD294), "", _xlfn.CONCAT("[""mac"", """, BD294, """]")), IF(ISBLANK(BE294), "", _xlfn.CONCAT(", [""ip"", """, BE294, """]")), "]"))</f>
        <v>[["mac", "5c:a6:e6:25:55:f7"], ["ip", "10.0.6.73"]]</v>
      </c>
    </row>
    <row r="295" spans="1:60" ht="16" customHeight="1">
      <c r="A295" s="27">
        <v>2561</v>
      </c>
      <c r="B295" s="27" t="s">
        <v>26</v>
      </c>
      <c r="C295" s="27" t="s">
        <v>1133</v>
      </c>
      <c r="D295" s="27" t="s">
        <v>149</v>
      </c>
      <c r="E295" s="34" t="s">
        <v>1345</v>
      </c>
      <c r="F295" s="31" t="str">
        <f>IF(ISBLANK(E295),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1105</v>
      </c>
      <c r="P295" s="27" t="s">
        <v>172</v>
      </c>
      <c r="Q295" s="27" t="s">
        <v>1064</v>
      </c>
      <c r="R295" s="27" t="s">
        <v>1074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tr">
        <f>AU296</f>
        <v>tplink-laundry-clothes-dryer</v>
      </c>
      <c r="AV295" s="73" t="str">
        <f>AV296</f>
        <v>1.0.17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1176</v>
      </c>
      <c r="F296" s="31" t="str">
        <f>IF(ISBLANK(E296),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1105</v>
      </c>
      <c r="P296" s="27" t="s">
        <v>172</v>
      </c>
      <c r="Q296" s="27" t="s">
        <v>1064</v>
      </c>
      <c r="R296" s="27" t="s">
        <v>1074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tr">
        <f>IF(OR(ISBLANK(BD296), ISBLANK(BE296)), "", LOWER(_xlfn.CONCAT(Table2[[#This Row],[device_manufacturer]], "-",Table2[[#This Row],[device_suggested_area]], "-", Table2[[#This Row],[device_identifiers]])))</f>
        <v>tplink-laundry-clothes-dryer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1120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H296" s="27" t="str">
        <f>IF(AND(ISBLANK(BD296), ISBLANK(BE296)), "", _xlfn.CONCAT("[", IF(ISBLANK(BD296), "", _xlfn.CONCAT("[""mac"", """, BD296, """]")), IF(ISBLANK(BE296), "", _xlfn.CONCAT(", [""ip"", """, BE296, """]")), "]"))</f>
        <v>[["mac", "5c:a6:e6:25:55:f0"], ["ip", "10.0.6.74"]]</v>
      </c>
    </row>
    <row r="297" spans="1:60" ht="16" customHeight="1">
      <c r="A297" s="27">
        <v>2563</v>
      </c>
      <c r="B297" s="27" t="s">
        <v>26</v>
      </c>
      <c r="C297" s="27" t="s">
        <v>1133</v>
      </c>
      <c r="D297" s="27" t="s">
        <v>149</v>
      </c>
      <c r="E297" s="34" t="s">
        <v>1346</v>
      </c>
      <c r="F297" s="31" t="str">
        <f>IF(ISBLANK(E297),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1105</v>
      </c>
      <c r="P297" s="27" t="s">
        <v>172</v>
      </c>
      <c r="Q297" s="27" t="s">
        <v>1064</v>
      </c>
      <c r="R297" s="27" t="s">
        <v>1074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tr">
        <f>AU298</f>
        <v>tplink-laundry-washing-machine</v>
      </c>
      <c r="AV297" s="73" t="str">
        <f>AV298</f>
        <v>1.0.17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</row>
    <row r="298" spans="1:60" ht="16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1177</v>
      </c>
      <c r="F298" s="31" t="str">
        <f>IF(ISBLANK(E298),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1105</v>
      </c>
      <c r="P298" s="27" t="s">
        <v>172</v>
      </c>
      <c r="Q298" s="27" t="s">
        <v>1064</v>
      </c>
      <c r="R298" s="27" t="s">
        <v>1074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tr">
        <f>IF(OR(ISBLANK(BD298), ISBLANK(BE298)), "", LOWER(_xlfn.CONCAT(Table2[[#This Row],[device_manufacturer]], "-",Table2[[#This Row],[device_suggested_area]], "-", Table2[[#This Row],[device_identifiers]])))</f>
        <v>tplink-laundry-washing-machine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1120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H298" s="27" t="str">
        <f>IF(AND(ISBLANK(BD298), ISBLANK(BE298)), "", _xlfn.CONCAT("[", IF(ISBLANK(BD298), "", _xlfn.CONCAT("[""mac"", """, BD298, """]")), IF(ISBLANK(BE298), "", _xlfn.CONCAT(", [""ip"", """, BE298, """]")), "]"))</f>
        <v>[["mac", "5c:a6:e6:25:5a:a3"], ["ip", "10.0.6.75"]]</v>
      </c>
    </row>
    <row r="299" spans="1:60" ht="16" customHeight="1">
      <c r="A299" s="27">
        <v>2565</v>
      </c>
      <c r="B299" s="27" t="s">
        <v>26</v>
      </c>
      <c r="C299" s="27" t="s">
        <v>1133</v>
      </c>
      <c r="D299" s="27" t="s">
        <v>149</v>
      </c>
      <c r="E299" s="34" t="s">
        <v>1347</v>
      </c>
      <c r="F299" s="31" t="str">
        <f>IF(ISBLANK(E299),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1105</v>
      </c>
      <c r="P299" s="27" t="s">
        <v>172</v>
      </c>
      <c r="Q299" s="27" t="s">
        <v>1064</v>
      </c>
      <c r="R299" s="27" t="s">
        <v>1074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tr">
        <f>AU300</f>
        <v>tplink-kitchen-coffee-machine</v>
      </c>
      <c r="AV299" s="73" t="str">
        <f>AV300</f>
        <v>1.0.17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H299" s="27" t="str">
        <f>IF(AND(ISBLANK(BD299), ISBLANK(BE299)), "", _xlfn.CONCAT("[", IF(ISBLANK(BD299), "", _xlfn.CONCAT("[""mac"", """, BD299, """]")), IF(ISBLANK(BE299), "", _xlfn.CONCAT(", [""ip"", """, BE299, """]")), "]"))</f>
        <v/>
      </c>
    </row>
    <row r="300" spans="1:60" ht="16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1178</v>
      </c>
      <c r="F300" s="31" t="str">
        <f>IF(ISBLANK(E300),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1105</v>
      </c>
      <c r="P300" s="27" t="s">
        <v>172</v>
      </c>
      <c r="Q300" s="27" t="s">
        <v>1064</v>
      </c>
      <c r="R300" s="27" t="s">
        <v>1074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tr">
        <f>IF(OR(ISBLANK(BD300), ISBLANK(BE300)), "", LOWER(_xlfn.CONCAT(Table2[[#This Row],[device_manufacturer]], "-",Table2[[#This Row],[device_suggested_area]], "-", Table2[[#This Row],[device_identifiers]])))</f>
        <v>tplink-kitchen-coffee-machine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1120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H300" s="27" t="str">
        <f>IF(AND(ISBLANK(BD300), ISBLANK(BE300)), "", _xlfn.CONCAT("[", IF(ISBLANK(BD300), "", _xlfn.CONCAT("[""mac"", """, BD300, """]")), IF(ISBLANK(BE300), "", _xlfn.CONCAT(", [""ip"", """, BE300, """]")), "]"))</f>
        <v>[["mac", "60:a4:b7:1f:71:0a"], ["ip", "10.0.6.76"]]</v>
      </c>
    </row>
    <row r="301" spans="1:60" ht="16" customHeight="1">
      <c r="A301" s="27">
        <v>2567</v>
      </c>
      <c r="B301" s="27" t="s">
        <v>26</v>
      </c>
      <c r="C301" s="27" t="s">
        <v>1133</v>
      </c>
      <c r="D301" s="27" t="s">
        <v>149</v>
      </c>
      <c r="E301" s="34" t="s">
        <v>1348</v>
      </c>
      <c r="F301" s="31" t="str">
        <f>IF(ISBLANK(E301),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1105</v>
      </c>
      <c r="P301" s="27" t="s">
        <v>172</v>
      </c>
      <c r="Q301" s="27" t="s">
        <v>1063</v>
      </c>
      <c r="R301" s="27" t="s">
        <v>1075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AU302</f>
        <v>tplink-kitchen-fridge</v>
      </c>
      <c r="AV301" s="73" t="str">
        <f>AV302</f>
        <v>1.5.7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H301" s="27" t="str">
        <f>IF(AND(ISBLANK(BD301), ISBLANK(BE301)), "", _xlfn.CONCAT("[", IF(ISBLANK(BD301), "", _xlfn.CONCAT("[""mac"", """, BD301, """]")), IF(ISBLANK(BE301), "", _xlfn.CONCAT(", [""ip"", """, BE301, """]")), "]"))</f>
        <v/>
      </c>
    </row>
    <row r="302" spans="1:60" ht="16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1179</v>
      </c>
      <c r="F302" s="31" t="str">
        <f>IF(ISBLANK(E302),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1105</v>
      </c>
      <c r="P302" s="27" t="s">
        <v>172</v>
      </c>
      <c r="Q302" s="27" t="s">
        <v>1063</v>
      </c>
      <c r="R302" s="27" t="s">
        <v>1075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tplink-kitchen-fridge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1120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H302" s="27" t="str">
        <f>IF(AND(ISBLANK(BD302), ISBLANK(BE302)), "", _xlfn.CONCAT("[", IF(ISBLANK(BD302), "", _xlfn.CONCAT("[""mac"", """, BD302, """]")), IF(ISBLANK(BE302), "", _xlfn.CONCAT(", [""ip"", """, BE302, """]")), "]"))</f>
        <v>[["mac", "ac:84:c6:54:96:50"], ["ip", "10.0.6.77"]]</v>
      </c>
    </row>
    <row r="303" spans="1:60" ht="16" customHeight="1">
      <c r="A303" s="27">
        <v>2569</v>
      </c>
      <c r="B303" s="27" t="s">
        <v>26</v>
      </c>
      <c r="C303" s="27" t="s">
        <v>1133</v>
      </c>
      <c r="D303" s="27" t="s">
        <v>149</v>
      </c>
      <c r="E303" s="34" t="s">
        <v>1349</v>
      </c>
      <c r="F303" s="31" t="str">
        <f>IF(ISBLANK(E303),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1105</v>
      </c>
      <c r="P303" s="27" t="s">
        <v>172</v>
      </c>
      <c r="Q303" s="27" t="s">
        <v>1063</v>
      </c>
      <c r="R303" s="27" t="s">
        <v>1075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tr">
        <f>AU304</f>
        <v>tplink-deck-freezer</v>
      </c>
      <c r="AV303" s="73" t="str">
        <f>AV304</f>
        <v>1.5.7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H303" s="27" t="str">
        <f>IF(AND(ISBLANK(BD303), ISBLANK(BE303)), "", _xlfn.CONCAT("[", IF(ISBLANK(BD303), "", _xlfn.CONCAT("[""mac"", """, BD303, """]")), IF(ISBLANK(BE303), "", _xlfn.CONCAT(", [""ip"", """, BE303, """]")), "]"))</f>
        <v/>
      </c>
    </row>
    <row r="304" spans="1:60" ht="16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1180</v>
      </c>
      <c r="F304" s="31" t="str">
        <f>IF(ISBLANK(E304),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1105</v>
      </c>
      <c r="P304" s="27" t="s">
        <v>172</v>
      </c>
      <c r="Q304" s="27" t="s">
        <v>1063</v>
      </c>
      <c r="R304" s="27" t="s">
        <v>1075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tplink-deck-freezer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1120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H304" s="27" t="str">
        <f>IF(AND(ISBLANK(BD304), ISBLANK(BE304)), "", _xlfn.CONCAT("[", IF(ISBLANK(BD304), "", _xlfn.CONCAT("[""mac"", """, BD304, """]")), IF(ISBLANK(BE304), "", _xlfn.CONCAT(", [""ip"", """, BE304, """]")), "]"))</f>
        <v>[["mac", "ac:84:c6:54:9e:cf"], ["ip", "10.0.6.78"]]</v>
      </c>
    </row>
    <row r="305" spans="1:60" ht="16" customHeight="1">
      <c r="A305" s="27">
        <v>2571</v>
      </c>
      <c r="B305" s="27" t="s">
        <v>26</v>
      </c>
      <c r="C305" s="27" t="s">
        <v>1133</v>
      </c>
      <c r="D305" s="27" t="s">
        <v>149</v>
      </c>
      <c r="E305" s="34" t="s">
        <v>1350</v>
      </c>
      <c r="F305" s="31" t="str">
        <f>IF(ISBLANK(E305),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1105</v>
      </c>
      <c r="P305" s="27" t="s">
        <v>172</v>
      </c>
      <c r="Q305" s="27" t="s">
        <v>1063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AU306</f>
        <v>tplink-study-battery-charger</v>
      </c>
      <c r="AV305" s="73" t="str">
        <f>AV306</f>
        <v>1.0.17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H305" s="27" t="str">
        <f>IF(AND(ISBLANK(BD305), ISBLANK(BE305)), "", _xlfn.CONCAT("[", IF(ISBLANK(BD305), "", _xlfn.CONCAT("[""mac"", """, BD305, """]")), IF(ISBLANK(BE305), "", _xlfn.CONCAT(", [""ip"", """, BE305, """]")), "]"))</f>
        <v/>
      </c>
    </row>
    <row r="306" spans="1:60" ht="16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1181</v>
      </c>
      <c r="F306" s="31" t="str">
        <f>IF(ISBLANK(E306),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1105</v>
      </c>
      <c r="P306" s="27" t="s">
        <v>172</v>
      </c>
      <c r="Q306" s="27" t="s">
        <v>1063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tplink-study-battery-charger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1120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H306" s="27" t="str">
        <f>IF(AND(ISBLANK(BD306), ISBLANK(BE306)), "", _xlfn.CONCAT("[", IF(ISBLANK(BD306), "", _xlfn.CONCAT("[""mac"", """, BD306, """]")), IF(ISBLANK(BE306), "", _xlfn.CONCAT(", [""ip"", """, BE306, """]")), "]"))</f>
        <v>[["mac", "5c:a6:e6:25:64:e9"], ["ip", "10.0.6.71"]]</v>
      </c>
    </row>
    <row r="307" spans="1:60" ht="16" customHeight="1">
      <c r="A307" s="27">
        <v>2573</v>
      </c>
      <c r="B307" s="27" t="s">
        <v>26</v>
      </c>
      <c r="C307" s="27" t="s">
        <v>1133</v>
      </c>
      <c r="D307" s="27" t="s">
        <v>149</v>
      </c>
      <c r="E307" s="71" t="s">
        <v>1351</v>
      </c>
      <c r="F307" s="31" t="str">
        <f>IF(ISBLANK(E307),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1105</v>
      </c>
      <c r="P307" s="27" t="s">
        <v>172</v>
      </c>
      <c r="Q307" s="27" t="s">
        <v>1063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AU308</f>
        <v>tplink-laundry-vacuum-charger</v>
      </c>
      <c r="AV307" s="73" t="str">
        <f>AV308</f>
        <v>1.0.17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H307" s="27" t="str">
        <f>IF(AND(ISBLANK(BD307), ISBLANK(BE307)), "", _xlfn.CONCAT("[", IF(ISBLANK(BD307), "", _xlfn.CONCAT("[""mac"", """, BD307, """]")), IF(ISBLANK(BE307), "", _xlfn.CONCAT(", [""ip"", """, BE307, """]")), "]"))</f>
        <v/>
      </c>
    </row>
    <row r="308" spans="1:60" ht="16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1182</v>
      </c>
      <c r="F308" s="31" t="str">
        <f>IF(ISBLANK(E308),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1105</v>
      </c>
      <c r="P308" s="27" t="s">
        <v>172</v>
      </c>
      <c r="Q308" s="27" t="s">
        <v>1063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tplink-laundry-vacuum-charger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1121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H308" s="27" t="str">
        <f>IF(AND(ISBLANK(BD308), ISBLANK(BE308)), "", _xlfn.CONCAT("[", IF(ISBLANK(BD308), "", _xlfn.CONCAT("[""mac"", """, BD308, """]")), IF(ISBLANK(BE308), "", _xlfn.CONCAT(", [""ip"", """, BE308, """]")), "]"))</f>
        <v>[["mac", "5c:a6:e6:25:57:fd"], ["ip", "10.0.6.72"]]</v>
      </c>
    </row>
    <row r="309" spans="1:60" ht="16" customHeight="1">
      <c r="A309" s="27">
        <v>2575</v>
      </c>
      <c r="B309" s="27" t="s">
        <v>26</v>
      </c>
      <c r="C309" s="27" t="s">
        <v>1133</v>
      </c>
      <c r="D309" s="27" t="s">
        <v>149</v>
      </c>
      <c r="E309" s="71" t="s">
        <v>1352</v>
      </c>
      <c r="F309" s="31" t="str">
        <f>IF(ISBLANK(E309), "", Table2[[#This Row],[unique_id]])</f>
        <v>template_ada_tablet_outlet_plug_proxy</v>
      </c>
      <c r="G309" s="27" t="s">
        <v>1149</v>
      </c>
      <c r="H309" s="27" t="s">
        <v>694</v>
      </c>
      <c r="I309" s="27" t="s">
        <v>307</v>
      </c>
      <c r="O309" s="28" t="s">
        <v>1105</v>
      </c>
      <c r="P309" s="27" t="s">
        <v>172</v>
      </c>
      <c r="Q309" s="27" t="s">
        <v>1063</v>
      </c>
      <c r="R309" s="42" t="s">
        <v>1048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tr">
        <f>AU310</f>
        <v>tplink-lounge-ada-tablet</v>
      </c>
      <c r="AV309" s="73" t="str">
        <f>AV310</f>
        <v>1.0.17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</row>
    <row r="310" spans="1:60" ht="16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1183</v>
      </c>
      <c r="F310" s="31" t="str">
        <f>IF(ISBLANK(E310), "", Table2[[#This Row],[unique_id]])</f>
        <v>ada_tablet_outlet_plug</v>
      </c>
      <c r="G310" s="27" t="s">
        <v>1149</v>
      </c>
      <c r="H310" s="27" t="s">
        <v>694</v>
      </c>
      <c r="I310" s="27" t="s">
        <v>307</v>
      </c>
      <c r="M310" s="27" t="s">
        <v>268</v>
      </c>
      <c r="O310" s="28" t="s">
        <v>1105</v>
      </c>
      <c r="P310" s="27" t="s">
        <v>172</v>
      </c>
      <c r="Q310" s="27" t="s">
        <v>1063</v>
      </c>
      <c r="R310" s="42" t="s">
        <v>1048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1151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tr">
        <f>IF(OR(ISBLANK(BD310), ISBLANK(BE310)), "", LOWER(_xlfn.CONCAT(Table2[[#This Row],[device_manufacturer]], "-",Table2[[#This Row],[device_suggested_area]], "-", Table2[[#This Row],[device_identifiers]])))</f>
        <v>tplink-lounge-ada-tablet</v>
      </c>
      <c r="AV310" s="73" t="s">
        <v>393</v>
      </c>
      <c r="AW310" s="27" t="s">
        <v>1150</v>
      </c>
      <c r="AX310" s="30" t="s">
        <v>392</v>
      </c>
      <c r="AY310" s="27" t="s">
        <v>243</v>
      </c>
      <c r="AZ310" s="27" t="s">
        <v>1120</v>
      </c>
      <c r="BA310" s="27" t="s">
        <v>203</v>
      </c>
      <c r="BC310" s="27" t="s">
        <v>520</v>
      </c>
      <c r="BD310" s="27" t="s">
        <v>1122</v>
      </c>
      <c r="BE310" s="27" t="s">
        <v>790</v>
      </c>
      <c r="BH310" s="27" t="str">
        <f>IF(AND(ISBLANK(BD310), ISBLANK(BE310)), "", _xlfn.CONCAT("[", IF(ISBLANK(BD310), "", _xlfn.CONCAT("[""mac"", """, BD310, """]")), IF(ISBLANK(BE310), "", _xlfn.CONCAT(", [""ip"", """, BE310, """]")), "]"))</f>
        <v>[["mac", "5c:a6:e6:25:59:03"], ["ip", "10.0.6.90"]]</v>
      </c>
    </row>
    <row r="311" spans="1:60" ht="16" customHeight="1">
      <c r="A311" s="27">
        <v>2577</v>
      </c>
      <c r="B311" s="27" t="s">
        <v>26</v>
      </c>
      <c r="C311" s="27" t="s">
        <v>1133</v>
      </c>
      <c r="D311" s="27" t="s">
        <v>149</v>
      </c>
      <c r="E311" s="71" t="s">
        <v>1353</v>
      </c>
      <c r="F311" s="31" t="str">
        <f>IF(ISBLANK(E311), "", Table2[[#This Row],[unique_id]])</f>
        <v>template_server_flo_outlet_plug_proxy</v>
      </c>
      <c r="G311" s="27" t="s">
        <v>1130</v>
      </c>
      <c r="H311" s="27" t="s">
        <v>694</v>
      </c>
      <c r="I311" s="27" t="s">
        <v>307</v>
      </c>
      <c r="O311" s="28" t="s">
        <v>1105</v>
      </c>
      <c r="R311" s="27" t="s">
        <v>1125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tr">
        <f>AU312</f>
        <v>tplink-rack-macbook-flo</v>
      </c>
      <c r="AV311" s="73" t="str">
        <f>AV312</f>
        <v>1.0.17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H311" s="27" t="str">
        <f>IF(AND(ISBLANK(BD311), ISBLANK(BE311)), "", _xlfn.CONCAT("[", IF(ISBLANK(BD311), "", _xlfn.CONCAT("[""mac"", """, BD311, """]")), IF(ISBLANK(BE311), "", _xlfn.CONCAT(", [""ip"", """, BE311, """]")), "]"))</f>
        <v/>
      </c>
    </row>
    <row r="312" spans="1:60" ht="16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1184</v>
      </c>
      <c r="F312" s="31" t="str">
        <f>IF(ISBLANK(E312), "", Table2[[#This Row],[unique_id]])</f>
        <v>server_flo_outlet_plug</v>
      </c>
      <c r="G312" s="27" t="s">
        <v>1130</v>
      </c>
      <c r="H312" s="27" t="s">
        <v>694</v>
      </c>
      <c r="I312" s="27" t="s">
        <v>307</v>
      </c>
      <c r="M312" s="27" t="s">
        <v>268</v>
      </c>
      <c r="O312" s="28" t="s">
        <v>1105</v>
      </c>
      <c r="R312" s="27" t="s">
        <v>1125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tr">
        <f>IF(OR(ISBLANK(BD312), ISBLANK(BE312)), "", LOWER(_xlfn.CONCAT(Table2[[#This Row],[device_manufacturer]], "-",Table2[[#This Row],[device_suggested_area]], "-", Table2[[#This Row],[device_identifiers]])))</f>
        <v>tplink-rack-macbook-flo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1121</v>
      </c>
      <c r="BA312" s="27" t="s">
        <v>28</v>
      </c>
      <c r="BC312" s="27" t="s">
        <v>520</v>
      </c>
      <c r="BD312" s="27" t="s">
        <v>1128</v>
      </c>
      <c r="BE312" s="27" t="s">
        <v>1123</v>
      </c>
      <c r="BH312" s="27" t="str">
        <f>IF(AND(ISBLANK(BD312), ISBLANK(BE312)), "", _xlfn.CONCAT("[", IF(ISBLANK(BD312), "", _xlfn.CONCAT("[""mac"", """, BD312, """]")), IF(ISBLANK(BE312), "", _xlfn.CONCAT(", [""ip"", """, BE312, """]")), "]"))</f>
        <v>[["mac", "5c:a6:e6:25:56:a7"], ["ip", "10.0.6.91"]]</v>
      </c>
    </row>
    <row r="313" spans="1:60" ht="16" customHeight="1">
      <c r="A313" s="27">
        <v>2579</v>
      </c>
      <c r="B313" s="27" t="s">
        <v>26</v>
      </c>
      <c r="C313" s="27" t="s">
        <v>1133</v>
      </c>
      <c r="D313" s="27" t="s">
        <v>149</v>
      </c>
      <c r="E313" s="71" t="s">
        <v>1291</v>
      </c>
      <c r="F313" s="31" t="str">
        <f>IF(ISBLANK(E313), "", Table2[[#This Row],[unique_id]])</f>
        <v>template_server_meg_outlet_plug_proxy</v>
      </c>
      <c r="G313" s="35" t="s">
        <v>1129</v>
      </c>
      <c r="H313" s="27" t="s">
        <v>694</v>
      </c>
      <c r="I313" s="27" t="s">
        <v>307</v>
      </c>
      <c r="O313" s="28" t="s">
        <v>1105</v>
      </c>
      <c r="R313" s="27" t="s">
        <v>1125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tr">
        <f>AU314</f>
        <v>tplink-rack-macmini-meg</v>
      </c>
      <c r="AV313" s="73" t="str">
        <f>AV314</f>
        <v>1.0.17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H313" s="27" t="str">
        <f>IF(AND(ISBLANK(BD313), ISBLANK(BE313)), "", _xlfn.CONCAT("[", IF(ISBLANK(BD313), "", _xlfn.CONCAT("[""mac"", """, BD313, """]")), IF(ISBLANK(BE313), "", _xlfn.CONCAT(", [""ip"", """, BE313, """]")), "]"))</f>
        <v/>
      </c>
    </row>
    <row r="314" spans="1:60" ht="16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1185</v>
      </c>
      <c r="F314" s="31" t="str">
        <f>IF(ISBLANK(E314), "", Table2[[#This Row],[unique_id]])</f>
        <v>server_meg_outlet_plug</v>
      </c>
      <c r="G314" s="35" t="s">
        <v>1129</v>
      </c>
      <c r="H314" s="27" t="s">
        <v>694</v>
      </c>
      <c r="I314" s="27" t="s">
        <v>307</v>
      </c>
      <c r="M314" s="27" t="s">
        <v>268</v>
      </c>
      <c r="O314" s="28" t="s">
        <v>1105</v>
      </c>
      <c r="R314" s="27" t="s">
        <v>1125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tr">
        <f>IF(OR(ISBLANK(BD314), ISBLANK(BE314)), "", LOWER(_xlfn.CONCAT(Table2[[#This Row],[device_manufacturer]], "-",Table2[[#This Row],[device_suggested_area]], "-", Table2[[#This Row],[device_identifiers]])))</f>
        <v>tplink-rack-macmini-meg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1121</v>
      </c>
      <c r="BA314" s="27" t="s">
        <v>28</v>
      </c>
      <c r="BC314" s="27" t="s">
        <v>520</v>
      </c>
      <c r="BD314" s="27" t="s">
        <v>1127</v>
      </c>
      <c r="BE314" s="27" t="s">
        <v>1124</v>
      </c>
      <c r="BH314" s="27" t="str">
        <f>IF(AND(ISBLANK(BD314), ISBLANK(BE314)), "", _xlfn.CONCAT("[", IF(ISBLANK(BD314), "", _xlfn.CONCAT("[""mac"", """, BD314, """]")), IF(ISBLANK(BE314), "", _xlfn.CONCAT(", [""ip"", """, BE314, """]")), "]"))</f>
        <v>[["mac", "5c:a6:e6:25:59:c0"], ["ip", "10.0.6.92"]]</v>
      </c>
    </row>
    <row r="315" spans="1:60" s="53" customFormat="1" ht="16" customHeight="1">
      <c r="A315" s="27">
        <v>2581</v>
      </c>
      <c r="B315" s="53" t="s">
        <v>26</v>
      </c>
      <c r="C315" s="53" t="s">
        <v>1133</v>
      </c>
      <c r="D315" s="53" t="s">
        <v>149</v>
      </c>
      <c r="E315" s="54" t="s">
        <v>1292</v>
      </c>
      <c r="F315" s="55" t="str">
        <f>IF(ISBLANK(E315),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1105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tr">
        <f>AU316</f>
        <v>tplink-rack-outlet</v>
      </c>
      <c r="AV315" s="74" t="str">
        <f>AV316</f>
        <v>1.5.7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H315" s="53" t="str">
        <f>IF(AND(ISBLANK(BD315), ISBLANK(BE315)), "", _xlfn.CONCAT("[", IF(ISBLANK(BD315), "", _xlfn.CONCAT("[""mac"", """, BD315, """]")), IF(ISBLANK(BE315), "", _xlfn.CONCAT(", [""ip"", """, BE315, """]")), "]"))</f>
        <v/>
      </c>
    </row>
    <row r="316" spans="1:60" s="53" customFormat="1" ht="16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1289</v>
      </c>
      <c r="F316" s="55" t="str">
        <f>IF(ISBLANK(E316),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1105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tr">
        <f>IF(OR(ISBLANK(BD316), ISBLANK(BE316)), "", LOWER(_xlfn.CONCAT(Table2[[#This Row],[device_manufacturer]], "-",Table2[[#This Row],[device_suggested_area]], "-", Table2[[#This Row],[device_identifiers]])))</f>
        <v>tplink-rack-outlet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1121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H316" s="53" t="str">
        <f>IF(AND(ISBLANK(BD316), ISBLANK(BE316)), "", _xlfn.CONCAT("[", IF(ISBLANK(BD316), "", _xlfn.CONCAT("[""mac"", """, BD316, """]")), IF(ISBLANK(BE316), "", _xlfn.CONCAT(", [""ip"", """, BE316, """]")), "]"))</f>
        <v>[["mac", "ac:84:c6:54:95:8b"], ["ip", "10.0.6.86"]]</v>
      </c>
    </row>
    <row r="317" spans="1:60" s="45" customFormat="1" ht="16" customHeight="1">
      <c r="A317" s="27">
        <v>2583</v>
      </c>
      <c r="B317" s="45" t="s">
        <v>26</v>
      </c>
      <c r="C317" s="45" t="s">
        <v>1133</v>
      </c>
      <c r="D317" s="45" t="s">
        <v>149</v>
      </c>
      <c r="E317" s="47" t="s">
        <v>1354</v>
      </c>
      <c r="F317" s="49" t="str">
        <f>IF(ISBLANK(E317),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1105</v>
      </c>
      <c r="P317" s="45" t="s">
        <v>172</v>
      </c>
      <c r="Q317" s="45" t="s">
        <v>1063</v>
      </c>
      <c r="R317" s="45" t="s">
        <v>1065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tr">
        <f>AU318</f>
        <v>sonoff-rack-outlet</v>
      </c>
      <c r="AV317" s="75" t="s">
        <v>1246</v>
      </c>
      <c r="AW317" s="45" t="str">
        <f>AW318</f>
        <v>outlet</v>
      </c>
      <c r="AX317" s="45" t="s">
        <v>1281</v>
      </c>
      <c r="AY317" s="45" t="s">
        <v>365</v>
      </c>
      <c r="BA317" s="45" t="s">
        <v>28</v>
      </c>
      <c r="BE317" s="66"/>
      <c r="BH317" s="45" t="str">
        <f>IF(AND(ISBLANK(BD317), ISBLANK(BE317)), "", _xlfn.CONCAT("[", IF(ISBLANK(BD317), "", _xlfn.CONCAT("[""mac"", """, BD317, """]")), IF(ISBLANK(BE317), "", _xlfn.CONCAT(", [""ip"", """, BE317, """]")), "]"))</f>
        <v/>
      </c>
    </row>
    <row r="318" spans="1:60" s="45" customFormat="1" ht="16" customHeight="1">
      <c r="A318" s="27">
        <v>2584</v>
      </c>
      <c r="B318" s="66" t="s">
        <v>26</v>
      </c>
      <c r="C318" s="45" t="s">
        <v>978</v>
      </c>
      <c r="D318" s="66" t="s">
        <v>134</v>
      </c>
      <c r="E318" s="66" t="s">
        <v>1186</v>
      </c>
      <c r="F318" s="49" t="str">
        <f>IF(ISBLANK(E318),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1105</v>
      </c>
      <c r="P318" s="45" t="s">
        <v>172</v>
      </c>
      <c r="Q318" s="45" t="s">
        <v>1063</v>
      </c>
      <c r="R318" s="45" t="s">
        <v>1065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46" t="s">
        <v>1284</v>
      </c>
      <c r="AE318" s="45" t="s">
        <v>263</v>
      </c>
      <c r="AG318" s="46" t="s">
        <v>34</v>
      </c>
      <c r="AH318" s="46" t="s">
        <v>1258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"/stat/POWER")</f>
        <v>tasmota/device/rack_outlet_plug/stat/POWER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1282</v>
      </c>
      <c r="AO318" s="45" t="s">
        <v>1283</v>
      </c>
      <c r="AP318" s="45" t="s">
        <v>1269</v>
      </c>
      <c r="AQ318" s="45" t="s">
        <v>1270</v>
      </c>
      <c r="AR318" s="45" t="s">
        <v>1359</v>
      </c>
      <c r="AS318" s="45">
        <v>1</v>
      </c>
      <c r="AT318" s="51" t="str">
        <f>HYPERLINK(_xlfn.CONCAT("http://", Table2[[#This Row],[connection_ip]], "/?"))</f>
        <v>http://10.0.6.102/?</v>
      </c>
      <c r="AU318" s="45" t="str">
        <f>IF(OR(ISBLANK(BD318), ISBLANK(BE318)), "", LOWER(_xlfn.CONCAT(Table2[[#This Row],[device_manufacturer]], "-",Table2[[#This Row],[device_suggested_area]], "-", Table2[[#This Row],[device_identifiers]])))</f>
        <v>sonoff-rack-outlet</v>
      </c>
      <c r="AV318" s="75" t="s">
        <v>1246</v>
      </c>
      <c r="AW318" s="45" t="str">
        <f>SUBSTITUTE(SUBSTITUTE(SUBSTITUTE(Table2[[#This Row],[unique_id]], _xlfn.CONCAT(LOWER(Table2[[#This Row],[device_suggested_area]]), "_"), ""), "_plug", ""), "_", "-")</f>
        <v>outlet</v>
      </c>
      <c r="AX318" s="45" t="s">
        <v>1281</v>
      </c>
      <c r="AY318" s="45" t="s">
        <v>365</v>
      </c>
      <c r="BA318" s="45" t="s">
        <v>28</v>
      </c>
      <c r="BC318" s="45" t="s">
        <v>520</v>
      </c>
      <c r="BD318" s="45" t="s">
        <v>1280</v>
      </c>
      <c r="BE318" s="45" t="s">
        <v>1279</v>
      </c>
      <c r="BF318" s="49"/>
      <c r="BG318" s="49"/>
      <c r="BH318" s="45" t="str">
        <f>IF(AND(ISBLANK(BD318), ISBLANK(BE318)), "", _xlfn.CONCAT("[", IF(ISBLANK(BD318), "", _xlfn.CONCAT("[""mac"", """, BD318, """]")), IF(ISBLANK(BE318), "", _xlfn.CONCAT(", [""ip"", """, BE318, """]")), "]"))</f>
        <v>[["mac", "c0:49:ef:cc:55:84"], ["ip", "10.0.6.102"]]</v>
      </c>
    </row>
    <row r="319" spans="1:60" s="45" customFormat="1" ht="16" customHeight="1">
      <c r="A319" s="27">
        <v>2585</v>
      </c>
      <c r="B319" s="66" t="s">
        <v>26</v>
      </c>
      <c r="C319" s="45" t="s">
        <v>978</v>
      </c>
      <c r="D319" s="66" t="s">
        <v>27</v>
      </c>
      <c r="E319" s="66" t="s">
        <v>1355</v>
      </c>
      <c r="F319" s="49" t="str">
        <f>IF(ISBLANK(E319),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1259</v>
      </c>
      <c r="AG319" s="46" t="s">
        <v>34</v>
      </c>
      <c r="AH319" s="46" t="s">
        <v>1258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1260</v>
      </c>
      <c r="AS319" s="45">
        <v>1</v>
      </c>
      <c r="AT319" s="51" t="str">
        <f>AT318</f>
        <v>http://10.0.6.102/?</v>
      </c>
      <c r="AU319" s="45" t="str">
        <f>AU318</f>
        <v>sonoff-rack-outlet</v>
      </c>
      <c r="AV319" s="75" t="s">
        <v>1246</v>
      </c>
      <c r="AW319" s="45" t="str">
        <f>AW318</f>
        <v>outlet</v>
      </c>
      <c r="AX319" s="66" t="s">
        <v>1281</v>
      </c>
      <c r="AY319" s="45" t="s">
        <v>365</v>
      </c>
      <c r="BA319" s="45" t="s">
        <v>28</v>
      </c>
      <c r="BF319" s="49"/>
      <c r="BG319" s="49"/>
    </row>
    <row r="320" spans="1:60" s="45" customFormat="1" ht="16" customHeight="1">
      <c r="A320" s="27">
        <v>2586</v>
      </c>
      <c r="B320" s="45" t="s">
        <v>26</v>
      </c>
      <c r="C320" s="45" t="s">
        <v>978</v>
      </c>
      <c r="D320" s="45" t="s">
        <v>27</v>
      </c>
      <c r="E320" s="45" t="s">
        <v>1356</v>
      </c>
      <c r="F320" s="49" t="str">
        <f>IF(ISBLANK(E320),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1261</v>
      </c>
      <c r="AG320" s="46" t="s">
        <v>34</v>
      </c>
      <c r="AH320" s="46" t="s">
        <v>1258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1262</v>
      </c>
      <c r="AS320" s="45">
        <v>1</v>
      </c>
      <c r="AT320" s="51" t="str">
        <f>AT318</f>
        <v>http://10.0.6.102/?</v>
      </c>
      <c r="AU320" s="45" t="str">
        <f>AU318</f>
        <v>sonoff-rack-outlet</v>
      </c>
      <c r="AV320" s="75" t="s">
        <v>1246</v>
      </c>
      <c r="AW320" s="45" t="str">
        <f>AW319</f>
        <v>outlet</v>
      </c>
      <c r="AX320" s="45" t="s">
        <v>1281</v>
      </c>
      <c r="AY320" s="45" t="s">
        <v>365</v>
      </c>
      <c r="BA320" s="45" t="s">
        <v>28</v>
      </c>
      <c r="BF320" s="49"/>
      <c r="BG320" s="49"/>
    </row>
    <row r="321" spans="1:60" ht="16" customHeight="1">
      <c r="A321" s="27">
        <v>2587</v>
      </c>
      <c r="B321" s="27" t="s">
        <v>26</v>
      </c>
      <c r="C321" s="27" t="s">
        <v>1133</v>
      </c>
      <c r="D321" s="27" t="s">
        <v>149</v>
      </c>
      <c r="E321" s="34" t="s">
        <v>1357</v>
      </c>
      <c r="F321" s="31" t="str">
        <f>IF(ISBLANK(E321),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1105</v>
      </c>
      <c r="P321" s="27" t="s">
        <v>172</v>
      </c>
      <c r="Q321" s="27" t="s">
        <v>1063</v>
      </c>
      <c r="R321" s="27" t="s">
        <v>1065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AU322</f>
        <v>tplink-roof-network-switch</v>
      </c>
      <c r="AV321" s="73" t="str">
        <f>AV322</f>
        <v>1.5.7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H321" s="27" t="str">
        <f>IF(AND(ISBLANK(BD321), ISBLANK(BE321)), "", _xlfn.CONCAT("[", IF(ISBLANK(BD321), "", _xlfn.CONCAT("[""mac"", """, BD321, """]")), IF(ISBLANK(BE321), "", _xlfn.CONCAT(", [""ip"", """, BE321, """]")), "]"))</f>
        <v/>
      </c>
    </row>
    <row r="322" spans="1:60" ht="16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1187</v>
      </c>
      <c r="F322" s="31" t="str">
        <f>IF(ISBLANK(E322),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1105</v>
      </c>
      <c r="P322" s="27" t="s">
        <v>172</v>
      </c>
      <c r="Q322" s="27" t="s">
        <v>1063</v>
      </c>
      <c r="R322" s="27" t="s">
        <v>1065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tplink-roof-network-switch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1120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H322" s="27" t="str">
        <f>IF(AND(ISBLANK(BD322), ISBLANK(BE322)), "", _xlfn.CONCAT("[", IF(ISBLANK(BD322), "", _xlfn.CONCAT("[""mac"", """, BD322, """]")), IF(ISBLANK(BE322), "", _xlfn.CONCAT(", [""ip"", """, BE322, """]")), "]"))</f>
        <v>[["mac", "ac:84:c6:0d:20:9e"], ["ip", "10.0.6.84"]]</v>
      </c>
    </row>
    <row r="323" spans="1:60" ht="16" customHeight="1">
      <c r="A323" s="27">
        <v>2589</v>
      </c>
      <c r="B323" s="27" t="s">
        <v>26</v>
      </c>
      <c r="C323" s="27" t="s">
        <v>1133</v>
      </c>
      <c r="D323" s="27" t="s">
        <v>149</v>
      </c>
      <c r="E323" s="34" t="s">
        <v>1358</v>
      </c>
      <c r="F323" s="31" t="str">
        <f>IF(ISBLANK(E323),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1105</v>
      </c>
      <c r="R323" s="27" t="s">
        <v>1126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tr">
        <f>AU324</f>
        <v>tplink-rack-modem</v>
      </c>
      <c r="AV323" s="73" t="str">
        <f>AV324</f>
        <v>1.0.17</v>
      </c>
      <c r="AW323" s="27" t="s">
        <v>134</v>
      </c>
      <c r="AX323" s="58" t="str">
        <f>AX324</f>
        <v>KP115</v>
      </c>
      <c r="AY323" s="27" t="s">
        <v>243</v>
      </c>
      <c r="BA323" s="27" t="s">
        <v>28</v>
      </c>
      <c r="BD323" s="27"/>
      <c r="BE323" s="59"/>
      <c r="BH323" s="27" t="str">
        <f>IF(AND(ISBLANK(BD323), ISBLANK(BE323)), "", _xlfn.CONCAT("[", IF(ISBLANK(BD323), "", _xlfn.CONCAT("[""mac"", """, BD323, """]")), IF(ISBLANK(BE323), "", _xlfn.CONCAT(", [""ip"", """, BE323, """]")), "]"))</f>
        <v/>
      </c>
    </row>
    <row r="324" spans="1:60" s="45" customFormat="1" ht="16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1188</v>
      </c>
      <c r="F324" s="31" t="str">
        <f>IF(ISBLANK(E324),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1105</v>
      </c>
      <c r="P324" s="27"/>
      <c r="Q324" s="27"/>
      <c r="R324" s="27" t="s">
        <v>1126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tplink-rack-modem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1120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/>
      <c r="BG324" s="27"/>
      <c r="BH324" s="27" t="str">
        <f>IF(AND(ISBLANK(BD324), ISBLANK(BE324)), "", _xlfn.CONCAT("[", IF(ISBLANK(BD324), "", _xlfn.CONCAT("[""mac"", """, BD324, """]")), IF(ISBLANK(BE324), "", _xlfn.CONCAT(", [""ip"", """, BE324, """]")), "]"))</f>
        <v>[["mac", "10:27:f5:31:f6:7e"], ["ip", "10.0.6.85"]]</v>
      </c>
    </row>
    <row r="325" spans="1:60" ht="16" customHeight="1">
      <c r="A325" s="27">
        <v>2591</v>
      </c>
      <c r="B325" s="45" t="s">
        <v>26</v>
      </c>
      <c r="C325" s="45" t="s">
        <v>978</v>
      </c>
      <c r="D325" s="45" t="s">
        <v>129</v>
      </c>
      <c r="E325" s="45" t="s">
        <v>1248</v>
      </c>
      <c r="F325" s="49" t="str">
        <f>IF(ISBLANK(E325),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/>
      <c r="P325" s="45"/>
      <c r="Q325" s="45"/>
      <c r="R325" s="45"/>
      <c r="S325" s="45"/>
      <c r="T325" s="45"/>
      <c r="U325" s="45"/>
      <c r="V325" s="46"/>
      <c r="W325" s="46"/>
      <c r="X325" s="46"/>
      <c r="Y325" s="46"/>
      <c r="Z325" s="46"/>
      <c r="AA325" s="46" t="s">
        <v>1277</v>
      </c>
      <c r="AB325" s="45"/>
      <c r="AC325" s="45"/>
      <c r="AD325" s="45"/>
      <c r="AE325" s="45" t="s">
        <v>789</v>
      </c>
      <c r="AF325" s="45">
        <v>0</v>
      </c>
      <c r="AG325" s="46" t="s">
        <v>34</v>
      </c>
      <c r="AH325" s="46" t="s">
        <v>1258</v>
      </c>
      <c r="AI325" s="45"/>
      <c r="AJ325" s="45" t="str">
        <f>_xlfn.CONCAT("haas/entity/", Table2[[#This Row],[entity_namespace]], "/tasmota/",Table2[[#This Row],[unique_id]], "/config")</f>
        <v>haas/entity/fan/tasmota/rack_fans_plug/config</v>
      </c>
      <c r="AK325" s="45" t="str">
        <f>_xlfn.CONCAT("tasmota/device/",Table2[[#This Row],[unique_id]], "/stat/POWER")</f>
        <v>tasmota/device/rack_fans_plug/stat/POWER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">
        <v>1282</v>
      </c>
      <c r="AO325" s="45" t="s">
        <v>1283</v>
      </c>
      <c r="AP325" s="45" t="s">
        <v>1269</v>
      </c>
      <c r="AQ325" s="45" t="s">
        <v>1270</v>
      </c>
      <c r="AR325" s="45" t="s">
        <v>1359</v>
      </c>
      <c r="AS325" s="45">
        <v>1</v>
      </c>
      <c r="AT325" s="51" t="str">
        <f>HYPERLINK(_xlfn.CONCAT("http://", Table2[[#This Row],[connection_ip]], "/?"))</f>
        <v>http://10.0.6.101/?</v>
      </c>
      <c r="AU325" s="45" t="str">
        <f>IF(OR(ISBLANK(BD325), ISBLANK(BE325)), "", LOWER(_xlfn.CONCAT(Table2[[#This Row],[device_manufacturer]], "-",Table2[[#This Row],[device_suggested_area]], "-", Table2[[#This Row],[device_identifiers]])))</f>
        <v>sonoff-rack-fans</v>
      </c>
      <c r="AV325" s="75" t="s">
        <v>1246</v>
      </c>
      <c r="AW325" s="45" t="str">
        <f>SUBSTITUTE(SUBSTITUTE(SUBSTITUTE(Table2[[#This Row],[unique_id]], _xlfn.CONCAT(LOWER(Table2[[#This Row],[device_suggested_area]]), "_"), ""), "_plug", ""), "_", "-")</f>
        <v>fans</v>
      </c>
      <c r="AX325" s="52" t="s">
        <v>1070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1249</v>
      </c>
      <c r="BF325" s="45"/>
      <c r="BG325" s="45"/>
      <c r="BH325" s="45" t="str">
        <f>IF(AND(ISBLANK(BD325), ISBLANK(BE325)), "", _xlfn.CONCAT("[", IF(ISBLANK(BD325), "", _xlfn.CONCAT("[""mac"", """, BD325, """]")), IF(ISBLANK(BE325), "", _xlfn.CONCAT(", [""ip"", """, BE325, """]")), "]"))</f>
        <v>[["mac", "4c:eb:d6:b5:a5:28"], ["ip", "10.0.6.101"]]</v>
      </c>
    </row>
    <row r="326" spans="1:60" ht="16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861</v>
      </c>
      <c r="F326" s="31" t="str">
        <f>IF(ISBLANK(E326), "", Table2[[#This Row],[unique_id]])</f>
        <v>deck_fans_outlet</v>
      </c>
      <c r="G326" s="27" t="s">
        <v>864</v>
      </c>
      <c r="H326" s="27" t="s">
        <v>694</v>
      </c>
      <c r="I326" s="27" t="s">
        <v>307</v>
      </c>
      <c r="M326" s="27" t="s">
        <v>268</v>
      </c>
      <c r="O326" s="28" t="s">
        <v>1105</v>
      </c>
      <c r="P326" s="27" t="s">
        <v>172</v>
      </c>
      <c r="Q326" s="27" t="s">
        <v>1063</v>
      </c>
      <c r="R326" s="27" t="s">
        <v>1065</v>
      </c>
      <c r="S326" s="27" t="s">
        <v>1147</v>
      </c>
      <c r="T326" s="34" t="s">
        <v>1146</v>
      </c>
      <c r="V326" s="28"/>
      <c r="W326" s="28" t="s">
        <v>647</v>
      </c>
      <c r="X326" s="28"/>
      <c r="Y326" s="38" t="s">
        <v>1060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tr">
        <f>LOWER(_xlfn.CONCAT(Table2[[#This Row],[device_suggested_area]], "-",Table2[[#This Row],[device_identifiers]]))</f>
        <v>deck-fans-outlet</v>
      </c>
      <c r="AV326" s="76" t="s">
        <v>868</v>
      </c>
      <c r="AW326" s="34" t="s">
        <v>870</v>
      </c>
      <c r="AX326" s="62" t="s">
        <v>866</v>
      </c>
      <c r="AY326" s="27" t="s">
        <v>429</v>
      </c>
      <c r="BA326" s="27" t="s">
        <v>389</v>
      </c>
      <c r="BD326" s="27" t="s">
        <v>871</v>
      </c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>[["mac", "0x00178801086168ac"]]</v>
      </c>
    </row>
    <row r="327" spans="1:60" ht="16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862</v>
      </c>
      <c r="F327" s="31" t="str">
        <f>IF(ISBLANK(E327), "", Table2[[#This Row],[unique_id]])</f>
        <v>kitchen_fan_outlet</v>
      </c>
      <c r="G327" s="27" t="s">
        <v>863</v>
      </c>
      <c r="H327" s="27" t="s">
        <v>694</v>
      </c>
      <c r="I327" s="27" t="s">
        <v>307</v>
      </c>
      <c r="M327" s="27" t="s">
        <v>268</v>
      </c>
      <c r="O327" s="28" t="s">
        <v>1105</v>
      </c>
      <c r="P327" s="27" t="s">
        <v>172</v>
      </c>
      <c r="Q327" s="27" t="s">
        <v>1063</v>
      </c>
      <c r="R327" s="27" t="s">
        <v>1065</v>
      </c>
      <c r="S327" s="27" t="s">
        <v>1147</v>
      </c>
      <c r="T327" s="34" t="s">
        <v>1146</v>
      </c>
      <c r="V327" s="28"/>
      <c r="W327" s="28" t="s">
        <v>647</v>
      </c>
      <c r="X327" s="28"/>
      <c r="Y327" s="38" t="s">
        <v>1060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tr">
        <f>LOWER(_xlfn.CONCAT(Table2[[#This Row],[device_suggested_area]], "-",Table2[[#This Row],[device_identifiers]]))</f>
        <v>kitchen-fan-outlet</v>
      </c>
      <c r="AV327" s="76" t="s">
        <v>868</v>
      </c>
      <c r="AW327" s="34" t="s">
        <v>869</v>
      </c>
      <c r="AX327" s="34" t="s">
        <v>866</v>
      </c>
      <c r="AY327" s="27" t="s">
        <v>429</v>
      </c>
      <c r="BA327" s="27" t="s">
        <v>215</v>
      </c>
      <c r="BD327" s="27" t="s">
        <v>872</v>
      </c>
      <c r="BE327" s="27"/>
      <c r="BH327" s="27" t="str">
        <f>IF(AND(ISBLANK(BD327), ISBLANK(BE327)), "", _xlfn.CONCAT("[", IF(ISBLANK(BD327), "", _xlfn.CONCAT("[""mac"", """, BD327, """]")), IF(ISBLANK(BE327), "", _xlfn.CONCAT(", [""ip"", """, BE327, """]")), "]"))</f>
        <v>[["mac", "0x0017880109d4659c"]]</v>
      </c>
    </row>
    <row r="328" spans="1:60" ht="16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860</v>
      </c>
      <c r="F328" s="31" t="str">
        <f>IF(ISBLANK(E328), "", Table2[[#This Row],[unique_id]])</f>
        <v>edwin_wardrobe_outlet</v>
      </c>
      <c r="G328" s="27" t="s">
        <v>873</v>
      </c>
      <c r="H328" s="27" t="s">
        <v>694</v>
      </c>
      <c r="I328" s="27" t="s">
        <v>307</v>
      </c>
      <c r="M328" s="27" t="s">
        <v>268</v>
      </c>
      <c r="O328" s="28" t="s">
        <v>1105</v>
      </c>
      <c r="P328" s="27" t="s">
        <v>172</v>
      </c>
      <c r="Q328" s="27" t="s">
        <v>1063</v>
      </c>
      <c r="R328" s="27" t="s">
        <v>1065</v>
      </c>
      <c r="S328" s="27" t="s">
        <v>1147</v>
      </c>
      <c r="T328" s="34" t="s">
        <v>1146</v>
      </c>
      <c r="V328" s="28"/>
      <c r="W328" s="28" t="s">
        <v>647</v>
      </c>
      <c r="X328" s="28"/>
      <c r="Y328" s="38" t="s">
        <v>1060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tr">
        <f>LOWER(_xlfn.CONCAT(Table2[[#This Row],[device_suggested_area]], "-",Table2[[#This Row],[device_identifiers]]))</f>
        <v>edwin-wardrobe-outlet</v>
      </c>
      <c r="AV328" s="76" t="s">
        <v>868</v>
      </c>
      <c r="AW328" s="34" t="s">
        <v>867</v>
      </c>
      <c r="AX328" s="34" t="s">
        <v>866</v>
      </c>
      <c r="AY328" s="27" t="s">
        <v>429</v>
      </c>
      <c r="BA328" s="27" t="s">
        <v>127</v>
      </c>
      <c r="BD328" s="27" t="s">
        <v>865</v>
      </c>
      <c r="BE328" s="27"/>
      <c r="BH328" s="27" t="str">
        <f>IF(AND(ISBLANK(BD328), ISBLANK(BE328)), "", _xlfn.CONCAT("[", IF(ISBLANK(BD328), "", _xlfn.CONCAT("[""mac"", """, BD328, """]")), IF(ISBLANK(BE328), "", _xlfn.CONCAT(", [""ip"", """, BE328, """]")), "]"))</f>
        <v>[["mac", "0x0017880108fd8633"]]</v>
      </c>
    </row>
    <row r="329" spans="1:60" ht="16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1142</v>
      </c>
      <c r="F329" s="31" t="str">
        <f>IF(ISBLANK(E329), "", Table2[[#This Row],[unique_id]])</f>
        <v>garden_repeater_linkquality</v>
      </c>
      <c r="G329" s="27" t="s">
        <v>983</v>
      </c>
      <c r="H329" s="27" t="s">
        <v>694</v>
      </c>
      <c r="I329" s="27" t="s">
        <v>307</v>
      </c>
      <c r="O329" s="28" t="s">
        <v>1105</v>
      </c>
      <c r="P329" s="27" t="s">
        <v>172</v>
      </c>
      <c r="Q329" s="27" t="s">
        <v>1063</v>
      </c>
      <c r="R329" s="27" t="s">
        <v>1065</v>
      </c>
      <c r="S329" s="27" t="s">
        <v>1147</v>
      </c>
      <c r="T329" s="34" t="s">
        <v>1145</v>
      </c>
      <c r="V329" s="28"/>
      <c r="W329" s="28" t="s">
        <v>647</v>
      </c>
      <c r="X329" s="28"/>
      <c r="Y329" s="38" t="s">
        <v>1060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984</v>
      </c>
      <c r="AV329" s="73" t="s">
        <v>979</v>
      </c>
      <c r="AW329" s="27" t="s">
        <v>980</v>
      </c>
      <c r="AX329" s="30" t="s">
        <v>981</v>
      </c>
      <c r="AY329" s="27" t="s">
        <v>593</v>
      </c>
      <c r="BA329" s="27" t="s">
        <v>757</v>
      </c>
      <c r="BD329" s="27" t="s">
        <v>982</v>
      </c>
      <c r="BE329" s="27"/>
      <c r="BH329" s="27" t="str">
        <f>IF(AND(ISBLANK(BD329), ISBLANK(BE329)), "", _xlfn.CONCAT("[", IF(ISBLANK(BD329), "", _xlfn.CONCAT("[""mac"", """, BD329, """]")), IF(ISBLANK(BE329), "", _xlfn.CONCAT(", [""ip"", """, BE329, """]")), "]"))</f>
        <v>[["mac", "0x2c1165fffec5a3f6"]]</v>
      </c>
    </row>
    <row r="330" spans="1:60" ht="16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1143</v>
      </c>
      <c r="F330" s="31" t="str">
        <f>IF(ISBLANK(E330), "", Table2[[#This Row],[unique_id]])</f>
        <v>landing_repeater_linkquality</v>
      </c>
      <c r="G330" s="27" t="s">
        <v>986</v>
      </c>
      <c r="H330" s="27" t="s">
        <v>694</v>
      </c>
      <c r="I330" s="27" t="s">
        <v>307</v>
      </c>
      <c r="O330" s="28" t="s">
        <v>1105</v>
      </c>
      <c r="P330" s="27" t="s">
        <v>172</v>
      </c>
      <c r="Q330" s="27" t="s">
        <v>1063</v>
      </c>
      <c r="R330" s="27" t="s">
        <v>1065</v>
      </c>
      <c r="S330" s="27" t="s">
        <v>1147</v>
      </c>
      <c r="T330" s="34" t="s">
        <v>1145</v>
      </c>
      <c r="V330" s="28"/>
      <c r="W330" s="28" t="s">
        <v>647</v>
      </c>
      <c r="X330" s="28"/>
      <c r="Y330" s="38" t="s">
        <v>1060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988</v>
      </c>
      <c r="AV330" s="73" t="s">
        <v>979</v>
      </c>
      <c r="AW330" s="27" t="s">
        <v>980</v>
      </c>
      <c r="AX330" s="30" t="s">
        <v>981</v>
      </c>
      <c r="AY330" s="27" t="s">
        <v>593</v>
      </c>
      <c r="BA330" s="27" t="s">
        <v>737</v>
      </c>
      <c r="BD330" s="27" t="s">
        <v>990</v>
      </c>
      <c r="BE330" s="27"/>
      <c r="BH330" s="27" t="str">
        <f>IF(AND(ISBLANK(BD330), ISBLANK(BE330)), "", _xlfn.CONCAT("[", IF(ISBLANK(BD330), "", _xlfn.CONCAT("[""mac"", """, BD330, """]")), IF(ISBLANK(BE330), "", _xlfn.CONCAT(", [""ip"", """, BE330, """]")), "]"))</f>
        <v>[["mac", "0x2c1165fffebaa93c"]]</v>
      </c>
    </row>
    <row r="331" spans="1:60" ht="16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1144</v>
      </c>
      <c r="F331" s="31" t="str">
        <f>IF(ISBLANK(E331), "", Table2[[#This Row],[unique_id]])</f>
        <v>driveway_repeater_linkquality</v>
      </c>
      <c r="G331" s="27" t="s">
        <v>985</v>
      </c>
      <c r="H331" s="27" t="s">
        <v>694</v>
      </c>
      <c r="I331" s="27" t="s">
        <v>307</v>
      </c>
      <c r="O331" s="28" t="s">
        <v>1105</v>
      </c>
      <c r="P331" s="27" t="s">
        <v>172</v>
      </c>
      <c r="Q331" s="27" t="s">
        <v>1063</v>
      </c>
      <c r="R331" s="27" t="s">
        <v>1065</v>
      </c>
      <c r="S331" s="27" t="s">
        <v>1147</v>
      </c>
      <c r="T331" s="34" t="s">
        <v>1145</v>
      </c>
      <c r="V331" s="28"/>
      <c r="W331" s="28" t="s">
        <v>647</v>
      </c>
      <c r="X331" s="28"/>
      <c r="Y331" s="38" t="s">
        <v>1060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989</v>
      </c>
      <c r="AV331" s="73" t="s">
        <v>979</v>
      </c>
      <c r="AW331" s="27" t="s">
        <v>980</v>
      </c>
      <c r="AX331" s="30" t="s">
        <v>981</v>
      </c>
      <c r="AY331" s="27" t="s">
        <v>593</v>
      </c>
      <c r="BA331" s="27" t="s">
        <v>987</v>
      </c>
      <c r="BD331" s="27" t="s">
        <v>991</v>
      </c>
      <c r="BE331" s="27"/>
      <c r="BH331" s="27" t="str">
        <f>IF(AND(ISBLANK(BD331), ISBLANK(BE331)), "", _xlfn.CONCAT("[", IF(ISBLANK(BD331), "", _xlfn.CONCAT("[""mac"", """, BD331, """]")), IF(ISBLANK(BE331), "", _xlfn.CONCAT(", [""ip"", """, BE331, """]")), "]"))</f>
        <v>[["mac", "0x50325ffffe47b8fa"]]</v>
      </c>
    </row>
    <row r="332" spans="1:60" ht="16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IF(ISBLANK(E332),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H332" s="27" t="str">
        <f>IF(AND(ISBLANK(BD332), ISBLANK(BE332)), "", _xlfn.CONCAT("[", IF(ISBLANK(BD332), "", _xlfn.CONCAT("[""mac"", """, BD332, """]")), IF(ISBLANK(BE332), "", _xlfn.CONCAT(", [""ip"", """, BE332, """]")), "]"))</f>
        <v/>
      </c>
    </row>
    <row r="333" spans="1:60" ht="16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1245</v>
      </c>
      <c r="F333" s="31" t="str">
        <f>IF(ISBLANK(E333), "", Table2[[#This Row],[unique_id]])</f>
        <v>lighting_reset_adaptive_lighting_all</v>
      </c>
      <c r="G333" s="27" t="s">
        <v>1109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H333" s="27" t="str">
        <f>IF(AND(ISBLANK(BD333), ISBLANK(BE333)), "", _xlfn.CONCAT("[", IF(ISBLANK(BD333), "", _xlfn.CONCAT("[""mac"", """, BD333, """]")), IF(ISBLANK(BE333), "", _xlfn.CONCAT(", [""ip"", """, BE333, """]")), "]"))</f>
        <v/>
      </c>
    </row>
    <row r="334" spans="1:60" ht="16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IF(ISBLANK(E334),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960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IF(ISBLANK(E335),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960</v>
      </c>
      <c r="BD335" s="27"/>
      <c r="BE335" s="27"/>
      <c r="BH335" s="27" t="str">
        <f>IF(AND(ISBLANK(BD335), ISBLANK(BE335)), "", _xlfn.CONCAT("[", IF(ISBLANK(BD335), "", _xlfn.CONCAT("[""mac"", """, BD335, """]")), IF(ISBLANK(BE335), "", _xlfn.CONCAT(", [""ip"", """, BE335, """]")), "]"))</f>
        <v/>
      </c>
    </row>
    <row r="336" spans="1:60" ht="16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IF(ISBLANK(E336),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960</v>
      </c>
      <c r="BD336" s="27"/>
      <c r="BE336" s="59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ht="16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IF(ISBLANK(E337),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H337" s="27" t="str">
        <f>IF(AND(ISBLANK(BD337), ISBLANK(BE337)), "", _xlfn.CONCAT("[", IF(ISBLANK(BD337), "", _xlfn.CONCAT("[""mac"", """, BD337, """]")), IF(ISBLANK(BE337), "", _xlfn.CONCAT(", [""ip"", """, BE337, """]")), "]"))</f>
        <v/>
      </c>
    </row>
    <row r="338" spans="1:60" ht="16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1228</v>
      </c>
      <c r="F338" s="31" t="str">
        <f>IF(ISBLANK(E338), "", Table2[[#This Row],[unique_id]])</f>
        <v>lighting_reset_adaptive_lighting_hallway_sconces</v>
      </c>
      <c r="G338" t="s">
        <v>1209</v>
      </c>
      <c r="H338" s="27" t="s">
        <v>714</v>
      </c>
      <c r="I338" s="27" t="s">
        <v>307</v>
      </c>
      <c r="J338" s="27" t="s">
        <v>1229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H338" s="27" t="str">
        <f>IF(AND(ISBLANK(BD338), ISBLANK(BE338)), "", _xlfn.CONCAT("[", IF(ISBLANK(BD338), "", _xlfn.CONCAT("[""mac"", """, BD338, """]")), IF(ISBLANK(BE338), "", _xlfn.CONCAT(", [""ip"", """, BE338, """]")), "]"))</f>
        <v/>
      </c>
    </row>
    <row r="339" spans="1:60" ht="16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IF(ISBLANK(E339),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H339" s="27" t="str">
        <f>IF(AND(ISBLANK(BD339), ISBLANK(BE339)), "", _xlfn.CONCAT("[", IF(ISBLANK(BD339), "", _xlfn.CONCAT("[""mac"", """, BD339, """]")), IF(ISBLANK(BE339), "", _xlfn.CONCAT(", [""ip"", """, BE339, """]")), "]"))</f>
        <v/>
      </c>
    </row>
    <row r="340" spans="1:60" ht="16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IF(ISBLANK(E340),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H340" s="27" t="str">
        <f>IF(AND(ISBLANK(BD340), ISBLANK(BE340)), "", _xlfn.CONCAT("[", IF(ISBLANK(BD340), "", _xlfn.CONCAT("[""mac"", """, BD340, """]")), IF(ISBLANK(BE340), "", _xlfn.CONCAT(", [""ip"", """, BE340, """]")), "]"))</f>
        <v/>
      </c>
    </row>
    <row r="341" spans="1:60" ht="16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IF(ISBLANK(E341),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960</v>
      </c>
      <c r="BD341" s="27"/>
      <c r="BE341" s="59"/>
      <c r="BH341" s="27" t="str">
        <f>IF(AND(ISBLANK(BD341), ISBLANK(BE341)), "", _xlfn.CONCAT("[", IF(ISBLANK(BD341), "", _xlfn.CONCAT("[""mac"", """, BD341, """]")), IF(ISBLANK(BE341), "", _xlfn.CONCAT(", [""ip"", """, BE341, """]")), "]"))</f>
        <v/>
      </c>
    </row>
    <row r="342" spans="1:60" ht="16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IF(ISBLANK(E342),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H342" s="27" t="str">
        <f>IF(AND(ISBLANK(BD342), ISBLANK(BE342)), "", _xlfn.CONCAT("[", IF(ISBLANK(BD342), "", _xlfn.CONCAT("[""mac"", """, BD342, """]")), IF(ISBLANK(BE342), "", _xlfn.CONCAT(", [""ip"", """, BE342, """]")), "]"))</f>
        <v/>
      </c>
    </row>
    <row r="343" spans="1:60" ht="16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1230</v>
      </c>
      <c r="F343" s="31" t="str">
        <f>IF(ISBLANK(E343), "", Table2[[#This Row],[unique_id]])</f>
        <v>lighting_reset_adaptive_lighting_parents_jane_bedside</v>
      </c>
      <c r="G343" t="s">
        <v>1218</v>
      </c>
      <c r="H343" s="27" t="s">
        <v>714</v>
      </c>
      <c r="I343" s="27" t="s">
        <v>307</v>
      </c>
      <c r="J343" s="27" t="s">
        <v>1232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H343" s="27" t="str">
        <f>IF(AND(ISBLANK(BD343), ISBLANK(BE343)), "", _xlfn.CONCAT("[", IF(ISBLANK(BD343), "", _xlfn.CONCAT("[""mac"", """, BD343, """]")), IF(ISBLANK(BE343), "", _xlfn.CONCAT(", [""ip"", """, BE343, """]")), "]"))</f>
        <v/>
      </c>
    </row>
    <row r="344" spans="1:60" ht="16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1231</v>
      </c>
      <c r="F344" s="31" t="str">
        <f>IF(ISBLANK(E344), "", Table2[[#This Row],[unique_id]])</f>
        <v>lighting_reset_adaptive_lighting_parents_graham_bedside</v>
      </c>
      <c r="G344" t="s">
        <v>1219</v>
      </c>
      <c r="H344" s="27" t="s">
        <v>714</v>
      </c>
      <c r="I344" s="27" t="s">
        <v>307</v>
      </c>
      <c r="J344" s="27" t="s">
        <v>1233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/>
      </c>
    </row>
    <row r="345" spans="1:60" ht="16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1234</v>
      </c>
      <c r="F345" s="31" t="str">
        <f>IF(ISBLANK(E345), "", Table2[[#This Row],[unique_id]])</f>
        <v>lighting_reset_adaptive_lighting_study_lamp</v>
      </c>
      <c r="G345" t="s">
        <v>1045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IF(ISBLANK(E346),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IF(ISBLANK(E347),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IF(ISBLANK(E348),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IF(ISBLANK(E349),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IF(ISBLANK(E350),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1235</v>
      </c>
      <c r="F351" s="31" t="str">
        <f>IF(ISBLANK(E351), "", Table2[[#This Row],[unique_id]])</f>
        <v>lighting_reset_adaptive_lighting_bathroom_sconces</v>
      </c>
      <c r="G351" s="67" t="s">
        <v>1215</v>
      </c>
      <c r="H351" s="59" t="s">
        <v>714</v>
      </c>
      <c r="I351" s="59" t="s">
        <v>307</v>
      </c>
      <c r="J351" s="27" t="s">
        <v>1229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IF(ISBLANK(E352),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1236</v>
      </c>
      <c r="F353" s="31" t="str">
        <f>IF(ISBLANK(E353), "", Table2[[#This Row],[unique_id]])</f>
        <v>lighting_reset_adaptive_lighting_ensuite_sconces</v>
      </c>
      <c r="G353" t="s">
        <v>1194</v>
      </c>
      <c r="H353" s="27" t="s">
        <v>714</v>
      </c>
      <c r="I353" s="27" t="s">
        <v>307</v>
      </c>
      <c r="J353" s="27" t="s">
        <v>1229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IF(ISBLANK(E354),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IF(ISBLANK(E355),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customHeight="1">
      <c r="A356" s="30">
        <v>2643</v>
      </c>
      <c r="B356" s="27" t="s">
        <v>26</v>
      </c>
      <c r="C356" s="27" t="s">
        <v>151</v>
      </c>
      <c r="D356" s="27" t="s">
        <v>848</v>
      </c>
      <c r="E356" s="27" t="s">
        <v>849</v>
      </c>
      <c r="F356" s="31" t="str">
        <f>IF(ISBLANK(E356), "", Table2[[#This Row],[unique_id]])</f>
        <v>synchronize_devices</v>
      </c>
      <c r="G356" s="27" t="s">
        <v>851</v>
      </c>
      <c r="H356" s="27" t="s">
        <v>850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IF(ISBLANK(E357), "", Table2[[#This Row],[unique_id]])</f>
        <v>ada_home</v>
      </c>
      <c r="G357" s="27" t="s">
        <v>194</v>
      </c>
      <c r="H357" s="27" t="s">
        <v>1048</v>
      </c>
      <c r="I357" s="27" t="s">
        <v>144</v>
      </c>
      <c r="M357" s="27" t="s">
        <v>136</v>
      </c>
      <c r="N357" s="27" t="s">
        <v>281</v>
      </c>
      <c r="O357" s="28" t="s">
        <v>1105</v>
      </c>
      <c r="P357" s="27" t="s">
        <v>172</v>
      </c>
      <c r="Q357" s="27" t="s">
        <v>1063</v>
      </c>
      <c r="R357" s="42" t="s">
        <v>1048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tr">
        <f>IF(OR(ISBLANK(BD357), ISBLANK(BE357)), "", LOWER(_xlfn.CONCAT(Table2[[#This Row],[device_manufacturer]], "-",Table2[[#This Row],[device_suggested_area]], "-", Table2[[#This Row],[device_identifiers]])))</f>
        <v>google-ada-home</v>
      </c>
      <c r="AV357" s="73" t="s">
        <v>902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30"/>
      <c r="BG357" s="30"/>
      <c r="BH357" s="27" t="str">
        <f>IF(AND(ISBLANK(BD357), ISBLANK(BE357)), "", _xlfn.CONCAT("[", IF(ISBLANK(BD357), "", _xlfn.CONCAT("[""mac"", """, BD357, """]")), IF(ISBLANK(BE357), "", _xlfn.CONCAT(", [""ip"", """, BE357, """]")), "]"))</f>
        <v>[["mac", "d4:f5:47:1c:cc:2d"], ["ip", "10.0.4.50"]]</v>
      </c>
    </row>
    <row r="358" spans="1:60" ht="16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IF(ISBLANK(E358), "", Table2[[#This Row],[unique_id]])</f>
        <v>edwin_home</v>
      </c>
      <c r="G358" s="27" t="s">
        <v>270</v>
      </c>
      <c r="H358" s="27" t="s">
        <v>1048</v>
      </c>
      <c r="I358" s="27" t="s">
        <v>144</v>
      </c>
      <c r="M358" s="27" t="s">
        <v>136</v>
      </c>
      <c r="N358" s="27" t="s">
        <v>281</v>
      </c>
      <c r="O358" s="28" t="s">
        <v>1105</v>
      </c>
      <c r="P358" s="27" t="s">
        <v>172</v>
      </c>
      <c r="Q358" s="27" t="s">
        <v>1063</v>
      </c>
      <c r="R358" s="42" t="s">
        <v>1048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tr">
        <f>IF(OR(ISBLANK(BD358), ISBLANK(BE358)), "", LOWER(_xlfn.CONCAT(Table2[[#This Row],[device_manufacturer]], "-",Table2[[#This Row],[device_suggested_area]], "-", Table2[[#This Row],[device_identifiers]])))</f>
        <v>google-edwin-home</v>
      </c>
      <c r="AV358" s="73" t="s">
        <v>902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30"/>
      <c r="BG358" s="30"/>
      <c r="BH358" s="27" t="str">
        <f>IF(AND(ISBLANK(BD358), ISBLANK(BE358)), "", _xlfn.CONCAT("[", IF(ISBLANK(BD358), "", _xlfn.CONCAT("[""mac"", """, BD358, """]")), IF(ISBLANK(BE358), "", _xlfn.CONCAT(", [""ip"", """, BE358, """]")), "]"))</f>
        <v>[["mac", "d4:f5:47:25:92:d5"], ["ip", "10.0.4.51"]]</v>
      </c>
    </row>
    <row r="359" spans="1:60" ht="16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IF(ISBLANK(E359), "", Table2[[#This Row],[unique_id]])</f>
        <v>parents_home</v>
      </c>
      <c r="G359" s="27" t="s">
        <v>271</v>
      </c>
      <c r="H359" s="27" t="s">
        <v>1048</v>
      </c>
      <c r="I359" s="27" t="s">
        <v>144</v>
      </c>
      <c r="M359" s="27" t="s">
        <v>136</v>
      </c>
      <c r="N359" s="27" t="s">
        <v>281</v>
      </c>
      <c r="O359" s="28" t="s">
        <v>1105</v>
      </c>
      <c r="P359" s="27" t="s">
        <v>172</v>
      </c>
      <c r="Q359" s="27" t="s">
        <v>1063</v>
      </c>
      <c r="R359" s="42" t="s">
        <v>1048</v>
      </c>
      <c r="S359" s="27" t="str">
        <f>_xlfn.CONCAT( Table2[[#This Row],[device_suggested_area]], " ",Table2[[#This Row],[powercalc_group_3]])</f>
        <v>Parents Audio Visual Devices</v>
      </c>
      <c r="T359" s="27" t="s">
        <v>1073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tr">
        <f>IF(OR(ISBLANK(BD359), ISBLANK(BE359)), "", LOWER(_xlfn.CONCAT(Table2[[#This Row],[device_manufacturer]], "-",Table2[[#This Row],[device_suggested_area]], "-", Table2[[#This Row],[device_identifiers]])))</f>
        <v>google-parents-home</v>
      </c>
      <c r="AV359" s="73" t="s">
        <v>902</v>
      </c>
      <c r="AW359" s="27" t="s">
        <v>408</v>
      </c>
      <c r="AX359" s="27" t="s">
        <v>901</v>
      </c>
      <c r="AY359" s="27" t="s">
        <v>245</v>
      </c>
      <c r="BA359" s="27" t="s">
        <v>201</v>
      </c>
      <c r="BC359" s="27" t="s">
        <v>500</v>
      </c>
      <c r="BD359" s="36" t="s">
        <v>900</v>
      </c>
      <c r="BE359" s="30" t="s">
        <v>899</v>
      </c>
      <c r="BF359" s="30"/>
      <c r="BG359" s="30"/>
      <c r="BH359" s="27" t="str">
        <f>IF(AND(ISBLANK(BD359), ISBLANK(BE359)), "", _xlfn.CONCAT("[", IF(ISBLANK(BD359), "", _xlfn.CONCAT("[""mac"", """, BD359, """]")), IF(ISBLANK(BE359), "", _xlfn.CONCAT(", [""ip"", """, BE359, """]")), "]"))</f>
        <v>[["mac", "dc:e5:5b:a5:a3:0d"], ["ip", "10.0.4.55"]]</v>
      </c>
    </row>
    <row r="360" spans="1:60" ht="16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IF(ISBLANK(E360), "", Table2[[#This Row],[unique_id]])</f>
        <v>kitchen_home</v>
      </c>
      <c r="G360" s="27" t="s">
        <v>272</v>
      </c>
      <c r="H360" s="27" t="s">
        <v>1048</v>
      </c>
      <c r="I360" s="27" t="s">
        <v>144</v>
      </c>
      <c r="M360" s="27" t="s">
        <v>136</v>
      </c>
      <c r="N360" s="27" t="s">
        <v>281</v>
      </c>
      <c r="O360" s="28" t="s">
        <v>1105</v>
      </c>
      <c r="P360" s="27" t="s">
        <v>172</v>
      </c>
      <c r="Q360" s="27" t="s">
        <v>1063</v>
      </c>
      <c r="R360" s="42" t="s">
        <v>1048</v>
      </c>
      <c r="S360" s="27" t="str">
        <f>_xlfn.CONCAT( Table2[[#This Row],[device_suggested_area]], " ",Table2[[#This Row],[powercalc_group_3]])</f>
        <v>Kitchen Audio Visual Devices</v>
      </c>
      <c r="T360" s="27" t="s">
        <v>1073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tr">
        <f>IF(OR(ISBLANK(BD360), ISBLANK(BE360)), "", LOWER(_xlfn.CONCAT(Table2[[#This Row],[device_manufacturer]], "-",Table2[[#This Row],[device_suggested_area]], "-", Table2[[#This Row],[device_identifiers]])))</f>
        <v>google-kitchen-home</v>
      </c>
      <c r="AV360" s="73" t="s">
        <v>902</v>
      </c>
      <c r="AW360" s="27" t="s">
        <v>408</v>
      </c>
      <c r="AX360" s="27" t="s">
        <v>901</v>
      </c>
      <c r="AY360" s="27" t="s">
        <v>245</v>
      </c>
      <c r="BA360" s="27" t="s">
        <v>215</v>
      </c>
      <c r="BC360" s="27" t="s">
        <v>500</v>
      </c>
      <c r="BD360" s="36" t="s">
        <v>1033</v>
      </c>
      <c r="BE360" s="30" t="s">
        <v>1032</v>
      </c>
      <c r="BF360" s="30"/>
      <c r="BG360" s="30"/>
      <c r="BH360" s="27" t="str">
        <f>IF(AND(ISBLANK(BD360), ISBLANK(BE360)), "", _xlfn.CONCAT("[", IF(ISBLANK(BD360), "", _xlfn.CONCAT("[""mac"", """, BD360, """]")), IF(ISBLANK(BE360), "", _xlfn.CONCAT(", [""ip"", """, BE360, """]")), "]"))</f>
        <v>[["mac", "dc:e5:5b:4c:e9:69"], ["ip", "10.0.4.56"]]</v>
      </c>
    </row>
    <row r="361" spans="1:60" ht="16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852</v>
      </c>
      <c r="F361" s="31" t="str">
        <f>IF(ISBLANK(E361), "", Table2[[#This Row],[unique_id]])</f>
        <v>office_home</v>
      </c>
      <c r="G361" s="27" t="s">
        <v>853</v>
      </c>
      <c r="H361" s="27" t="s">
        <v>1048</v>
      </c>
      <c r="I361" s="27" t="s">
        <v>144</v>
      </c>
      <c r="M361" s="27" t="s">
        <v>136</v>
      </c>
      <c r="N361" s="27" t="s">
        <v>281</v>
      </c>
      <c r="O361" s="28" t="s">
        <v>1105</v>
      </c>
      <c r="P361" s="27" t="s">
        <v>172</v>
      </c>
      <c r="Q361" s="27" t="s">
        <v>1063</v>
      </c>
      <c r="R361" s="42" t="s">
        <v>1048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tr">
        <f>IF(OR(ISBLANK(BD361), ISBLANK(BE361)), "", LOWER(_xlfn.CONCAT(Table2[[#This Row],[device_manufacturer]], "-",Table2[[#This Row],[device_suggested_area]], "-", Table2[[#This Row],[device_identifiers]])))</f>
        <v>google-office-home</v>
      </c>
      <c r="AV361" s="73" t="s">
        <v>902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30"/>
      <c r="BG361" s="30"/>
      <c r="BH361" s="27" t="str">
        <f>IF(AND(ISBLANK(BD361), ISBLANK(BE361)), "", _xlfn.CONCAT("[", IF(ISBLANK(BD361), "", _xlfn.CONCAT("[""mac"", """, BD361, """]")), IF(ISBLANK(BE361), "", _xlfn.CONCAT(", [""ip"", """, BE361, """]")), "]"))</f>
        <v>[["mac", "d4:f5:47:32:df:7b"], ["ip", "10.0.4.54"]]</v>
      </c>
    </row>
    <row r="362" spans="1:60" ht="16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908</v>
      </c>
      <c r="F362" s="31" t="str">
        <f>IF(ISBLANK(E362), "", Table2[[#This Row],[unique_id]])</f>
        <v>lounge_home</v>
      </c>
      <c r="G362" s="27" t="s">
        <v>909</v>
      </c>
      <c r="H362" s="27" t="s">
        <v>1048</v>
      </c>
      <c r="I362" s="27" t="s">
        <v>144</v>
      </c>
      <c r="M362" s="27" t="s">
        <v>136</v>
      </c>
      <c r="N362" s="27" t="s">
        <v>281</v>
      </c>
      <c r="O362" s="28" t="s">
        <v>1105</v>
      </c>
      <c r="P362" s="27" t="s">
        <v>172</v>
      </c>
      <c r="Q362" s="27" t="s">
        <v>1063</v>
      </c>
      <c r="R362" s="42" t="s">
        <v>1048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tr">
        <f>IF(OR(ISBLANK(BD362), ISBLANK(BE362)), "", LOWER(_xlfn.CONCAT(Table2[[#This Row],[device_manufacturer]], "-",Table2[[#This Row],[device_suggested_area]], "-", Table2[[#This Row],[device_identifiers]])))</f>
        <v>google-lounge-home</v>
      </c>
      <c r="AV362" s="73" t="s">
        <v>902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30"/>
      <c r="BG362" s="30"/>
      <c r="BH362" s="27" t="str">
        <f>IF(AND(ISBLANK(BD362), ISBLANK(BE362)), "", _xlfn.CONCAT("[", IF(ISBLANK(BD362), "", _xlfn.CONCAT("[""mac"", """, BD362, """]")), IF(ISBLANK(BE362), "", _xlfn.CONCAT(", [""ip"", """, BE362, """]")), "]"))</f>
        <v>[["mac", "d4:f5:47:8c:d1:7e"], ["ip", "10.0.4.52"]]</v>
      </c>
    </row>
    <row r="363" spans="1:60" ht="16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1148</v>
      </c>
      <c r="F363" s="31" t="str">
        <f>IF(ISBLANK(E363), "", Table2[[#This Row],[unique_id]])</f>
        <v>ada_tablet</v>
      </c>
      <c r="G363" s="27" t="s">
        <v>1149</v>
      </c>
      <c r="H363" s="27" t="s">
        <v>1048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tr">
        <f>IF(OR(ISBLANK(BD363), ISBLANK(BE363)), "", LOWER(_xlfn.CONCAT(Table2[[#This Row],[device_manufacturer]],  "-", Table2[[#This Row],[device_identifiers]])))</f>
        <v>google-ada-tablet</v>
      </c>
      <c r="AV363" s="73" t="s">
        <v>1156</v>
      </c>
      <c r="AW363" s="27" t="s">
        <v>1150</v>
      </c>
      <c r="AX363" s="27" t="s">
        <v>1152</v>
      </c>
      <c r="AY363" s="27" t="s">
        <v>245</v>
      </c>
      <c r="BA363" s="27" t="s">
        <v>203</v>
      </c>
      <c r="BC363" s="27" t="s">
        <v>500</v>
      </c>
      <c r="BD363" s="36" t="s">
        <v>1153</v>
      </c>
      <c r="BE363" s="35" t="s">
        <v>1154</v>
      </c>
      <c r="BF363" s="30"/>
      <c r="BG363" s="30"/>
      <c r="BH363" s="27" t="str">
        <f>IF(AND(ISBLANK(BD363), ISBLANK(BE363)), "", _xlfn.CONCAT("[", IF(ISBLANK(BD363), "", _xlfn.CONCAT("[""mac"", """, BD363, """]")), IF(ISBLANK(BE363), "", _xlfn.CONCAT(", [""ip"", """, BE363, """]")), "]"))</f>
        <v>[["mac", "32:4c:57:35:08:8d"], ["ip", "10.0.4.57"]]</v>
      </c>
    </row>
    <row r="364" spans="1:60" ht="16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IF(ISBLANK(E364), "", Table2[[#This Row],[unique_id]])</f>
        <v>column_break</v>
      </c>
      <c r="G364" s="27" t="s">
        <v>360</v>
      </c>
      <c r="H364" s="27" t="s">
        <v>1048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847</v>
      </c>
      <c r="F365" s="31" t="str">
        <f>IF(ISBLANK(E365), "", Table2[[#This Row],[unique_id]])</f>
        <v>lg_webos_smart_tv</v>
      </c>
      <c r="G365" s="59" t="s">
        <v>187</v>
      </c>
      <c r="H365" s="59" t="s">
        <v>1048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tr">
        <f>IF(OR(ISBLANK(BD365), ISBLANK(BE365)), "", LOWER(_xlfn.CONCAT(Table2[[#This Row],[device_manufacturer]], "-",Table2[[#This Row],[device_suggested_area]], "-", Table2[[#This Row],[device_identifiers]])))</f>
        <v>lg-lounge-tv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30"/>
      <c r="BG365" s="30"/>
      <c r="BH365" s="27" t="str">
        <f>IF(AND(ISBLANK(BD365), ISBLANK(BE365)), "", _xlfn.CONCAT("[", IF(ISBLANK(BD365), "", _xlfn.CONCAT("[""mac"", """, BD365, """]")), IF(ISBLANK(BE365), "", _xlfn.CONCAT(", [""ip"", """, BE365, """]")), "]"))</f>
        <v>[["mac", "4c:ba:d7:bf:94:d0"], ["ip", "10.0.4.49"]]</v>
      </c>
    </row>
    <row r="366" spans="1:60" ht="16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IF(ISBLANK(E366), "", Table2[[#This Row],[unique_id]])</f>
        <v>parents_tv</v>
      </c>
      <c r="G366" s="27" t="s">
        <v>274</v>
      </c>
      <c r="H366" s="27" t="s">
        <v>1048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tr">
        <f>IF(OR(ISBLANK(BD366), ISBLANK(BE366)), "", LOWER(_xlfn.CONCAT(Table2[[#This Row],[device_manufacturer]], "-",Table2[[#This Row],[device_suggested_area]], "-", Table2[[#This Row],[device_identifiers]])))</f>
        <v>apple-parents-tv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30"/>
      <c r="BG366" s="30"/>
      <c r="BH366" s="27" t="str">
        <f>IF(AND(ISBLANK(BD366), ISBLANK(BE366)), "", _xlfn.CONCAT("[", IF(ISBLANK(BD366), "", _xlfn.CONCAT("[""mac"", """, BD366, """]")), IF(ISBLANK(BE366), "", _xlfn.CONCAT(", [""ip"", """, BE366, """]")), "]"))</f>
        <v>[["mac", "90:dd:5d:ce:1e:96"], ["ip", "10.0.4.47"]]</v>
      </c>
    </row>
    <row r="367" spans="1:60" ht="16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1157</v>
      </c>
      <c r="F367" s="31" t="str">
        <f>IF(ISBLANK(E367), "", Table2[[#This Row],[unique_id]])</f>
        <v>edwin_tablet</v>
      </c>
      <c r="G367" s="27" t="s">
        <v>1158</v>
      </c>
      <c r="H367" s="27" t="s">
        <v>1048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tr">
        <f>IF(OR(ISBLANK(BD367), ISBLANK(BE367)), "", LOWER(_xlfn.CONCAT(Table2[[#This Row],[device_manufacturer]],  "-", Table2[[#This Row],[device_identifiers]])))</f>
        <v>google-edwin-tablet</v>
      </c>
      <c r="AV367" s="73" t="s">
        <v>1156</v>
      </c>
      <c r="AW367" s="27" t="s">
        <v>1159</v>
      </c>
      <c r="AX367" s="27" t="s">
        <v>1152</v>
      </c>
      <c r="AY367" s="27" t="s">
        <v>245</v>
      </c>
      <c r="BA367" s="27" t="s">
        <v>215</v>
      </c>
      <c r="BC367" s="27" t="s">
        <v>500</v>
      </c>
      <c r="BD367" s="36" t="s">
        <v>1165</v>
      </c>
      <c r="BE367" s="35" t="s">
        <v>1155</v>
      </c>
      <c r="BF367" s="30"/>
      <c r="BG367" s="30"/>
      <c r="BH367" s="27" t="str">
        <f>IF(AND(ISBLANK(BD367), ISBLANK(BE367)), "", _xlfn.CONCAT("[", IF(ISBLANK(BD367), "", _xlfn.CONCAT("[""mac"", """, BD367, """]")), IF(ISBLANK(BE367), "", _xlfn.CONCAT(", [""ip"", """, BE367, """]")), "]"))</f>
        <v>[["mac", "12:93:f0:d4:3f:cb"], ["ip", "10.0.4.58"]]</v>
      </c>
    </row>
    <row r="368" spans="1:60" ht="16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958</v>
      </c>
      <c r="F368" s="31" t="str">
        <f>IF(ISBLANK(E368), "", Table2[[#This Row],[unique_id]])</f>
        <v>office_tv</v>
      </c>
      <c r="G368" s="27" t="s">
        <v>959</v>
      </c>
      <c r="H368" s="27" t="s">
        <v>1048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tr">
        <f>IF(OR(ISBLANK(BD368), ISBLANK(BE368)), "", LOWER(_xlfn.CONCAT(Table2[[#This Row],[device_manufacturer]], "-",Table2[[#This Row],[device_suggested_area]], "-", Table2[[#This Row],[device_identifiers]])))</f>
        <v>google-office-tv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30"/>
      <c r="BG368" s="30"/>
      <c r="BH368" s="27" t="str">
        <f>IF(AND(ISBLANK(BD368), ISBLANK(BE368)), "", _xlfn.CONCAT("[", IF(ISBLANK(BD368), "", _xlfn.CONCAT("[""mac"", """, BD368, """]")), IF(ISBLANK(BE368), "", _xlfn.CONCAT(", [""ip"", """, BE368, """]")), "]"))</f>
        <v>[["mac", "48:d6:d5:33:7c:28"], ["ip", "10.0.4.53"]]</v>
      </c>
    </row>
    <row r="369" spans="1:60" ht="16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IF(ISBLANK(E369), "", Table2[[#This Row],[unique_id]])</f>
        <v>column_break</v>
      </c>
      <c r="G369" s="27" t="s">
        <v>360</v>
      </c>
      <c r="H369" s="27" t="s">
        <v>1048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1037</v>
      </c>
      <c r="F370" s="31" t="str">
        <f>IF(ISBLANK(E370), "", Table2[[#This Row],[unique_id]])</f>
        <v>lounge_arc</v>
      </c>
      <c r="G370" s="59" t="s">
        <v>1040</v>
      </c>
      <c r="H370" s="59" t="s">
        <v>1048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1105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sonos-lounge-arc</v>
      </c>
      <c r="AV370" s="73" t="s">
        <v>407</v>
      </c>
      <c r="AW370" s="27" t="s">
        <v>1138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"38:42:0b:47:73:dc"], ["ip", "10.0.4.43"]]</v>
      </c>
    </row>
    <row r="371" spans="1:60" ht="16" customHeight="1">
      <c r="A371" s="27">
        <v>2664</v>
      </c>
      <c r="B371" s="27" t="s">
        <v>770</v>
      </c>
      <c r="C371" s="27" t="s">
        <v>1133</v>
      </c>
      <c r="D371" s="27" t="s">
        <v>149</v>
      </c>
      <c r="E371" s="27" t="s">
        <v>1135</v>
      </c>
      <c r="F371" s="31" t="str">
        <f>IF(ISBLANK(E371), "", Table2[[#This Row],[unique_id]])</f>
        <v>template_kitchen_move_proxy</v>
      </c>
      <c r="G371" s="27" t="s">
        <v>1041</v>
      </c>
      <c r="H371" s="27" t="s">
        <v>1048</v>
      </c>
      <c r="I371" s="27" t="s">
        <v>144</v>
      </c>
      <c r="O371" s="28" t="s">
        <v>1105</v>
      </c>
      <c r="P371" s="27" t="s">
        <v>172</v>
      </c>
      <c r="Q371" s="27" t="s">
        <v>1063</v>
      </c>
      <c r="R371" s="42" t="s">
        <v>1048</v>
      </c>
      <c r="S371" s="27" t="str">
        <f>_xlfn.CONCAT( Table2[[#This Row],[device_suggested_area]], " ",Table2[[#This Row],[powercalc_group_3]])</f>
        <v>Kitchen Audio Visual Devices</v>
      </c>
      <c r="T371" s="34" t="s">
        <v>1141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30"/>
      <c r="BG371" s="30"/>
    </row>
    <row r="372" spans="1:60" ht="16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1036</v>
      </c>
      <c r="F372" s="31" t="str">
        <f>IF(ISBLANK(E372), "", Table2[[#This Row],[unique_id]])</f>
        <v>kitchen_move</v>
      </c>
      <c r="G372" s="27" t="s">
        <v>1041</v>
      </c>
      <c r="H372" s="27" t="s">
        <v>1048</v>
      </c>
      <c r="I372" s="27" t="s">
        <v>144</v>
      </c>
      <c r="M372" s="27" t="s">
        <v>136</v>
      </c>
      <c r="N372" s="27" t="s">
        <v>281</v>
      </c>
      <c r="O372" s="28" t="s">
        <v>1105</v>
      </c>
      <c r="P372" s="27" t="s">
        <v>172</v>
      </c>
      <c r="Q372" s="59" t="s">
        <v>1063</v>
      </c>
      <c r="R372" s="42" t="s">
        <v>1048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sonos-kitchen-move</v>
      </c>
      <c r="AV372" s="73" t="s">
        <v>407</v>
      </c>
      <c r="AW372" s="27" t="s">
        <v>1137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"48:a6:b8:e2:50:40"], ["ip", "10.0.4.41"]]</v>
      </c>
    </row>
    <row r="373" spans="1:60" ht="16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1035</v>
      </c>
      <c r="F373" s="31" t="str">
        <f>IF(ISBLANK(E373), "", Table2[[#This Row],[unique_id]])</f>
        <v>kitchen_five</v>
      </c>
      <c r="G373" s="27" t="s">
        <v>1042</v>
      </c>
      <c r="H373" s="27" t="s">
        <v>1048</v>
      </c>
      <c r="I373" s="27" t="s">
        <v>144</v>
      </c>
      <c r="M373" s="27" t="s">
        <v>136</v>
      </c>
      <c r="N373" s="27" t="s">
        <v>281</v>
      </c>
      <c r="O373" s="28" t="s">
        <v>1105</v>
      </c>
      <c r="P373" s="27" t="s">
        <v>172</v>
      </c>
      <c r="Q373" s="27" t="s">
        <v>1063</v>
      </c>
      <c r="R373" s="42" t="s">
        <v>1048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sonos-kitchen-five</v>
      </c>
      <c r="AV373" s="73" t="s">
        <v>407</v>
      </c>
      <c r="AW373" s="27" t="s">
        <v>1139</v>
      </c>
      <c r="AX373" s="27" t="s">
        <v>1140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"5c:aa:fd:f1:a3:d4"], ["ip", "10.0.4.42"]]</v>
      </c>
    </row>
    <row r="374" spans="1:60" ht="16" customHeight="1">
      <c r="A374" s="27">
        <v>2667</v>
      </c>
      <c r="B374" s="27" t="s">
        <v>770</v>
      </c>
      <c r="C374" s="27" t="s">
        <v>1133</v>
      </c>
      <c r="D374" s="27" t="s">
        <v>149</v>
      </c>
      <c r="E374" s="27" t="s">
        <v>1136</v>
      </c>
      <c r="F374" s="31" t="str">
        <f>IF(ISBLANK(E374), "", Table2[[#This Row],[unique_id]])</f>
        <v>template_parents_move_proxy</v>
      </c>
      <c r="G374" s="27" t="s">
        <v>1043</v>
      </c>
      <c r="H374" s="27" t="s">
        <v>1048</v>
      </c>
      <c r="I374" s="27" t="s">
        <v>144</v>
      </c>
      <c r="O374" s="28" t="s">
        <v>1105</v>
      </c>
      <c r="P374" s="27" t="s">
        <v>172</v>
      </c>
      <c r="Q374" s="27" t="s">
        <v>1063</v>
      </c>
      <c r="R374" s="42" t="s">
        <v>1048</v>
      </c>
      <c r="S374" s="27" t="str">
        <f>_xlfn.CONCAT( Table2[[#This Row],[device_suggested_area]], " ",Table2[[#This Row],[powercalc_group_3]])</f>
        <v>Parents Audio Visual Devices</v>
      </c>
      <c r="T374" s="34" t="s">
        <v>1141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30"/>
      <c r="BG374" s="30"/>
    </row>
    <row r="375" spans="1:60" ht="16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1034</v>
      </c>
      <c r="F375" s="31" t="str">
        <f>IF(ISBLANK(E375), "", Table2[[#This Row],[unique_id]])</f>
        <v>parents_move</v>
      </c>
      <c r="G375" s="27" t="s">
        <v>1043</v>
      </c>
      <c r="H375" s="27" t="s">
        <v>1048</v>
      </c>
      <c r="I375" s="27" t="s">
        <v>144</v>
      </c>
      <c r="M375" s="27" t="s">
        <v>136</v>
      </c>
      <c r="N375" s="27" t="s">
        <v>281</v>
      </c>
      <c r="O375" s="28" t="s">
        <v>1105</v>
      </c>
      <c r="P375" s="27" t="s">
        <v>172</v>
      </c>
      <c r="Q375" s="27" t="s">
        <v>1063</v>
      </c>
      <c r="R375" s="42" t="s">
        <v>1048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sonos-parents-move</v>
      </c>
      <c r="AV375" s="73" t="s">
        <v>407</v>
      </c>
      <c r="AW375" s="27" t="s">
        <v>1137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"5c:aa:fd:d1:23:be"], ["ip", "10.0.4.40"]]</v>
      </c>
    </row>
    <row r="376" spans="1:60" ht="16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903</v>
      </c>
      <c r="F376" s="31" t="str">
        <f>IF(ISBLANK(E376), "", Table2[[#This Row],[unique_id]])</f>
        <v>parents_tv_speaker</v>
      </c>
      <c r="G376" s="27" t="s">
        <v>904</v>
      </c>
      <c r="H376" s="27" t="s">
        <v>1048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apple-parents-tv-speaker</v>
      </c>
      <c r="AV376" s="73" t="s">
        <v>468</v>
      </c>
      <c r="AW376" s="27" t="s">
        <v>905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"d4:a3:3d:5c:8c:28"], ["ip", "10.0.4.48"]]</v>
      </c>
    </row>
    <row r="377" spans="1:60" ht="16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924</v>
      </c>
      <c r="F377" s="31" t="str">
        <f>IF(ISBLANK(E377), "", Table2[[#This Row],[unique_id]])</f>
        <v>back_door_lock_security</v>
      </c>
      <c r="G377" s="27" t="s">
        <v>920</v>
      </c>
      <c r="H377" s="27" t="s">
        <v>893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935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30"/>
      <c r="BG377" s="30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937</v>
      </c>
      <c r="F378" s="31" t="str">
        <f>IF(ISBLANK(E378), "", Table2[[#This Row],[unique_id]])</f>
        <v>template_back_door_state</v>
      </c>
      <c r="G378" s="27" t="s">
        <v>301</v>
      </c>
      <c r="H378" s="27" t="s">
        <v>893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/>
      </c>
    </row>
    <row r="379" spans="1:60" ht="16" customHeight="1">
      <c r="A379" s="27">
        <v>2702</v>
      </c>
      <c r="B379" s="27" t="s">
        <v>26</v>
      </c>
      <c r="C379" s="27" t="s">
        <v>881</v>
      </c>
      <c r="D379" s="27" t="s">
        <v>887</v>
      </c>
      <c r="E379" s="27" t="s">
        <v>888</v>
      </c>
      <c r="F379" s="31" t="str">
        <f>IF(ISBLANK(E379), "", Table2[[#This Row],[unique_id]])</f>
        <v>back_door_lock</v>
      </c>
      <c r="G379" s="27" t="s">
        <v>939</v>
      </c>
      <c r="H379" s="27" t="s">
        <v>893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1059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886</v>
      </c>
      <c r="AV379" s="73" t="s">
        <v>884</v>
      </c>
      <c r="AW379" s="27" t="s">
        <v>882</v>
      </c>
      <c r="AX379" s="34" t="s">
        <v>883</v>
      </c>
      <c r="AY379" s="27" t="s">
        <v>881</v>
      </c>
      <c r="BA379" s="27" t="s">
        <v>737</v>
      </c>
      <c r="BD379" s="27" t="s">
        <v>880</v>
      </c>
      <c r="BE379" s="27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"0x000d6f0011274420"]]</v>
      </c>
    </row>
    <row r="380" spans="1:60" ht="16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930</v>
      </c>
      <c r="F380" s="31" t="str">
        <f>IF(ISBLANK(E380), "", Table2[[#This Row],[unique_id]])</f>
        <v>template_back_door_sensor_contact_last</v>
      </c>
      <c r="G380" s="27" t="s">
        <v>938</v>
      </c>
      <c r="H380" s="27" t="s">
        <v>893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1059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914</v>
      </c>
      <c r="AV380" s="73" t="s">
        <v>884</v>
      </c>
      <c r="AW380" s="34" t="s">
        <v>911</v>
      </c>
      <c r="AX380" s="34" t="s">
        <v>912</v>
      </c>
      <c r="AY380" s="27" t="s">
        <v>365</v>
      </c>
      <c r="BA380" s="27" t="s">
        <v>737</v>
      </c>
      <c r="BD380" s="27" t="s">
        <v>915</v>
      </c>
      <c r="BE380" s="27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"0x00124b0029119f9a"]]</v>
      </c>
    </row>
    <row r="381" spans="1:60" ht="16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IF(ISBLANK(E381), "", Table2[[#This Row],[unique_id]])</f>
        <v/>
      </c>
      <c r="G381" s="27" t="s">
        <v>893</v>
      </c>
      <c r="H381" s="27" t="s">
        <v>907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H381" s="27" t="str">
        <f>IF(AND(ISBLANK(BD381), ISBLANK(BE381)), "", _xlfn.CONCAT("[", IF(ISBLANK(BD381), "", _xlfn.CONCAT("[""mac"", """, BD381, """]")), IF(ISBLANK(BE381), "", _xlfn.CONCAT(", [""ip"", """, BE381, """]")), "]"))</f>
        <v/>
      </c>
    </row>
    <row r="382" spans="1:60" ht="16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925</v>
      </c>
      <c r="F382" s="31" t="str">
        <f>IF(ISBLANK(E382), "", Table2[[#This Row],[unique_id]])</f>
        <v>front_door_lock_security</v>
      </c>
      <c r="G382" s="27" t="s">
        <v>920</v>
      </c>
      <c r="H382" s="27" t="s">
        <v>892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935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30"/>
      <c r="BG382" s="30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936</v>
      </c>
      <c r="F383" s="31" t="str">
        <f>IF(ISBLANK(E383), "", Table2[[#This Row],[unique_id]])</f>
        <v>template_front_door_state</v>
      </c>
      <c r="G383" s="27" t="s">
        <v>301</v>
      </c>
      <c r="H383" s="27" t="s">
        <v>892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/>
      </c>
    </row>
    <row r="384" spans="1:60" ht="16" customHeight="1">
      <c r="A384" s="27">
        <v>2707</v>
      </c>
      <c r="B384" s="27" t="s">
        <v>26</v>
      </c>
      <c r="C384" s="27" t="s">
        <v>881</v>
      </c>
      <c r="D384" s="27" t="s">
        <v>887</v>
      </c>
      <c r="E384" s="27" t="s">
        <v>889</v>
      </c>
      <c r="F384" s="31" t="str">
        <f>IF(ISBLANK(E384), "", Table2[[#This Row],[unique_id]])</f>
        <v>front_door_lock</v>
      </c>
      <c r="G384" s="27" t="s">
        <v>939</v>
      </c>
      <c r="H384" s="27" t="s">
        <v>892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1059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885</v>
      </c>
      <c r="AV384" s="73" t="s">
        <v>884</v>
      </c>
      <c r="AW384" s="27" t="s">
        <v>882</v>
      </c>
      <c r="AX384" s="34" t="s">
        <v>883</v>
      </c>
      <c r="AY384" s="27" t="s">
        <v>881</v>
      </c>
      <c r="BA384" s="27" t="s">
        <v>389</v>
      </c>
      <c r="BD384" s="27" t="s">
        <v>890</v>
      </c>
      <c r="BE384" s="27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"0x000d6f001127f08c"]]</v>
      </c>
    </row>
    <row r="385" spans="1:60" ht="16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929</v>
      </c>
      <c r="F385" s="31" t="str">
        <f>IF(ISBLANK(E385), "", Table2[[#This Row],[unique_id]])</f>
        <v>template_front_door_sensor_contact_last</v>
      </c>
      <c r="G385" s="59" t="s">
        <v>938</v>
      </c>
      <c r="H385" s="59" t="s">
        <v>892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1059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910</v>
      </c>
      <c r="AV385" s="73" t="s">
        <v>884</v>
      </c>
      <c r="AW385" s="34" t="s">
        <v>911</v>
      </c>
      <c r="AX385" s="34" t="s">
        <v>912</v>
      </c>
      <c r="AY385" s="27" t="s">
        <v>365</v>
      </c>
      <c r="BA385" s="27" t="s">
        <v>389</v>
      </c>
      <c r="BD385" s="27" t="s">
        <v>913</v>
      </c>
      <c r="BE385" s="27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"0x00124b0029113713"]]</v>
      </c>
    </row>
    <row r="386" spans="1:60" ht="16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IF(ISBLANK(E386), "", Table2[[#This Row],[unique_id]])</f>
        <v/>
      </c>
      <c r="G386" s="27" t="s">
        <v>892</v>
      </c>
      <c r="H386" s="27" t="s">
        <v>906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H386" s="27" t="str">
        <f>IF(AND(ISBLANK(BD386), ISBLANK(BE386)), "", _xlfn.CONCAT("[", IF(ISBLANK(BD386), "", _xlfn.CONCAT("[""mac"", """, BD386, """]")), IF(ISBLANK(BE386), "", _xlfn.CONCAT(", [""ip"", """, BE386, """]")), "]"))</f>
        <v/>
      </c>
    </row>
    <row r="387" spans="1:60" ht="16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IF(ISBLANK(E387), "", Table2[[#This Row],[unique_id]])</f>
        <v>column_break</v>
      </c>
      <c r="G387" s="27" t="s">
        <v>360</v>
      </c>
      <c r="H387" s="27" t="s">
        <v>895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H387" s="27" t="str">
        <f>IF(AND(ISBLANK(BD387), ISBLANK(BE387)), "", _xlfn.CONCAT("[", IF(ISBLANK(BD387), "", _xlfn.CONCAT("[""mac"", """, BD387, """]")), IF(ISBLANK(BE387), "", _xlfn.CONCAT(", [""ip"", """, BE387, """]")), "]"))</f>
        <v/>
      </c>
    </row>
    <row r="388" spans="1:60" ht="16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IF(ISBLANK(E388), "", Table2[[#This Row],[unique_id]])</f>
        <v>uvc_ada_motion</v>
      </c>
      <c r="G388" s="27" t="s">
        <v>891</v>
      </c>
      <c r="H388" s="27" t="s">
        <v>895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H388" s="27" t="str">
        <f>IF(AND(ISBLANK(BD388), ISBLANK(BE388)), "", _xlfn.CONCAT("[", IF(ISBLANK(BD388), "", _xlfn.CONCAT("[""mac"", """, BD388, """]")), IF(ISBLANK(BE388), "", _xlfn.CONCAT(", [""ip"", """, BE388, """]")), "]"))</f>
        <v/>
      </c>
    </row>
    <row r="389" spans="1:60" ht="16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IF(ISBLANK(E389), "", Table2[[#This Row],[unique_id]])</f>
        <v>uvc_ada_medium</v>
      </c>
      <c r="G389" s="27" t="s">
        <v>130</v>
      </c>
      <c r="H389" s="27" t="s">
        <v>897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H389" s="27" t="str">
        <f>IF(AND(ISBLANK(BD389), ISBLANK(BE389)), "", _xlfn.CONCAT("[", IF(ISBLANK(BD389), "", _xlfn.CONCAT("[""mac"", """, BD389, """]")), IF(ISBLANK(BE389), "", _xlfn.CONCAT(", [""ip"", """, BE389, """]")), "]"))</f>
        <v>[["mac", "74:83:c2:3f:6c:4c"], ["ip", "10.0.6.20"]]</v>
      </c>
    </row>
    <row r="390" spans="1:60" ht="16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IF(ISBLANK(E390), "", Table2[[#This Row],[unique_id]])</f>
        <v>column_break</v>
      </c>
      <c r="G390" s="27" t="s">
        <v>360</v>
      </c>
      <c r="H390" s="27" t="s">
        <v>897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IF(ISBLANK(E391), "", Table2[[#This Row],[unique_id]])</f>
        <v>uvc_edwin_motion</v>
      </c>
      <c r="G391" s="27" t="s">
        <v>891</v>
      </c>
      <c r="H391" s="27" t="s">
        <v>894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IF(ISBLANK(E392), "", Table2[[#This Row],[unique_id]])</f>
        <v>uvc_edwin_medium</v>
      </c>
      <c r="G392" s="27" t="s">
        <v>127</v>
      </c>
      <c r="H392" s="27" t="s">
        <v>896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H392" s="27" t="str">
        <f>IF(AND(ISBLANK(BD392), ISBLANK(BE392)), "", _xlfn.CONCAT("[", IF(ISBLANK(BD392), "", _xlfn.CONCAT("[""mac"", """, BD392, """]")), IF(ISBLANK(BE392), "", _xlfn.CONCAT(", [""ip"", """, BE392, """]")), "]"))</f>
        <v>[["mac", "74:83:c2:3f:6e:5c"], ["ip", "10.0.6.21"]]</v>
      </c>
    </row>
    <row r="393" spans="1:60" ht="16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IF(ISBLANK(E393), "", Table2[[#This Row],[unique_id]])</f>
        <v>column_break</v>
      </c>
      <c r="G393" s="27" t="s">
        <v>360</v>
      </c>
      <c r="H393" s="27" t="s">
        <v>896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/>
      </c>
    </row>
    <row r="394" spans="1:60" ht="16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842</v>
      </c>
      <c r="F394" s="31" t="str">
        <f>IF(ISBLANK(E394), "", Table2[[#This Row],[unique_id]])</f>
        <v>ada_fan_occupancy</v>
      </c>
      <c r="G394" s="27" t="s">
        <v>130</v>
      </c>
      <c r="H394" s="27" t="s">
        <v>898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841</v>
      </c>
      <c r="F395" s="31" t="str">
        <f>IF(ISBLANK(E395), "", Table2[[#This Row],[unique_id]])</f>
        <v>edwin_fan_occupancy</v>
      </c>
      <c r="G395" s="27" t="s">
        <v>127</v>
      </c>
      <c r="H395" s="27" t="s">
        <v>898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843</v>
      </c>
      <c r="F396" s="31" t="str">
        <f>IF(ISBLANK(E396), "", Table2[[#This Row],[unique_id]])</f>
        <v>parents_fan_occupancy</v>
      </c>
      <c r="G396" s="27" t="s">
        <v>201</v>
      </c>
      <c r="H396" s="27" t="s">
        <v>898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844</v>
      </c>
      <c r="F397" s="31" t="str">
        <f>IF(ISBLANK(E397), "", Table2[[#This Row],[unique_id]])</f>
        <v>lounge_fan_occupancy</v>
      </c>
      <c r="G397" s="27" t="s">
        <v>203</v>
      </c>
      <c r="H397" s="27" t="s">
        <v>898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H397" s="27" t="str">
        <f>IF(AND(ISBLANK(BD397), ISBLANK(BE397)), "", _xlfn.CONCAT("[", IF(ISBLANK(BD397), "", _xlfn.CONCAT("[""mac"", """, BD397, """]")), IF(ISBLANK(BE397), "", _xlfn.CONCAT(", [""ip"", """, BE397, """]")), "]"))</f>
        <v/>
      </c>
    </row>
    <row r="398" spans="1:60" ht="16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845</v>
      </c>
      <c r="F398" s="31" t="str">
        <f>IF(ISBLANK(E398), "", Table2[[#This Row],[unique_id]])</f>
        <v>deck_east_fan_occupancy</v>
      </c>
      <c r="G398" s="27" t="s">
        <v>225</v>
      </c>
      <c r="H398" s="27" t="s">
        <v>898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H398" s="27" t="str">
        <f>IF(AND(ISBLANK(BD398), ISBLANK(BE398)), "", _xlfn.CONCAT("[", IF(ISBLANK(BD398), "", _xlfn.CONCAT("[""mac"", """, BD398, """]")), IF(ISBLANK(BE398), "", _xlfn.CONCAT(", [""ip"", """, BE398, """]")), "]"))</f>
        <v/>
      </c>
    </row>
    <row r="399" spans="1:60" ht="16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846</v>
      </c>
      <c r="F399" s="31" t="str">
        <f>IF(ISBLANK(E399), "", Table2[[#This Row],[unique_id]])</f>
        <v>deck_west_fan_occupancy</v>
      </c>
      <c r="G399" s="27" t="s">
        <v>224</v>
      </c>
      <c r="H399" s="27" t="s">
        <v>898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customHeight="1">
      <c r="A400" s="27">
        <v>5000</v>
      </c>
      <c r="B400" s="30" t="s">
        <v>26</v>
      </c>
      <c r="C400" s="27" t="s">
        <v>244</v>
      </c>
      <c r="F400" s="31" t="str">
        <f>IF(ISBLANK(E400),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H400" s="27" t="str">
        <f>IF(AND(ISBLANK(BD400), ISBLANK(BE400)), "", _xlfn.CONCAT("[", IF(ISBLANK(BD400), "", _xlfn.CONCAT("[""mac"", """, BD400, """]")), IF(ISBLANK(BE400), "", _xlfn.CONCAT(", [""ip"", """, BE400, """]")), "]"))</f>
        <v>[["mac", "74:ac:b9:1c:15:f1"], ["ip", "10.0.0.1"]]</v>
      </c>
    </row>
    <row r="401" spans="1:60" ht="16" customHeight="1">
      <c r="A401" s="27">
        <v>5001</v>
      </c>
      <c r="B401" s="30" t="s">
        <v>26</v>
      </c>
      <c r="C401" s="27" t="s">
        <v>244</v>
      </c>
      <c r="F401" s="31" t="str">
        <f>IF(ISBLANK(E401),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856</v>
      </c>
      <c r="AV401" s="73" t="s">
        <v>857</v>
      </c>
      <c r="AW401" s="27" t="s">
        <v>490</v>
      </c>
      <c r="AX401" s="59" t="s">
        <v>854</v>
      </c>
      <c r="AY401" s="27" t="s">
        <v>244</v>
      </c>
      <c r="BA401" s="27" t="s">
        <v>28</v>
      </c>
      <c r="BC401" s="27" t="s">
        <v>477</v>
      </c>
      <c r="BD401" s="27" t="s">
        <v>859</v>
      </c>
      <c r="BE401" s="27" t="s">
        <v>493</v>
      </c>
      <c r="BH401" s="27" t="str">
        <f>IF(AND(ISBLANK(BD401), ISBLANK(BE401)), "", _xlfn.CONCAT("[", IF(ISBLANK(BD401), "", _xlfn.CONCAT("[""mac"", """, BD401, """]")), IF(ISBLANK(BE401), "", _xlfn.CONCAT(", [""ip"", """, BE401, """]")), "]"))</f>
        <v>[["mac", "78:45:58:cb:14:b5"], ["ip", "10.0.0.2"]]</v>
      </c>
    </row>
    <row r="402" spans="1:60" ht="16" customHeight="1">
      <c r="A402" s="27">
        <v>5002</v>
      </c>
      <c r="B402" s="30" t="s">
        <v>26</v>
      </c>
      <c r="C402" s="27" t="s">
        <v>244</v>
      </c>
      <c r="F402" s="31" t="str">
        <f>IF(ISBLANK(E402),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857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"b4:fb:e4:e3:83:32"], ["ip", "10.0.0.3"]]</v>
      </c>
    </row>
    <row r="403" spans="1:60" ht="16" customHeight="1">
      <c r="A403" s="27">
        <v>5003</v>
      </c>
      <c r="B403" s="30" t="s">
        <v>26</v>
      </c>
      <c r="C403" s="27" t="s">
        <v>244</v>
      </c>
      <c r="F403" s="31" t="str">
        <f>IF(ISBLANK(E403),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858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H403" s="27" t="str">
        <f>IF(AND(ISBLANK(BD403), ISBLANK(BE403)), "", _xlfn.CONCAT("[", IF(ISBLANK(BD403), "", _xlfn.CONCAT("[""mac"", """, BD403, """]")), IF(ISBLANK(BE403), "", _xlfn.CONCAT(", [""ip"", """, BE403, """]")), "]"))</f>
        <v>[["mac", "78:8a:20:70:d3:79"], ["ip", "10.0.0.4"]]</v>
      </c>
    </row>
    <row r="404" spans="1:60" ht="16" customHeight="1">
      <c r="A404" s="27">
        <v>5004</v>
      </c>
      <c r="B404" s="30" t="s">
        <v>26</v>
      </c>
      <c r="C404" s="27" t="s">
        <v>244</v>
      </c>
      <c r="F404" s="31" t="str">
        <f>IF(ISBLANK(E404),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858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855</v>
      </c>
      <c r="BH404" s="27" t="str">
        <f>IF(AND(ISBLANK(BD404), ISBLANK(BE404)), "", _xlfn.CONCAT("[", IF(ISBLANK(BD404), "", _xlfn.CONCAT("[""mac"", """, BD404, """]")), IF(ISBLANK(BE404), "", _xlfn.CONCAT(", [""ip"", """, BE404, """]")), "]"))</f>
        <v>[["mac", "f0:9f:c2:fc:b0:f7"], ["ip", "10.0.0.5"]]</v>
      </c>
    </row>
    <row r="405" spans="1:60" ht="16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IF(ISBLANK(E405),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"4a:9a:06:5d:53:66"], ["ip", "10.0.4.10"]]</v>
      </c>
    </row>
    <row r="406" spans="1:60" ht="16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IF(ISBLANK(E406),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791</v>
      </c>
      <c r="BE406" s="27" t="s">
        <v>561</v>
      </c>
      <c r="BH406" s="27" t="str">
        <f>IF(AND(ISBLANK(BD406), ISBLANK(BE406)), "", _xlfn.CONCAT("[", IF(ISBLANK(BD406), "", _xlfn.CONCAT("[""mac"", """, BD406, """]")), IF(ISBLANK(BE406), "", _xlfn.CONCAT(", [""ip"", """, BE406, """]")), "]"))</f>
        <v>[["mac", "00:e0:4c:68:07:65"], ["ip", "10.0.4.11"]]</v>
      </c>
    </row>
    <row r="407" spans="1:60" ht="16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IF(ISBLANK(E407),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1081</v>
      </c>
      <c r="BE407" s="27" t="s">
        <v>473</v>
      </c>
      <c r="BH407" s="27" t="str">
        <f>IF(AND(ISBLANK(BD407), ISBLANK(BE407)), "", _xlfn.CONCAT("[", IF(ISBLANK(BD407), "", _xlfn.CONCAT("[""mac"", """, BD407, """]")), IF(ISBLANK(BE407), "", _xlfn.CONCAT(", [""ip"", """, BE407, """]")), "]"))</f>
        <v>[["mac", "2a:e0:4c:68:06:a1"], ["ip", "10.0.2.11"]]</v>
      </c>
    </row>
    <row r="408" spans="1:60" ht="16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IF(ISBLANK(E408),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H408" s="27" t="str">
        <f>IF(AND(ISBLANK(BD408), ISBLANK(BE408)), "", _xlfn.CONCAT("[", IF(ISBLANK(BD408), "", _xlfn.CONCAT("[""mac"", """, BD408, """]")), IF(ISBLANK(BE408), "", _xlfn.CONCAT(", [""ip"", """, BE408, """]")), "]"))</f>
        <v>[["mac", "6a:e0:4c:68:06:a1"], ["ip", "10.0.6.11"]]</v>
      </c>
    </row>
    <row r="409" spans="1:60" ht="16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IF(ISBLANK(E409),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H409" s="27" t="str">
        <f>IF(AND(ISBLANK(BD409), ISBLANK(BE409)), "", _xlfn.CONCAT("[", IF(ISBLANK(BD409), "", _xlfn.CONCAT("[""mac"", """, BD409, """]")), IF(ISBLANK(BE409), "", _xlfn.CONCAT(", [""ip"", """, BE409, """]")), "]"))</f>
        <v>[["mac", "00:e0:4c:68:04:21"]]</v>
      </c>
    </row>
    <row r="410" spans="1:60" ht="16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IF(ISBLANK(E410),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30"/>
      <c r="BG410" s="30"/>
      <c r="BH410" s="27" t="str">
        <f>IF(AND(ISBLANK(BD410), ISBLANK(BE410)), "", _xlfn.CONCAT("[", IF(ISBLANK(BD410), "", _xlfn.CONCAT("[""mac"", """, BD410, """]")), IF(ISBLANK(BE410), "", _xlfn.CONCAT(", [""ip"", """, BE410, """]")), "]"))</f>
        <v>[["mac", "00:e0:4c:68:07:0d"]]</v>
      </c>
    </row>
    <row r="411" spans="1:60" ht="16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30"/>
      <c r="BG411" s="30"/>
      <c r="BH411" s="27" t="str">
        <f>IF(AND(ISBLANK(BD411), ISBLANK(BE411)), "", _xlfn.CONCAT("[", IF(ISBLANK(BD411), "", _xlfn.CONCAT("[""mac"", """, BD411, """]")), IF(ISBLANK(BE411), "", _xlfn.CONCAT(", [""ip"", """, BE411, """]")), "]"))</f>
        <v>[["mac", "40:6c:8f:2a:da:9c"]]</v>
      </c>
    </row>
    <row r="412" spans="1:60" ht="16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1080</v>
      </c>
      <c r="BF412" s="30"/>
      <c r="BG412" s="30"/>
      <c r="BH412" s="27" t="str">
        <f>IF(AND(ISBLANK(BD412), ISBLANK(BE412)), "", _xlfn.CONCAT("[", IF(ISBLANK(BD412), "", _xlfn.CONCAT("[""mac"", """, BD412, """]")), IF(ISBLANK(BE412), "", _xlfn.CONCAT(", [""ip"", """, BE412, """]")), "]"))</f>
        <v>[["mac", "0c:4d:e9:d2:86:6c"], ["ip", "10.0.2.13"]]</v>
      </c>
    </row>
    <row r="413" spans="1:60" ht="16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30"/>
      <c r="BG413" s="30"/>
      <c r="BH413" s="27" t="str">
        <f>IF(AND(ISBLANK(BD413), ISBLANK(BE413)), "", _xlfn.CONCAT("[", IF(ISBLANK(BD413), "", _xlfn.CONCAT("[""mac"", """, BD413, """]")), IF(ISBLANK(BE413), "", _xlfn.CONCAT(", [""ip"", """, BE413, """]")), "]"))</f>
        <v>[["mac", "b8:27:eb:78:74:0e"], ["ip", "10.0.2.12"]]</v>
      </c>
    </row>
    <row r="414" spans="1:60" ht="16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IF(ISBLANK(E414),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1079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"30:05:5c:8a:ff:10"], ["ip", "10.0.6.22"]]</v>
      </c>
    </row>
    <row r="415" spans="1:60" ht="16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IF(ISBLANK(E415),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1059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H415" s="27" t="str">
        <f>IF(AND(ISBLANK(BD415), ISBLANK(BE415)), "", _xlfn.CONCAT("[", IF(ISBLANK(BD415), "", _xlfn.CONCAT("[""mac"", """, BD415, """]")), IF(ISBLANK(BE415), "", _xlfn.CONCAT(", [""ip"", """, BE415, """]")), "]"))</f>
        <v>[["mac", "0x00158d0005d9d088"]]</v>
      </c>
    </row>
    <row r="416" spans="1:60" ht="16" customHeight="1">
      <c r="A416" s="27">
        <v>6000</v>
      </c>
      <c r="B416" s="27" t="s">
        <v>26</v>
      </c>
      <c r="C416" s="27" t="s">
        <v>713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H416" s="27" t="str">
        <f>IF(AND(ISBLANK(BD416), ISBLANK(BE416)), "", _xlfn.CONCAT("[", IF(ISBLANK(BD416), "", _xlfn.CONCAT("[""mac"", """, BD416, """]")), IF(ISBLANK(BE416), "", _xlfn.CONCAT(", [""ip"", """, BE416, """]")), "]"))</f>
        <v>[["mac", "bc:09:63:42:09:c0"]]</v>
      </c>
    </row>
    <row r="417" spans="2:60" ht="16" customHeight="1"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H417" s="27" t="str">
        <f>IF(AND(ISBLANK(BD417), ISBLANK(BE417)), "", _xlfn.CONCAT("[", IF(ISBLANK(BD417), "", _xlfn.CONCAT("[""mac"", """, BD417, """]")), IF(ISBLANK(BE417), "", _xlfn.CONCAT(", [""ip"", """, BE417, """]")), "]"))</f>
        <v/>
      </c>
    </row>
    <row r="418" spans="2:60" ht="16" customHeight="1">
      <c r="B418" s="30"/>
      <c r="C418" s="30"/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H418" s="27" t="str">
        <f>IF(AND(ISBLANK(BD418), ISBLANK(BE418)), "", _xlfn.CONCAT("[", IF(ISBLANK(BD418), "", _xlfn.CONCAT("[""mac"", """, BD418, """]")), IF(ISBLANK(BE418), "", _xlfn.CONCAT(", [""ip"", """, BE418, """]")), "]"))</f>
        <v/>
      </c>
    </row>
    <row r="419" spans="2:60" ht="16" customHeight="1"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H419" s="27" t="str">
        <f>IF(AND(ISBLANK(BD419), ISBLANK(BE419)), "", _xlfn.CONCAT("[", IF(ISBLANK(BD419), "", _xlfn.CONCAT("[""mac"", """, BD419, """]")), IF(ISBLANK(BE419), "", _xlfn.CONCAT(", [""ip"", """, BE419, """]")), "]"))</f>
        <v/>
      </c>
    </row>
    <row r="420" spans="2:60" ht="16" customHeight="1"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H420" s="27" t="str">
        <f>IF(AND(ISBLANK(BD420), ISBLANK(BE420)), "", _xlfn.CONCAT("[", IF(ISBLANK(BD420), "", _xlfn.CONCAT("[""mac"", """, BD420, """]")), IF(ISBLANK(BE420), "", _xlfn.CONCAT(", [""ip"", """, BE420, """]")), "]"))</f>
        <v/>
      </c>
    </row>
    <row r="421" spans="2:60" ht="16" customHeight="1">
      <c r="F421" s="31" t="str">
        <f>IF(ISBLANK(E421),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H421" s="27" t="str">
        <f>IF(AND(ISBLANK(BD421), ISBLANK(BE421)), "", _xlfn.CONCAT("[", IF(ISBLANK(BD421), "", _xlfn.CONCAT("[""mac"", """, BD421, """]")), IF(ISBLANK(BE421), "", _xlfn.CONCAT(", [""ip"", """, BE421, """]")), "]"))</f>
        <v/>
      </c>
    </row>
    <row r="422" spans="2:60" ht="16" customHeight="1"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/>
      </c>
    </row>
    <row r="423" spans="2:60" ht="16" customHeight="1">
      <c r="E423" s="32"/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H423" s="27" t="str">
        <f>IF(AND(ISBLANK(BD423), ISBLANK(BE423)), "", _xlfn.CONCAT("[", IF(ISBLANK(BD423), "", _xlfn.CONCAT("[""mac"", """, BD423, """]")), IF(ISBLANK(BE423), "", _xlfn.CONCAT(", [""ip"", """, BE423, """]")), "]"))</f>
        <v/>
      </c>
    </row>
    <row r="424" spans="2:60" ht="16" customHeight="1">
      <c r="E424" s="32"/>
      <c r="F424" s="31" t="str">
        <f>IF(ISBLANK(E424),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H424" s="27" t="str">
        <f>IF(AND(ISBLANK(BD424), ISBLANK(BE424)), "", _xlfn.CONCAT("[", IF(ISBLANK(BD424), "", _xlfn.CONCAT("[""mac"", """, BD424, """]")), IF(ISBLANK(BE424), "", _xlfn.CONCAT(", [""ip"", """, BE424, """]")), "]"))</f>
        <v/>
      </c>
    </row>
    <row r="425" spans="2:60" ht="16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H425" s="27" t="str">
        <f>IF(AND(ISBLANK(BD425), ISBLANK(BE425)), "", _xlfn.CONCAT("[", IF(ISBLANK(BD425), "", _xlfn.CONCAT("[""mac"", """, BD425, """]")), IF(ISBLANK(BE425), "", _xlfn.CONCAT(", [""ip"", """, BE425, """]")), "]"))</f>
        <v/>
      </c>
    </row>
    <row r="426" spans="2:60" ht="16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H426" s="27" t="str">
        <f>IF(AND(ISBLANK(BD426), ISBLANK(BE426)), "", _xlfn.CONCAT("[", IF(ISBLANK(BD426), "", _xlfn.CONCAT("[""mac"", """, BD426, """]")), IF(ISBLANK(BE426), "", _xlfn.CONCAT(", [""ip"", """, BE426, """]")), "]"))</f>
        <v/>
      </c>
    </row>
    <row r="427" spans="2:60" ht="16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H427" s="27" t="str">
        <f>IF(AND(ISBLANK(BD427), ISBLANK(BE427)), "", _xlfn.CONCAT("[", IF(ISBLANK(BD427), "", _xlfn.CONCAT("[""mac"", """, BD427, """]")), IF(ISBLANK(BE427), "", _xlfn.CONCAT(", [""ip"", """, BE427, """]")), "]"))</f>
        <v/>
      </c>
    </row>
    <row r="428" spans="2:60" ht="16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/>
      </c>
    </row>
    <row r="429" spans="2:60" ht="16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/>
      </c>
    </row>
    <row r="430" spans="2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2:60" ht="16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2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6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6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6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6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6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6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6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6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6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6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6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6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6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6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6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6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customHeight="1">
      <c r="F542" s="31" t="str">
        <f>IF(ISBLANK(E542),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customHeight="1">
      <c r="F543" s="31" t="str">
        <f>IF(ISBLANK(E543),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customHeight="1">
      <c r="F552" s="31" t="str">
        <f>IF(ISBLANK(E552),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2023-07-19T05:26:50Z</dcterms:modified>
</cp:coreProperties>
</file>