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P:\Project\GPAcalculator\"/>
    </mc:Choice>
  </mc:AlternateContent>
  <xr:revisionPtr revIDLastSave="0" documentId="13_ncr:1_{567F139F-2163-48BB-B18E-4BD6F1DF177F}" xr6:coauthVersionLast="47" xr6:coauthVersionMax="47" xr10:uidLastSave="{00000000-0000-0000-0000-000000000000}"/>
  <bookViews>
    <workbookView xWindow="-108" yWindow="-108" windowWidth="23256" windowHeight="12456" xr2:uid="{DFF6C743-F59C-B24B-B33E-8C4CB8C302DE}"/>
  </bookViews>
  <sheets>
    <sheet name="TOTA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6" l="1"/>
  <c r="F46" i="6"/>
  <c r="F41" i="6"/>
  <c r="F44" i="6"/>
  <c r="F43" i="6"/>
  <c r="F45" i="6"/>
  <c r="F67" i="6"/>
  <c r="F30" i="6"/>
  <c r="F31" i="6"/>
  <c r="F59" i="6"/>
  <c r="F54" i="6"/>
  <c r="F55" i="6"/>
  <c r="F56" i="6"/>
  <c r="F20" i="6"/>
  <c r="F19" i="6"/>
  <c r="P18" i="6"/>
  <c r="P20" i="6"/>
  <c r="P23" i="6"/>
  <c r="P14" i="6"/>
  <c r="J16" i="6"/>
  <c r="F18" i="6" s="1"/>
  <c r="J15" i="6"/>
  <c r="F17" i="6" s="1"/>
  <c r="J14" i="6"/>
  <c r="F16" i="6" s="1"/>
  <c r="P63" i="6"/>
  <c r="P64" i="6"/>
  <c r="P17" i="6"/>
  <c r="P21" i="6"/>
  <c r="P22" i="6"/>
  <c r="N73" i="6"/>
  <c r="B64" i="6" s="1"/>
  <c r="P72" i="6"/>
  <c r="P71" i="6"/>
  <c r="I70" i="6"/>
  <c r="B65" i="6" s="1"/>
  <c r="P70" i="6"/>
  <c r="K69" i="6"/>
  <c r="P69" i="6"/>
  <c r="K68" i="6"/>
  <c r="P68" i="6"/>
  <c r="K67" i="6"/>
  <c r="P67" i="6"/>
  <c r="K66" i="6"/>
  <c r="P66" i="6"/>
  <c r="K65" i="6"/>
  <c r="P65" i="6"/>
  <c r="K64" i="6"/>
  <c r="K63" i="6"/>
  <c r="F66" i="6"/>
  <c r="N58" i="6"/>
  <c r="B57" i="6" s="1"/>
  <c r="I58" i="6"/>
  <c r="B53" i="6" s="1"/>
  <c r="P57" i="6"/>
  <c r="K57" i="6"/>
  <c r="P56" i="6"/>
  <c r="K56" i="6"/>
  <c r="P55" i="6"/>
  <c r="K55" i="6"/>
  <c r="P54" i="6"/>
  <c r="K54" i="6"/>
  <c r="P53" i="6"/>
  <c r="K53" i="6"/>
  <c r="P52" i="6"/>
  <c r="K52" i="6"/>
  <c r="F58" i="6"/>
  <c r="B47" i="6"/>
  <c r="B6" i="6" s="1"/>
  <c r="I37" i="6"/>
  <c r="B29" i="6" s="1"/>
  <c r="N37" i="6"/>
  <c r="B28" i="6" s="1"/>
  <c r="K36" i="6"/>
  <c r="P36" i="6"/>
  <c r="K35" i="6"/>
  <c r="P35" i="6"/>
  <c r="K34" i="6"/>
  <c r="P34" i="6"/>
  <c r="K33" i="6"/>
  <c r="P33" i="6"/>
  <c r="K32" i="6"/>
  <c r="P32" i="6"/>
  <c r="K31" i="6"/>
  <c r="P31" i="6"/>
  <c r="K30" i="6"/>
  <c r="P30" i="6"/>
  <c r="K29" i="6"/>
  <c r="P29" i="6"/>
  <c r="K28" i="6"/>
  <c r="P28" i="6"/>
  <c r="K27" i="6"/>
  <c r="P27" i="6"/>
  <c r="N24" i="6"/>
  <c r="B15" i="6" s="1"/>
  <c r="B21" i="6" s="1"/>
  <c r="E21" i="6"/>
  <c r="B5" i="6" l="1"/>
  <c r="P19" i="6"/>
  <c r="P16" i="6"/>
  <c r="P15" i="6"/>
  <c r="P24" i="6" s="1"/>
  <c r="F15" i="6" s="1"/>
  <c r="P73" i="6"/>
  <c r="F64" i="6" s="1"/>
  <c r="B68" i="6"/>
  <c r="B9" i="6" s="1"/>
  <c r="K70" i="6"/>
  <c r="F65" i="6" s="1"/>
  <c r="P58" i="6"/>
  <c r="F57" i="6" s="1"/>
  <c r="B60" i="6"/>
  <c r="B8" i="6" s="1"/>
  <c r="K58" i="6"/>
  <c r="F53" i="6" s="1"/>
  <c r="F47" i="6"/>
  <c r="C6" i="6" s="1"/>
  <c r="D6" i="6" s="1"/>
  <c r="K37" i="6"/>
  <c r="F29" i="6" s="1"/>
  <c r="B32" i="6"/>
  <c r="B7" i="6" s="1"/>
  <c r="P37" i="6"/>
  <c r="F28" i="6" s="1"/>
  <c r="F68" i="6" l="1"/>
  <c r="C9" i="6" s="1"/>
  <c r="D9" i="6" s="1"/>
  <c r="F60" i="6"/>
  <c r="C8" i="6" s="1"/>
  <c r="D8" i="6" s="1"/>
  <c r="F32" i="6"/>
  <c r="C7" i="6" l="1"/>
  <c r="D7" i="6" l="1"/>
  <c r="J17" i="6" l="1"/>
  <c r="F21" i="6" s="1"/>
  <c r="C5" i="6" s="1"/>
  <c r="D5" i="6" s="1"/>
  <c r="D10" i="6" l="1"/>
</calcChain>
</file>

<file path=xl/sharedStrings.xml><?xml version="1.0" encoding="utf-8"?>
<sst xmlns="http://schemas.openxmlformats.org/spreadsheetml/2006/main" count="199" uniqueCount="120">
  <si>
    <t>SEMESTER 1 - GRADE TOTAL</t>
  </si>
  <si>
    <t>SEMESTER 1</t>
  </si>
  <si>
    <t>COURSE</t>
  </si>
  <si>
    <t>GRADED TOTAL</t>
  </si>
  <si>
    <t>EARNED(weight)</t>
  </si>
  <si>
    <t>CURRENT(EARNED/GRADED)</t>
  </si>
  <si>
    <t>APS145</t>
  </si>
  <si>
    <t>CPR101</t>
  </si>
  <si>
    <t>IPC144</t>
  </si>
  <si>
    <t>OPS102</t>
  </si>
  <si>
    <t>AVERAGE</t>
  </si>
  <si>
    <t>N/A</t>
  </si>
  <si>
    <t>APS145 - GRADING BREAKDOWN</t>
  </si>
  <si>
    <t>TESTS</t>
  </si>
  <si>
    <t>MARK</t>
  </si>
  <si>
    <t>WEIGHT</t>
  </si>
  <si>
    <t>WORKSHOP</t>
  </si>
  <si>
    <t>ACTIVE</t>
  </si>
  <si>
    <t>TOTAL GRADE</t>
  </si>
  <si>
    <t>To obtain a credit in this subject, a student must:</t>
  </si>
  <si>
    <t>COMPONENTS</t>
  </si>
  <si>
    <t>MODIFIER</t>
  </si>
  <si>
    <t>EARNED</t>
  </si>
  <si>
    <t>TEST #1 /15</t>
  </si>
  <si>
    <t>WORKSHOP #1</t>
  </si>
  <si>
    <t>BEST 8 OUT OF 10</t>
  </si>
  <si>
    <t>TEST #2 /20</t>
  </si>
  <si>
    <t>WORKSHOP #2</t>
  </si>
  <si>
    <t>•Successfully complete 8 workshops (Best 8 if more than 8 are completed)</t>
  </si>
  <si>
    <t>✔</t>
  </si>
  <si>
    <t>TEST #1 OCTOBER 3</t>
  </si>
  <si>
    <t>TEST #3 /35</t>
  </si>
  <si>
    <t>WORKSHOP #3</t>
  </si>
  <si>
    <t>TEST #2 NOVEMBER 7</t>
  </si>
  <si>
    <t>TOTAL</t>
  </si>
  <si>
    <t>WORKSHOP #4</t>
  </si>
  <si>
    <t>•Successfully complete 1 presenta(on (Best mark used if more than one completed)</t>
  </si>
  <si>
    <t>TEST #3 DECEMBER 5</t>
  </si>
  <si>
    <t>WORKSHOP #5</t>
  </si>
  <si>
    <t>VIDEO PRESENTATION</t>
  </si>
  <si>
    <t>TEST CHECKLIST:</t>
  </si>
  <si>
    <t>WORKSHOP #6</t>
  </si>
  <si>
    <t>•Achieve an average of 50% or better on all tests combined</t>
  </si>
  <si>
    <t>ASSIGNMENT</t>
  </si>
  <si>
    <t>Alaways explicitly declare variables (No arrays if not mentioned)</t>
  </si>
  <si>
    <t>WORKSHOP #7</t>
  </si>
  <si>
    <t>Create function if the pseudo code is bit long</t>
  </si>
  <si>
    <t>WORKSHOP #8</t>
  </si>
  <si>
    <t>•Successfully complete all assignments</t>
  </si>
  <si>
    <t>WORKSHOP #9</t>
  </si>
  <si>
    <t>WORKSHOP #10</t>
  </si>
  <si>
    <t>•Achieve a grade of 50% or better on the overall course</t>
  </si>
  <si>
    <t>CPR101 - GRADING BREAKDOWN</t>
  </si>
  <si>
    <t>ACTIVITIES (5% EA)</t>
  </si>
  <si>
    <t>Active</t>
  </si>
  <si>
    <t>QUIZ (3.75% EA)</t>
  </si>
  <si>
    <t>ACTIVITY 01</t>
  </si>
  <si>
    <t>QUIZ 1</t>
  </si>
  <si>
    <t>QUIZ</t>
  </si>
  <si>
    <t>ACTIVITY 02</t>
  </si>
  <si>
    <t>QUIZ 2</t>
  </si>
  <si>
    <t>ACTIVITY</t>
  </si>
  <si>
    <t>ACTIVITY 03</t>
  </si>
  <si>
    <t>QUIZ 3</t>
  </si>
  <si>
    <t>ICT PRESENTATION</t>
  </si>
  <si>
    <t>ACTIVITY 04</t>
  </si>
  <si>
    <t>QUIZ 4</t>
  </si>
  <si>
    <t>FINAL PROJECT</t>
  </si>
  <si>
    <t>ACTIVITY 05</t>
  </si>
  <si>
    <t>QUIZ 5</t>
  </si>
  <si>
    <t>ACTIVITY 06</t>
  </si>
  <si>
    <t>QUIZ 6</t>
  </si>
  <si>
    <t>ACTIVITY 07</t>
  </si>
  <si>
    <t>QUIZ 8</t>
  </si>
  <si>
    <t>ACTIVITY 08</t>
  </si>
  <si>
    <t>QUIZ 9</t>
  </si>
  <si>
    <t>ACTIVITY 09</t>
  </si>
  <si>
    <t>QUIZ 10</t>
  </si>
  <si>
    <t>ACTIVITY 10</t>
  </si>
  <si>
    <t>QUIZ 11</t>
  </si>
  <si>
    <t>CURRENT</t>
  </si>
  <si>
    <t>FORMATIVE ASSIGNMENTS</t>
  </si>
  <si>
    <t>SUMMARY</t>
  </si>
  <si>
    <t>ACADEMIC ARGUMENT (WEEK 7)</t>
  </si>
  <si>
    <t>TRANSFER ASSIGN #1</t>
  </si>
  <si>
    <t>TRANSFER ASSIGN #2</t>
  </si>
  <si>
    <t>FINAL</t>
  </si>
  <si>
    <t>IPC144 - GRADING BREAKDOWN</t>
  </si>
  <si>
    <t>In order to pass IPC144 you must:</t>
  </si>
  <si>
    <t>QUIZ #1</t>
  </si>
  <si>
    <t>* Achieve a grade of 50% or better on the weighted average of the tests and final assessment. </t>
  </si>
  <si>
    <t>BEST 5 OUT OF 6</t>
  </si>
  <si>
    <t>QUIZ #2</t>
  </si>
  <si>
    <t>PRJ MILESTONE #1</t>
  </si>
  <si>
    <t>QUIZ #3</t>
  </si>
  <si>
    <t>* Achieve a grade of 50% or better overall</t>
  </si>
  <si>
    <t>PRJ MILESTONE #2</t>
  </si>
  <si>
    <t>QUIZ #4</t>
  </si>
  <si>
    <t>PRJ MILESTONE #3</t>
  </si>
  <si>
    <t>QUIZ #5</t>
  </si>
  <si>
    <t>QUIZ #6</t>
  </si>
  <si>
    <t>MIDTERM</t>
  </si>
  <si>
    <t>OPS102 - GRADING BREAKDOWN</t>
  </si>
  <si>
    <t>LAB</t>
  </si>
  <si>
    <t>LAB #1</t>
  </si>
  <si>
    <t>LABS</t>
  </si>
  <si>
    <t>10 LABS</t>
  </si>
  <si>
    <t>LAB #2</t>
  </si>
  <si>
    <t>BEST 5 OUT OF 7</t>
  </si>
  <si>
    <t>LAB #3</t>
  </si>
  <si>
    <t>LAB #4</t>
  </si>
  <si>
    <t>LAB #5</t>
  </si>
  <si>
    <t>LAB #6</t>
  </si>
  <si>
    <t>QUIZ #7</t>
  </si>
  <si>
    <t>LAB #7</t>
  </si>
  <si>
    <t>LAB #8</t>
  </si>
  <si>
    <t>LAB #9</t>
  </si>
  <si>
    <t>LAB #10</t>
  </si>
  <si>
    <t>COM111</t>
  </si>
  <si>
    <t>COM111 - GRADING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</si>
</sst>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scheme val="minor"/>
    </font>
    <font>
      <sz val="18"/>
      <name val="Menlo"/>
      <family val="2"/>
    </font>
    <font>
      <sz val="16"/>
      <color rgb="FF000000"/>
      <name val="Helvetica"/>
      <family val="2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9" fontId="0" fillId="0" borderId="0" xfId="0" applyNumberFormat="1"/>
    <xf numFmtId="0" fontId="2" fillId="0" borderId="4" xfId="0" applyFont="1" applyBorder="1"/>
    <xf numFmtId="0" fontId="2" fillId="0" borderId="6" xfId="0" applyFont="1" applyBorder="1"/>
    <xf numFmtId="9" fontId="2" fillId="0" borderId="2" xfId="0" applyNumberFormat="1" applyFont="1" applyBorder="1"/>
    <xf numFmtId="9" fontId="2" fillId="0" borderId="0" xfId="0" applyNumberFormat="1" applyFont="1"/>
    <xf numFmtId="9" fontId="2" fillId="0" borderId="7" xfId="0" applyNumberFormat="1" applyFont="1" applyBorder="1"/>
    <xf numFmtId="10" fontId="0" fillId="0" borderId="0" xfId="0" applyNumberFormat="1"/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164" fontId="0" fillId="0" borderId="5" xfId="1" applyNumberFormat="1" applyFont="1" applyBorder="1"/>
    <xf numFmtId="10" fontId="0" fillId="0" borderId="5" xfId="1" applyNumberFormat="1" applyFont="1" applyBorder="1"/>
    <xf numFmtId="9" fontId="0" fillId="0" borderId="0" xfId="1" applyFont="1"/>
    <xf numFmtId="10" fontId="0" fillId="0" borderId="0" xfId="1" applyNumberFormat="1" applyFont="1"/>
    <xf numFmtId="0" fontId="2" fillId="0" borderId="4" xfId="0" applyFont="1" applyBorder="1" applyAlignment="1">
      <alignment wrapText="1"/>
    </xf>
    <xf numFmtId="164" fontId="0" fillId="0" borderId="0" xfId="1" applyNumberFormat="1" applyFont="1"/>
    <xf numFmtId="10" fontId="2" fillId="0" borderId="0" xfId="0" applyNumberFormat="1" applyFont="1"/>
    <xf numFmtId="10" fontId="0" fillId="0" borderId="8" xfId="1" applyNumberFormat="1" applyFont="1" applyBorder="1"/>
    <xf numFmtId="10" fontId="2" fillId="0" borderId="7" xfId="0" applyNumberFormat="1" applyFont="1" applyBorder="1"/>
    <xf numFmtId="164" fontId="0" fillId="0" borderId="18" xfId="1" applyNumberFormat="1" applyFont="1" applyBorder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/>
    <xf numFmtId="10" fontId="2" fillId="0" borderId="0" xfId="0" applyNumberFormat="1" applyFont="1" applyAlignment="1">
      <alignment wrapText="1"/>
    </xf>
    <xf numFmtId="9" fontId="0" fillId="0" borderId="7" xfId="1" applyFont="1" applyBorder="1"/>
    <xf numFmtId="0" fontId="2" fillId="0" borderId="9" xfId="0" applyFont="1" applyBorder="1"/>
    <xf numFmtId="10" fontId="2" fillId="0" borderId="10" xfId="0" applyNumberFormat="1" applyFont="1" applyBorder="1"/>
    <xf numFmtId="10" fontId="0" fillId="0" borderId="1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0" fontId="0" fillId="0" borderId="10" xfId="0" applyBorder="1"/>
    <xf numFmtId="164" fontId="0" fillId="0" borderId="11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7" xfId="0" applyBorder="1"/>
    <xf numFmtId="9" fontId="0" fillId="0" borderId="18" xfId="0" applyNumberFormat="1" applyBorder="1"/>
    <xf numFmtId="10" fontId="0" fillId="0" borderId="19" xfId="0" applyNumberFormat="1" applyBorder="1"/>
    <xf numFmtId="0" fontId="0" fillId="0" borderId="20" xfId="0" applyBorder="1"/>
    <xf numFmtId="0" fontId="0" fillId="0" borderId="16" xfId="0" applyBorder="1"/>
    <xf numFmtId="9" fontId="0" fillId="0" borderId="16" xfId="0" applyNumberFormat="1" applyBorder="1"/>
    <xf numFmtId="10" fontId="0" fillId="0" borderId="21" xfId="0" applyNumberFormat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0" fillId="0" borderId="24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10" fontId="0" fillId="0" borderId="8" xfId="0" applyNumberFormat="1" applyBorder="1"/>
    <xf numFmtId="0" fontId="0" fillId="2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15" xfId="0" applyBorder="1"/>
    <xf numFmtId="0" fontId="0" fillId="0" borderId="4" xfId="0" applyBorder="1"/>
    <xf numFmtId="10" fontId="0" fillId="0" borderId="0" xfId="0" applyNumberFormat="1" applyAlignment="1">
      <alignment horizontal="right"/>
    </xf>
    <xf numFmtId="10" fontId="0" fillId="0" borderId="5" xfId="0" applyNumberFormat="1" applyBorder="1"/>
    <xf numFmtId="10" fontId="0" fillId="0" borderId="18" xfId="0" applyNumberFormat="1" applyBorder="1"/>
    <xf numFmtId="164" fontId="0" fillId="0" borderId="19" xfId="0" applyNumberFormat="1" applyBorder="1"/>
    <xf numFmtId="10" fontId="0" fillId="0" borderId="16" xfId="0" applyNumberFormat="1" applyBorder="1"/>
    <xf numFmtId="164" fontId="0" fillId="0" borderId="16" xfId="0" applyNumberFormat="1" applyBorder="1"/>
    <xf numFmtId="10" fontId="0" fillId="0" borderId="7" xfId="0" applyNumberFormat="1" applyBorder="1"/>
    <xf numFmtId="0" fontId="0" fillId="0" borderId="9" xfId="0" applyBorder="1"/>
    <xf numFmtId="10" fontId="0" fillId="0" borderId="11" xfId="0" applyNumberFormat="1" applyBorder="1"/>
    <xf numFmtId="0" fontId="0" fillId="0" borderId="20" xfId="0" applyBorder="1" applyAlignment="1">
      <alignment wrapText="1"/>
    </xf>
    <xf numFmtId="164" fontId="0" fillId="0" borderId="16" xfId="0" applyNumberFormat="1" applyBorder="1" applyAlignment="1">
      <alignment wrapText="1"/>
    </xf>
    <xf numFmtId="9" fontId="0" fillId="0" borderId="16" xfId="0" applyNumberFormat="1" applyBorder="1" applyAlignment="1">
      <alignment wrapText="1"/>
    </xf>
    <xf numFmtId="10" fontId="0" fillId="0" borderId="21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23" xfId="0" applyNumberFormat="1" applyBorder="1"/>
    <xf numFmtId="0" fontId="2" fillId="0" borderId="0" xfId="0" applyFont="1"/>
    <xf numFmtId="0" fontId="0" fillId="0" borderId="25" xfId="0" applyBorder="1"/>
    <xf numFmtId="164" fontId="0" fillId="0" borderId="26" xfId="0" applyNumberFormat="1" applyBorder="1"/>
    <xf numFmtId="0" fontId="2" fillId="2" borderId="0" xfId="0" applyFont="1" applyFill="1"/>
    <xf numFmtId="0" fontId="0" fillId="0" borderId="11" xfId="0" applyBorder="1" applyAlignment="1">
      <alignment horizontal="center"/>
    </xf>
    <xf numFmtId="164" fontId="2" fillId="0" borderId="0" xfId="0" applyNumberFormat="1" applyFont="1"/>
    <xf numFmtId="164" fontId="0" fillId="0" borderId="5" xfId="0" applyNumberFormat="1" applyBorder="1"/>
    <xf numFmtId="164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0" xfId="0" applyNumberFormat="1" applyBorder="1"/>
    <xf numFmtId="0" fontId="0" fillId="0" borderId="27" xfId="0" applyBorder="1"/>
    <xf numFmtId="10" fontId="0" fillId="0" borderId="28" xfId="0" applyNumberFormat="1" applyBorder="1"/>
    <xf numFmtId="9" fontId="0" fillId="0" borderId="28" xfId="0" applyNumberFormat="1" applyBorder="1"/>
    <xf numFmtId="10" fontId="0" fillId="0" borderId="29" xfId="0" applyNumberFormat="1" applyBorder="1"/>
    <xf numFmtId="0" fontId="0" fillId="0" borderId="30" xfId="0" applyBorder="1"/>
    <xf numFmtId="10" fontId="0" fillId="0" borderId="31" xfId="0" applyNumberFormat="1" applyBorder="1"/>
    <xf numFmtId="0" fontId="0" fillId="0" borderId="31" xfId="0" applyBorder="1"/>
    <xf numFmtId="10" fontId="0" fillId="0" borderId="32" xfId="0" applyNumberFormat="1" applyBorder="1"/>
    <xf numFmtId="164" fontId="0" fillId="0" borderId="8" xfId="0" applyNumberFormat="1" applyBorder="1"/>
    <xf numFmtId="10" fontId="0" fillId="0" borderId="34" xfId="0" applyNumberFormat="1" applyBorder="1"/>
    <xf numFmtId="10" fontId="0" fillId="0" borderId="41" xfId="0" applyNumberForma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10" fontId="0" fillId="0" borderId="42" xfId="1" applyNumberFormat="1" applyFont="1" applyBorder="1" applyAlignment="1">
      <alignment horizontal="center"/>
    </xf>
    <xf numFmtId="10" fontId="0" fillId="0" borderId="43" xfId="1" applyNumberFormat="1" applyFont="1" applyBorder="1" applyAlignment="1">
      <alignment horizontal="center"/>
    </xf>
    <xf numFmtId="0" fontId="0" fillId="0" borderId="18" xfId="0" applyBorder="1"/>
    <xf numFmtId="164" fontId="0" fillId="0" borderId="36" xfId="0" applyNumberFormat="1" applyBorder="1"/>
    <xf numFmtId="164" fontId="0" fillId="0" borderId="37" xfId="0" applyNumberFormat="1" applyBorder="1"/>
    <xf numFmtId="0" fontId="0" fillId="0" borderId="0" xfId="0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40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0" fontId="0" fillId="0" borderId="33" xfId="0" applyNumberFormat="1" applyBorder="1" applyAlignment="1">
      <alignment horizontal="center"/>
    </xf>
    <xf numFmtId="0" fontId="0" fillId="0" borderId="38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EF2D-BB0E-BD49-8BD6-7B85E3395827}">
  <dimension ref="A1:Z74"/>
  <sheetViews>
    <sheetView tabSelected="1" topLeftCell="A58" zoomScale="70" zoomScaleNormal="70" workbookViewId="0">
      <selection activeCell="D35" sqref="D35"/>
    </sheetView>
  </sheetViews>
  <sheetFormatPr defaultColWidth="10.8984375" defaultRowHeight="15.6"/>
  <cols>
    <col min="1" max="1" width="26.5" customWidth="1"/>
    <col min="2" max="2" width="15.09765625" customWidth="1"/>
    <col min="3" max="3" width="20.296875" customWidth="1"/>
    <col min="4" max="4" width="22.59765625" customWidth="1"/>
    <col min="5" max="5" width="14.3984375" customWidth="1"/>
    <col min="6" max="6" width="24.8984375" customWidth="1"/>
    <col min="7" max="7" width="11" customWidth="1"/>
    <col min="8" max="8" width="30.8984375" customWidth="1"/>
    <col min="12" max="12" width="16.09765625" customWidth="1"/>
    <col min="13" max="13" width="15" customWidth="1"/>
    <col min="15" max="15" width="14.8984375" customWidth="1"/>
    <col min="16" max="17" width="15.8984375" customWidth="1"/>
    <col min="25" max="25" width="7.59765625" customWidth="1"/>
  </cols>
  <sheetData>
    <row r="1" spans="1:26">
      <c r="A1" s="138" t="s">
        <v>0</v>
      </c>
      <c r="B1" s="138"/>
      <c r="C1" s="138"/>
      <c r="D1" s="138"/>
      <c r="E1" s="138"/>
      <c r="Z1" s="59"/>
    </row>
    <row r="2" spans="1:26">
      <c r="A2" s="138"/>
      <c r="B2" s="138"/>
      <c r="C2" s="138"/>
      <c r="D2" s="138"/>
      <c r="E2" s="138"/>
      <c r="Z2" s="59"/>
    </row>
    <row r="3" spans="1:26" ht="16.2" thickBot="1">
      <c r="A3" s="128" t="s">
        <v>1</v>
      </c>
      <c r="B3" s="128"/>
      <c r="C3" s="128"/>
      <c r="Z3" s="59"/>
    </row>
    <row r="4" spans="1:26" ht="16.2" thickBot="1">
      <c r="A4" s="60" t="s">
        <v>2</v>
      </c>
      <c r="B4" s="61" t="s">
        <v>3</v>
      </c>
      <c r="C4" s="62" t="s">
        <v>4</v>
      </c>
      <c r="D4" s="107" t="s">
        <v>5</v>
      </c>
      <c r="Z4" s="59"/>
    </row>
    <row r="5" spans="1:26">
      <c r="A5" s="63" t="s">
        <v>6</v>
      </c>
      <c r="B5" s="64">
        <f>$B$21</f>
        <v>0.65</v>
      </c>
      <c r="C5" s="64">
        <f>$F$21</f>
        <v>0</v>
      </c>
      <c r="D5" s="108">
        <f>C5/B5</f>
        <v>0</v>
      </c>
      <c r="Z5" s="59"/>
    </row>
    <row r="6" spans="1:26">
      <c r="A6" s="63" t="s">
        <v>118</v>
      </c>
      <c r="B6" s="64">
        <f>$B$47</f>
        <v>0.75</v>
      </c>
      <c r="C6" s="64">
        <f>$F$47</f>
        <v>0</v>
      </c>
      <c r="D6" s="108">
        <f>C6/B6</f>
        <v>0</v>
      </c>
      <c r="Z6" s="59"/>
    </row>
    <row r="7" spans="1:26">
      <c r="A7" s="63" t="s">
        <v>7</v>
      </c>
      <c r="B7" s="64">
        <f>$B$32</f>
        <v>0.75</v>
      </c>
      <c r="C7" s="64">
        <f>$F$32</f>
        <v>0</v>
      </c>
      <c r="D7" s="108">
        <f>C7/B7</f>
        <v>0</v>
      </c>
      <c r="Z7" s="59"/>
    </row>
    <row r="8" spans="1:26">
      <c r="A8" s="63" t="s">
        <v>8</v>
      </c>
      <c r="B8" s="64">
        <f>$B$60</f>
        <v>0.65</v>
      </c>
      <c r="C8" s="64">
        <f>$F$60</f>
        <v>0</v>
      </c>
      <c r="D8" s="108">
        <f>C8/B8</f>
        <v>0</v>
      </c>
      <c r="Z8" s="59"/>
    </row>
    <row r="9" spans="1:26">
      <c r="A9" s="63" t="s">
        <v>9</v>
      </c>
      <c r="B9" s="64">
        <f>$B$68</f>
        <v>0.70000000000000007</v>
      </c>
      <c r="C9" s="64">
        <f>$F$68</f>
        <v>0</v>
      </c>
      <c r="D9" s="108">
        <f>C9/B9</f>
        <v>0</v>
      </c>
      <c r="Z9" s="59"/>
    </row>
    <row r="10" spans="1:26">
      <c r="A10" s="63" t="s">
        <v>10</v>
      </c>
      <c r="B10" s="64" t="s">
        <v>11</v>
      </c>
      <c r="C10" s="64" t="s">
        <v>11</v>
      </c>
      <c r="D10" s="109">
        <f>SUM(D5:D9)/5</f>
        <v>0</v>
      </c>
      <c r="Z10" s="59"/>
    </row>
    <row r="11" spans="1:26">
      <c r="A11" s="65"/>
      <c r="C11" s="15"/>
      <c r="Z11" s="59"/>
    </row>
    <row r="12" spans="1:26" s="59" customFormat="1" ht="16.2" thickBot="1"/>
    <row r="13" spans="1:26" ht="18.899999999999999" customHeight="1" thickBot="1">
      <c r="A13" s="129" t="s">
        <v>12</v>
      </c>
      <c r="B13" s="130"/>
      <c r="C13" s="130"/>
      <c r="D13" s="130"/>
      <c r="E13" s="130"/>
      <c r="F13" s="131"/>
      <c r="H13" s="8" t="s">
        <v>13</v>
      </c>
      <c r="I13" s="42" t="s">
        <v>14</v>
      </c>
      <c r="J13" s="43" t="s">
        <v>15</v>
      </c>
      <c r="M13" s="8" t="s">
        <v>16</v>
      </c>
      <c r="N13" s="42" t="s">
        <v>17</v>
      </c>
      <c r="O13" s="42" t="s">
        <v>18</v>
      </c>
      <c r="P13" s="43" t="s">
        <v>15</v>
      </c>
      <c r="Q13" s="137" t="s">
        <v>19</v>
      </c>
      <c r="R13" s="137"/>
      <c r="S13" s="137"/>
      <c r="T13" s="137"/>
      <c r="U13" s="137"/>
      <c r="V13" s="137"/>
      <c r="Z13" s="59"/>
    </row>
    <row r="14" spans="1:26" ht="18.899999999999999" customHeight="1" thickBot="1">
      <c r="A14" s="41" t="s">
        <v>20</v>
      </c>
      <c r="B14" s="29" t="s">
        <v>17</v>
      </c>
      <c r="C14" s="120" t="s">
        <v>21</v>
      </c>
      <c r="D14" s="120"/>
      <c r="E14" s="39" t="s">
        <v>15</v>
      </c>
      <c r="F14" s="40" t="s">
        <v>22</v>
      </c>
      <c r="H14" s="66" t="s">
        <v>23</v>
      </c>
      <c r="I14" s="67"/>
      <c r="J14" s="68">
        <f>I14*0.15</f>
        <v>0</v>
      </c>
      <c r="M14" s="44" t="s">
        <v>24</v>
      </c>
      <c r="N14" s="19">
        <v>1.8749999999999999E-2</v>
      </c>
      <c r="O14" s="104"/>
      <c r="P14" s="70">
        <f>(O14)*(0.15/8)</f>
        <v>0</v>
      </c>
      <c r="Q14" s="137"/>
      <c r="R14" s="137"/>
      <c r="S14" s="137"/>
      <c r="T14" s="137"/>
      <c r="U14" s="137"/>
      <c r="V14" s="137"/>
      <c r="Z14" s="59"/>
    </row>
    <row r="15" spans="1:26" ht="18.899999999999999" customHeight="1" thickBot="1">
      <c r="A15" s="44" t="s">
        <v>16</v>
      </c>
      <c r="B15" s="19">
        <f>N24</f>
        <v>0.15</v>
      </c>
      <c r="C15" s="140" t="s">
        <v>25</v>
      </c>
      <c r="D15" s="141"/>
      <c r="E15" s="45">
        <v>0.15</v>
      </c>
      <c r="F15" s="46">
        <f>P24</f>
        <v>0</v>
      </c>
      <c r="H15" s="66" t="s">
        <v>26</v>
      </c>
      <c r="J15" s="68">
        <f>I15*0.2</f>
        <v>0</v>
      </c>
      <c r="M15" s="47" t="s">
        <v>27</v>
      </c>
      <c r="N15" s="19">
        <v>1.8749999999999999E-2</v>
      </c>
      <c r="O15" s="104"/>
      <c r="P15" s="70">
        <f t="shared" ref="P15:P23" si="0">(O15)*(0.15/8)</f>
        <v>0</v>
      </c>
      <c r="Q15" s="139" t="s">
        <v>28</v>
      </c>
      <c r="R15" s="137"/>
      <c r="S15" s="137"/>
      <c r="T15" s="137"/>
      <c r="U15" s="137"/>
      <c r="V15" s="137"/>
      <c r="W15" s="146" t="s">
        <v>29</v>
      </c>
      <c r="Z15" s="59"/>
    </row>
    <row r="16" spans="1:26" ht="18.899999999999999" customHeight="1" thickBot="1">
      <c r="A16" s="47" t="s">
        <v>30</v>
      </c>
      <c r="B16" s="72">
        <v>0.15</v>
      </c>
      <c r="C16" s="142"/>
      <c r="D16" s="143"/>
      <c r="E16" s="49">
        <v>0.15</v>
      </c>
      <c r="F16" s="50">
        <f>J14</f>
        <v>0</v>
      </c>
      <c r="H16" s="55" t="s">
        <v>31</v>
      </c>
      <c r="I16" s="7"/>
      <c r="J16" s="68">
        <f>I16*0.35</f>
        <v>0</v>
      </c>
      <c r="M16" s="47" t="s">
        <v>32</v>
      </c>
      <c r="N16" s="19">
        <v>1.8749999999999999E-2</v>
      </c>
      <c r="O16" s="104"/>
      <c r="P16" s="70">
        <f t="shared" si="0"/>
        <v>0</v>
      </c>
      <c r="Q16" s="139"/>
      <c r="R16" s="137"/>
      <c r="S16" s="137"/>
      <c r="T16" s="137"/>
      <c r="U16" s="137"/>
      <c r="V16" s="137"/>
      <c r="W16" s="146"/>
      <c r="Z16" s="59"/>
    </row>
    <row r="17" spans="1:26" ht="18.899999999999999" customHeight="1" thickBot="1">
      <c r="A17" s="47" t="s">
        <v>33</v>
      </c>
      <c r="B17" s="72">
        <v>0.2</v>
      </c>
      <c r="C17" s="142"/>
      <c r="D17" s="143"/>
      <c r="E17" s="49">
        <v>0.2</v>
      </c>
      <c r="F17" s="50">
        <f t="shared" ref="F17:F18" si="1">J15</f>
        <v>0</v>
      </c>
      <c r="H17" s="74" t="s">
        <v>34</v>
      </c>
      <c r="I17" s="37"/>
      <c r="J17" s="75">
        <f>SUM(J14:J16)</f>
        <v>0</v>
      </c>
      <c r="M17" s="47" t="s">
        <v>35</v>
      </c>
      <c r="N17" s="19">
        <v>1.8749999999999999E-2</v>
      </c>
      <c r="O17" s="104"/>
      <c r="P17" s="70">
        <f t="shared" si="0"/>
        <v>0</v>
      </c>
      <c r="Q17" s="139" t="s">
        <v>36</v>
      </c>
      <c r="R17" s="137"/>
      <c r="S17" s="137"/>
      <c r="T17" s="137"/>
      <c r="U17" s="137"/>
      <c r="V17" s="137"/>
      <c r="W17" s="146" t="s">
        <v>29</v>
      </c>
      <c r="Z17" s="59"/>
    </row>
    <row r="18" spans="1:26" ht="18.899999999999999" customHeight="1" thickBot="1">
      <c r="A18" s="47" t="s">
        <v>37</v>
      </c>
      <c r="B18" s="72"/>
      <c r="C18" s="142"/>
      <c r="D18" s="143"/>
      <c r="E18" s="49">
        <v>0.35</v>
      </c>
      <c r="F18" s="50">
        <f t="shared" si="1"/>
        <v>0</v>
      </c>
      <c r="M18" s="47" t="s">
        <v>38</v>
      </c>
      <c r="N18" s="19">
        <v>1.8749999999999999E-2</v>
      </c>
      <c r="O18" s="104"/>
      <c r="P18" s="70">
        <f t="shared" si="0"/>
        <v>0</v>
      </c>
      <c r="Q18" s="139"/>
      <c r="R18" s="137"/>
      <c r="S18" s="137"/>
      <c r="T18" s="137"/>
      <c r="U18" s="137"/>
      <c r="V18" s="137"/>
      <c r="W18" s="146"/>
      <c r="Z18" s="59"/>
    </row>
    <row r="19" spans="1:26" ht="26.1" customHeight="1" thickBot="1">
      <c r="A19" s="76" t="s">
        <v>39</v>
      </c>
      <c r="B19" s="77">
        <v>0.05</v>
      </c>
      <c r="C19" s="111"/>
      <c r="D19" s="112"/>
      <c r="E19" s="78">
        <v>0.05</v>
      </c>
      <c r="F19" s="79">
        <f>C19*0.05</f>
        <v>0</v>
      </c>
      <c r="G19" s="80"/>
      <c r="H19" s="124" t="s">
        <v>40</v>
      </c>
      <c r="I19" s="124"/>
      <c r="J19" s="124"/>
      <c r="K19" s="124"/>
      <c r="L19" s="144"/>
      <c r="M19" s="47" t="s">
        <v>41</v>
      </c>
      <c r="N19" s="19">
        <v>1.8749999999999999E-2</v>
      </c>
      <c r="O19" s="104"/>
      <c r="P19" s="70">
        <f t="shared" si="0"/>
        <v>0</v>
      </c>
      <c r="Q19" s="119" t="s">
        <v>42</v>
      </c>
      <c r="R19" s="115"/>
      <c r="S19" s="115"/>
      <c r="T19" s="115"/>
      <c r="U19" s="115"/>
      <c r="V19" s="115"/>
      <c r="W19" s="146"/>
      <c r="Z19" s="59"/>
    </row>
    <row r="20" spans="1:26" ht="17.100000000000001" customHeight="1" thickBot="1">
      <c r="A20" s="51" t="s">
        <v>43</v>
      </c>
      <c r="B20" s="81">
        <v>0.1</v>
      </c>
      <c r="C20" s="142"/>
      <c r="D20" s="143"/>
      <c r="E20" s="53">
        <v>0.1</v>
      </c>
      <c r="F20" s="79">
        <f>C20*0.1</f>
        <v>0</v>
      </c>
      <c r="H20" s="113" t="s">
        <v>44</v>
      </c>
      <c r="I20" s="113"/>
      <c r="J20" s="113"/>
      <c r="K20" s="113"/>
      <c r="L20" s="148"/>
      <c r="M20" s="47" t="s">
        <v>45</v>
      </c>
      <c r="N20" s="19">
        <v>1.8749999999999999E-2</v>
      </c>
      <c r="O20" s="104"/>
      <c r="P20" s="70">
        <f t="shared" si="0"/>
        <v>0</v>
      </c>
      <c r="Q20" s="119"/>
      <c r="R20" s="115"/>
      <c r="S20" s="115"/>
      <c r="T20" s="115"/>
      <c r="U20" s="115"/>
      <c r="V20" s="115"/>
      <c r="W20" s="146"/>
      <c r="Z20" s="59"/>
    </row>
    <row r="21" spans="1:26" ht="16.2" thickBot="1">
      <c r="A21" s="55" t="s">
        <v>34</v>
      </c>
      <c r="B21" s="73">
        <f>SUM(B15:B20)</f>
        <v>0.65</v>
      </c>
      <c r="C21" s="147"/>
      <c r="D21" s="147"/>
      <c r="E21" s="56">
        <f>SUM(E15:E20)</f>
        <v>1</v>
      </c>
      <c r="F21" s="58">
        <f>SUM(F15:F20)</f>
        <v>0</v>
      </c>
      <c r="G21" s="7"/>
      <c r="H21" s="124" t="s">
        <v>46</v>
      </c>
      <c r="I21" s="124"/>
      <c r="J21" s="124"/>
      <c r="K21" s="124"/>
      <c r="L21" s="144"/>
      <c r="M21" s="47" t="s">
        <v>47</v>
      </c>
      <c r="N21" s="19">
        <v>1.8749999999999999E-2</v>
      </c>
      <c r="O21" s="104"/>
      <c r="P21" s="70">
        <f t="shared" si="0"/>
        <v>0</v>
      </c>
      <c r="Q21" s="119" t="s">
        <v>48</v>
      </c>
      <c r="R21" s="115"/>
      <c r="S21" s="115"/>
      <c r="T21" s="115"/>
      <c r="U21" s="115"/>
      <c r="V21" s="115"/>
      <c r="W21" s="146" t="s">
        <v>29</v>
      </c>
      <c r="Z21" s="59"/>
    </row>
    <row r="22" spans="1:26" ht="16.2" thickBot="1">
      <c r="M22" s="47" t="s">
        <v>49</v>
      </c>
      <c r="N22" s="19">
        <v>1.8749999999999999E-2</v>
      </c>
      <c r="O22" s="104"/>
      <c r="P22" s="70">
        <f t="shared" si="0"/>
        <v>0</v>
      </c>
      <c r="Q22" s="119"/>
      <c r="R22" s="115"/>
      <c r="S22" s="115"/>
      <c r="T22" s="115"/>
      <c r="U22" s="115"/>
      <c r="V22" s="115"/>
      <c r="W22" s="146"/>
      <c r="Z22" s="59"/>
    </row>
    <row r="23" spans="1:26" ht="16.2" thickBot="1">
      <c r="E23" s="82"/>
      <c r="M23" s="51" t="s">
        <v>50</v>
      </c>
      <c r="N23" s="19">
        <v>1.8749999999999999E-2</v>
      </c>
      <c r="O23" s="104"/>
      <c r="P23" s="70">
        <f t="shared" si="0"/>
        <v>0</v>
      </c>
      <c r="Q23" s="119" t="s">
        <v>51</v>
      </c>
      <c r="R23" s="115"/>
      <c r="S23" s="115"/>
      <c r="T23" s="115"/>
      <c r="U23" s="115"/>
      <c r="V23" s="115"/>
      <c r="W23" s="146" t="s">
        <v>29</v>
      </c>
      <c r="Z23" s="59"/>
    </row>
    <row r="24" spans="1:26" ht="16.2" thickBot="1">
      <c r="E24" s="12"/>
      <c r="M24" s="83" t="s">
        <v>34</v>
      </c>
      <c r="N24" s="84">
        <f>SUM(_xlfn.TAKE(_xlfn._xlws.SORT(N14:N23),-8))</f>
        <v>0.15</v>
      </c>
      <c r="O24" s="105"/>
      <c r="P24" s="38">
        <f>SUM(_xlfn.TAKE(_xlfn._xlws.SORT(P14:P23),-8))</f>
        <v>0</v>
      </c>
      <c r="Q24" s="119"/>
      <c r="R24" s="115"/>
      <c r="S24" s="115"/>
      <c r="T24" s="115"/>
      <c r="U24" s="115"/>
      <c r="V24" s="115"/>
      <c r="W24" s="146"/>
      <c r="Z24" s="59"/>
    </row>
    <row r="25" spans="1:26" s="59" customFormat="1" ht="16.2" thickBot="1">
      <c r="F25" s="85"/>
    </row>
    <row r="26" spans="1:26">
      <c r="A26" s="129" t="s">
        <v>52</v>
      </c>
      <c r="B26" s="130"/>
      <c r="C26" s="130"/>
      <c r="D26" s="130"/>
      <c r="E26" s="130"/>
      <c r="F26" s="131"/>
      <c r="G26" s="22"/>
      <c r="H26" s="30" t="s">
        <v>53</v>
      </c>
      <c r="I26" s="31" t="s">
        <v>54</v>
      </c>
      <c r="J26" s="32" t="s">
        <v>14</v>
      </c>
      <c r="K26" s="86" t="s">
        <v>22</v>
      </c>
      <c r="M26" s="30" t="s">
        <v>55</v>
      </c>
      <c r="N26" s="31" t="s">
        <v>54</v>
      </c>
      <c r="O26" s="32" t="s">
        <v>14</v>
      </c>
      <c r="P26" s="9" t="s">
        <v>22</v>
      </c>
      <c r="Q26" s="22"/>
      <c r="Z26" s="59"/>
    </row>
    <row r="27" spans="1:26">
      <c r="A27" t="s">
        <v>20</v>
      </c>
      <c r="B27" s="22" t="s">
        <v>17</v>
      </c>
      <c r="C27" s="122"/>
      <c r="D27" s="122"/>
      <c r="E27" s="22" t="s">
        <v>15</v>
      </c>
      <c r="F27" s="33" t="s">
        <v>22</v>
      </c>
      <c r="G27" s="87"/>
      <c r="H27" s="66" t="s">
        <v>56</v>
      </c>
      <c r="I27" s="12">
        <v>0.05</v>
      </c>
      <c r="J27" s="12"/>
      <c r="K27" s="88">
        <f t="shared" ref="K27:K36" si="2">0.05*J27</f>
        <v>0</v>
      </c>
      <c r="M27" s="2" t="s">
        <v>57</v>
      </c>
      <c r="N27" s="16">
        <v>3.7499999999999999E-2</v>
      </c>
      <c r="O27" s="13"/>
      <c r="P27" s="10">
        <f t="shared" ref="P27:P36" si="3">(0.3/8)*O27</f>
        <v>0</v>
      </c>
      <c r="Q27" s="106"/>
      <c r="Z27" s="59"/>
    </row>
    <row r="28" spans="1:26">
      <c r="A28" s="8" t="s">
        <v>58</v>
      </c>
      <c r="B28" s="23">
        <f>N37</f>
        <v>0.3</v>
      </c>
      <c r="C28" s="145" t="s">
        <v>25</v>
      </c>
      <c r="D28" s="145"/>
      <c r="E28" s="4">
        <v>0.3</v>
      </c>
      <c r="F28" s="34">
        <f>P37</f>
        <v>0</v>
      </c>
      <c r="G28" s="87"/>
      <c r="H28" s="66" t="s">
        <v>59</v>
      </c>
      <c r="I28" s="12">
        <v>0.05</v>
      </c>
      <c r="J28" s="12"/>
      <c r="K28" s="88">
        <f t="shared" si="2"/>
        <v>0</v>
      </c>
      <c r="M28" s="2" t="s">
        <v>60</v>
      </c>
      <c r="N28" s="16">
        <v>3.7499999999999999E-2</v>
      </c>
      <c r="O28" s="13"/>
      <c r="P28" s="10">
        <f t="shared" si="3"/>
        <v>0</v>
      </c>
      <c r="Q28" s="106"/>
      <c r="Z28" s="59"/>
    </row>
    <row r="29" spans="1:26">
      <c r="A29" s="2" t="s">
        <v>61</v>
      </c>
      <c r="B29" s="16">
        <f>I37</f>
        <v>0.39999999999999997</v>
      </c>
      <c r="C29" s="121" t="s">
        <v>25</v>
      </c>
      <c r="D29" s="121"/>
      <c r="E29" s="5">
        <v>0.4</v>
      </c>
      <c r="F29" s="35">
        <f>K37</f>
        <v>0</v>
      </c>
      <c r="G29" s="87"/>
      <c r="H29" s="66" t="s">
        <v>62</v>
      </c>
      <c r="I29" s="12">
        <v>0.05</v>
      </c>
      <c r="J29" s="12"/>
      <c r="K29" s="88">
        <f t="shared" si="2"/>
        <v>0</v>
      </c>
      <c r="M29" s="2" t="s">
        <v>63</v>
      </c>
      <c r="N29" s="16">
        <v>3.7499999999999999E-2</v>
      </c>
      <c r="O29" s="13"/>
      <c r="P29" s="10">
        <f t="shared" si="3"/>
        <v>0</v>
      </c>
      <c r="Q29" s="106"/>
      <c r="Z29" s="59"/>
    </row>
    <row r="30" spans="1:26">
      <c r="A30" s="2" t="s">
        <v>64</v>
      </c>
      <c r="B30" s="16">
        <v>0.05</v>
      </c>
      <c r="C30" s="22"/>
      <c r="D30" s="22"/>
      <c r="E30" s="5">
        <v>0.05</v>
      </c>
      <c r="F30" s="35">
        <f>D30*E30</f>
        <v>0</v>
      </c>
      <c r="G30" s="87"/>
      <c r="H30" s="66" t="s">
        <v>65</v>
      </c>
      <c r="I30" s="12">
        <v>0.05</v>
      </c>
      <c r="J30" s="12"/>
      <c r="K30" s="88">
        <f t="shared" si="2"/>
        <v>0</v>
      </c>
      <c r="M30" s="2" t="s">
        <v>66</v>
      </c>
      <c r="N30" s="16">
        <v>3.7499999999999999E-2</v>
      </c>
      <c r="O30" s="13"/>
      <c r="P30" s="10">
        <f t="shared" si="3"/>
        <v>0</v>
      </c>
      <c r="Q30" s="106"/>
      <c r="Z30" s="59"/>
    </row>
    <row r="31" spans="1:26">
      <c r="A31" s="3" t="s">
        <v>67</v>
      </c>
      <c r="B31" s="6"/>
      <c r="C31" s="21"/>
      <c r="D31" s="21"/>
      <c r="E31" s="6">
        <v>0.25</v>
      </c>
      <c r="F31" s="36">
        <f>D31*E31</f>
        <v>0</v>
      </c>
      <c r="G31" s="89"/>
      <c r="H31" s="66" t="s">
        <v>68</v>
      </c>
      <c r="I31" s="12">
        <v>0.05</v>
      </c>
      <c r="J31" s="12"/>
      <c r="K31" s="88">
        <f t="shared" si="2"/>
        <v>0</v>
      </c>
      <c r="M31" s="2" t="s">
        <v>69</v>
      </c>
      <c r="N31" s="16">
        <v>3.7499999999999999E-2</v>
      </c>
      <c r="O31" s="13"/>
      <c r="P31" s="10">
        <f t="shared" si="3"/>
        <v>0</v>
      </c>
      <c r="Q31" s="106"/>
      <c r="Z31" s="59"/>
    </row>
    <row r="32" spans="1:26">
      <c r="A32" s="26" t="s">
        <v>34</v>
      </c>
      <c r="B32" s="27">
        <f>SUM(B28:B31)</f>
        <v>0.75</v>
      </c>
      <c r="C32" s="37"/>
      <c r="D32" s="37"/>
      <c r="E32" s="37"/>
      <c r="F32" s="38">
        <f>SUM(F28:F31)</f>
        <v>0</v>
      </c>
      <c r="H32" s="66" t="s">
        <v>70</v>
      </c>
      <c r="I32" s="12">
        <v>0.05</v>
      </c>
      <c r="J32" s="12"/>
      <c r="K32" s="88">
        <f t="shared" si="2"/>
        <v>0</v>
      </c>
      <c r="M32" s="2" t="s">
        <v>71</v>
      </c>
      <c r="N32" s="16">
        <v>3.7499999999999999E-2</v>
      </c>
      <c r="O32" s="13"/>
      <c r="P32" s="10">
        <f t="shared" si="3"/>
        <v>0</v>
      </c>
      <c r="Q32" s="106"/>
      <c r="Z32" s="59"/>
    </row>
    <row r="33" spans="1:26">
      <c r="H33" s="66" t="s">
        <v>72</v>
      </c>
      <c r="I33" s="12">
        <v>0.05</v>
      </c>
      <c r="J33" s="12"/>
      <c r="K33" s="88">
        <f t="shared" si="2"/>
        <v>0</v>
      </c>
      <c r="M33" s="2" t="s">
        <v>73</v>
      </c>
      <c r="N33" s="16">
        <v>3.7499999999999999E-2</v>
      </c>
      <c r="O33" s="13"/>
      <c r="P33" s="10">
        <f>(0.3/8)*O33</f>
        <v>0</v>
      </c>
      <c r="Q33" s="106"/>
      <c r="Z33" s="59"/>
    </row>
    <row r="34" spans="1:26">
      <c r="H34" s="66" t="s">
        <v>74</v>
      </c>
      <c r="I34" s="12">
        <v>0.05</v>
      </c>
      <c r="J34" s="12"/>
      <c r="K34" s="88">
        <f t="shared" si="2"/>
        <v>0</v>
      </c>
      <c r="M34" s="2" t="s">
        <v>75</v>
      </c>
      <c r="N34" s="16">
        <v>3.7499999999999999E-2</v>
      </c>
      <c r="O34" s="13"/>
      <c r="P34" s="10">
        <f>(0.3/8)*O34</f>
        <v>0</v>
      </c>
      <c r="Q34" s="106"/>
      <c r="Z34" s="59"/>
    </row>
    <row r="35" spans="1:26">
      <c r="H35" s="66" t="s">
        <v>76</v>
      </c>
      <c r="I35" s="12">
        <v>0.05</v>
      </c>
      <c r="J35" s="12"/>
      <c r="K35" s="88">
        <f t="shared" si="2"/>
        <v>0</v>
      </c>
      <c r="M35" s="2" t="s">
        <v>77</v>
      </c>
      <c r="N35" s="16">
        <v>3.7499999999999999E-2</v>
      </c>
      <c r="O35" s="7"/>
      <c r="P35" s="10">
        <f t="shared" si="3"/>
        <v>0</v>
      </c>
      <c r="Q35" s="106"/>
      <c r="Z35" s="59"/>
    </row>
    <row r="36" spans="1:26">
      <c r="H36" s="55" t="s">
        <v>78</v>
      </c>
      <c r="I36" s="12">
        <v>0.05</v>
      </c>
      <c r="J36" s="25"/>
      <c r="K36" s="88">
        <f t="shared" si="2"/>
        <v>0</v>
      </c>
      <c r="M36" s="3" t="s">
        <v>79</v>
      </c>
      <c r="N36" s="18">
        <v>3.7499999999999999E-2</v>
      </c>
      <c r="O36" s="57"/>
      <c r="P36" s="10">
        <f t="shared" si="3"/>
        <v>0</v>
      </c>
      <c r="Q36" s="106"/>
      <c r="Z36" s="59"/>
    </row>
    <row r="37" spans="1:26">
      <c r="H37" s="74" t="s">
        <v>34</v>
      </c>
      <c r="I37" s="38">
        <f>SUM(_xlfn.TAKE(_xlfn._xlws.SORT(I27:I36),-8))</f>
        <v>0.39999999999999997</v>
      </c>
      <c r="J37" s="37"/>
      <c r="K37" s="38">
        <f>SUM(_xlfn.TAKE(_xlfn._xlws.SORT(K27:K36),-8))</f>
        <v>0</v>
      </c>
      <c r="M37" s="26" t="s">
        <v>34</v>
      </c>
      <c r="N37" s="38">
        <f>SUM(_xlfn.TAKE(_xlfn._xlws.SORT(N27:N36),-8))</f>
        <v>0.3</v>
      </c>
      <c r="O37" s="37"/>
      <c r="P37" s="38">
        <f>SUM(_xlfn.TAKE(_xlfn._xlws.SORT(P27:P36),-8))</f>
        <v>0</v>
      </c>
      <c r="Q37" s="89"/>
      <c r="Z37" s="59"/>
    </row>
    <row r="38" spans="1:26" s="59" customFormat="1"/>
    <row r="39" spans="1:26" ht="16.2" thickBot="1">
      <c r="A39" s="129" t="s">
        <v>119</v>
      </c>
      <c r="B39" s="130"/>
      <c r="C39" s="130"/>
      <c r="D39" s="130"/>
      <c r="Z39" s="59"/>
    </row>
    <row r="40" spans="1:26" ht="16.2" thickBot="1">
      <c r="A40" s="26" t="s">
        <v>20</v>
      </c>
      <c r="B40" s="39" t="s">
        <v>17</v>
      </c>
      <c r="C40" s="122" t="s">
        <v>21</v>
      </c>
      <c r="D40" s="122"/>
      <c r="E40" s="39" t="s">
        <v>15</v>
      </c>
      <c r="F40" s="40" t="s">
        <v>80</v>
      </c>
      <c r="Z40" s="59"/>
    </row>
    <row r="41" spans="1:26">
      <c r="A41" s="8" t="s">
        <v>82</v>
      </c>
      <c r="B41" s="23">
        <v>0.1</v>
      </c>
      <c r="C41" s="123"/>
      <c r="D41" s="123"/>
      <c r="E41" s="4">
        <v>0.1</v>
      </c>
      <c r="F41" s="11">
        <f>C41*E41</f>
        <v>0</v>
      </c>
      <c r="Z41" s="59"/>
    </row>
    <row r="42" spans="1:26" ht="31.2">
      <c r="A42" s="14" t="s">
        <v>83</v>
      </c>
      <c r="B42" s="24">
        <v>0.15</v>
      </c>
      <c r="E42" s="5">
        <v>0.15</v>
      </c>
      <c r="F42" s="11">
        <f>C42*0.05+D42*0.1</f>
        <v>0</v>
      </c>
      <c r="Z42" s="59"/>
    </row>
    <row r="43" spans="1:26">
      <c r="A43" s="2" t="s">
        <v>84</v>
      </c>
      <c r="B43" s="16">
        <v>0.15</v>
      </c>
      <c r="C43" s="124"/>
      <c r="D43" s="124"/>
      <c r="E43" s="5">
        <v>0.15</v>
      </c>
      <c r="F43" s="11">
        <f>C43*E43</f>
        <v>0</v>
      </c>
      <c r="Z43" s="59"/>
    </row>
    <row r="44" spans="1:26">
      <c r="A44" s="2" t="s">
        <v>85</v>
      </c>
      <c r="B44" s="16">
        <v>0.15</v>
      </c>
      <c r="C44" s="124"/>
      <c r="D44" s="124"/>
      <c r="E44" s="5">
        <v>0.15</v>
      </c>
      <c r="F44" s="11">
        <f>C44*E44</f>
        <v>0</v>
      </c>
      <c r="Z44" s="59"/>
    </row>
    <row r="45" spans="1:26">
      <c r="A45" s="2" t="s">
        <v>81</v>
      </c>
      <c r="B45" s="5">
        <v>0.2</v>
      </c>
      <c r="E45" s="5">
        <v>0.2</v>
      </c>
      <c r="F45" s="11">
        <f>C45*0.05+D45*0.15</f>
        <v>0</v>
      </c>
      <c r="Z45" s="59"/>
    </row>
    <row r="46" spans="1:26" ht="16.2" thickBot="1">
      <c r="A46" s="3" t="s">
        <v>86</v>
      </c>
      <c r="B46" s="18"/>
      <c r="C46" s="128"/>
      <c r="D46" s="128"/>
      <c r="E46" s="6">
        <v>0.25</v>
      </c>
      <c r="F46" s="17">
        <f>C46*E46</f>
        <v>0</v>
      </c>
      <c r="Z46" s="59"/>
    </row>
    <row r="47" spans="1:26" ht="16.2" thickBot="1">
      <c r="A47" s="26" t="s">
        <v>34</v>
      </c>
      <c r="B47" s="27">
        <f>SUM(B41:B46)</f>
        <v>0.75</v>
      </c>
      <c r="C47" s="122"/>
      <c r="D47" s="122"/>
      <c r="E47" s="37"/>
      <c r="F47" s="28">
        <f>SUM(F41:F46)</f>
        <v>0</v>
      </c>
      <c r="Z47" s="59"/>
    </row>
    <row r="48" spans="1:26">
      <c r="Z48" s="59"/>
    </row>
    <row r="49" spans="1:26">
      <c r="I49" s="13"/>
      <c r="K49" s="13"/>
      <c r="Z49" s="59"/>
    </row>
    <row r="50" spans="1:26" s="59" customFormat="1"/>
    <row r="51" spans="1:26" ht="23.4" thickBot="1">
      <c r="A51" s="129" t="s">
        <v>87</v>
      </c>
      <c r="B51" s="130"/>
      <c r="C51" s="130"/>
      <c r="D51" s="130"/>
      <c r="E51" s="130"/>
      <c r="F51" s="131"/>
      <c r="G51" s="22"/>
      <c r="H51" s="8" t="s">
        <v>16</v>
      </c>
      <c r="I51" s="42" t="s">
        <v>54</v>
      </c>
      <c r="J51" s="42" t="s">
        <v>14</v>
      </c>
      <c r="K51" s="43" t="s">
        <v>22</v>
      </c>
      <c r="M51" s="8" t="s">
        <v>58</v>
      </c>
      <c r="N51" s="42" t="s">
        <v>17</v>
      </c>
      <c r="O51" s="42" t="s">
        <v>14</v>
      </c>
      <c r="P51" s="43" t="s">
        <v>22</v>
      </c>
      <c r="Q51" s="82"/>
      <c r="S51" s="20" t="s">
        <v>88</v>
      </c>
      <c r="Z51" s="59"/>
    </row>
    <row r="52" spans="1:26" ht="16.2" thickBot="1">
      <c r="A52" s="41" t="s">
        <v>20</v>
      </c>
      <c r="B52" s="29" t="s">
        <v>17</v>
      </c>
      <c r="C52" s="120" t="s">
        <v>21</v>
      </c>
      <c r="D52" s="120"/>
      <c r="E52" s="42" t="s">
        <v>15</v>
      </c>
      <c r="F52" s="43" t="s">
        <v>22</v>
      </c>
      <c r="G52" s="82"/>
      <c r="H52" s="90" t="s">
        <v>24</v>
      </c>
      <c r="I52" s="91">
        <v>0.02</v>
      </c>
      <c r="J52" s="91"/>
      <c r="K52" s="93">
        <f>J52*I52</f>
        <v>0</v>
      </c>
      <c r="M52" s="90" t="s">
        <v>89</v>
      </c>
      <c r="N52" s="91">
        <v>0.02</v>
      </c>
      <c r="O52" s="92"/>
      <c r="P52" s="93">
        <f>O52*0.02</f>
        <v>0</v>
      </c>
      <c r="Q52" s="7"/>
      <c r="R52" s="114" t="s">
        <v>90</v>
      </c>
      <c r="S52" s="115"/>
      <c r="T52" s="115"/>
      <c r="U52" s="115"/>
      <c r="V52" s="115"/>
      <c r="W52" s="115"/>
      <c r="X52" s="115"/>
      <c r="Z52" s="59"/>
    </row>
    <row r="53" spans="1:26" ht="23.1" customHeight="1">
      <c r="A53" s="44" t="s">
        <v>16</v>
      </c>
      <c r="B53" s="45">
        <f>I58</f>
        <v>0.1</v>
      </c>
      <c r="C53" s="132" t="s">
        <v>91</v>
      </c>
      <c r="D53" s="132"/>
      <c r="E53" s="45">
        <v>0.1</v>
      </c>
      <c r="F53" s="46">
        <f>K58</f>
        <v>0</v>
      </c>
      <c r="G53" s="7"/>
      <c r="H53" s="66" t="s">
        <v>27</v>
      </c>
      <c r="I53" s="1">
        <v>0.02</v>
      </c>
      <c r="J53" s="7"/>
      <c r="K53" s="68">
        <f t="shared" ref="K53:K56" si="4">J53*I53</f>
        <v>0</v>
      </c>
      <c r="M53" s="66" t="s">
        <v>92</v>
      </c>
      <c r="N53" s="1">
        <v>0.02</v>
      </c>
      <c r="O53" s="7"/>
      <c r="P53" s="68">
        <f>O53*0.02</f>
        <v>0</v>
      </c>
      <c r="Q53" s="7"/>
      <c r="R53" s="114"/>
      <c r="S53" s="115"/>
      <c r="T53" s="115"/>
      <c r="U53" s="115"/>
      <c r="V53" s="115"/>
      <c r="W53" s="115"/>
      <c r="X53" s="115"/>
      <c r="Z53" s="59"/>
    </row>
    <row r="54" spans="1:26" ht="23.1" customHeight="1">
      <c r="A54" s="47" t="s">
        <v>93</v>
      </c>
      <c r="B54" s="49">
        <v>0.01</v>
      </c>
      <c r="C54" s="133"/>
      <c r="D54" s="134"/>
      <c r="E54" s="49">
        <v>0.01</v>
      </c>
      <c r="F54" s="50">
        <f>C54*E54</f>
        <v>0</v>
      </c>
      <c r="G54" s="7"/>
      <c r="H54" s="66" t="s">
        <v>32</v>
      </c>
      <c r="I54" s="1">
        <v>0.02</v>
      </c>
      <c r="J54" s="7"/>
      <c r="K54" s="68">
        <f t="shared" si="4"/>
        <v>0</v>
      </c>
      <c r="M54" s="66" t="s">
        <v>94</v>
      </c>
      <c r="N54" s="1">
        <v>0.02</v>
      </c>
      <c r="O54" s="7"/>
      <c r="P54" s="68">
        <f t="shared" ref="P54:P56" si="5">O54*0.02</f>
        <v>0</v>
      </c>
      <c r="Q54" s="7"/>
      <c r="R54" s="116" t="s">
        <v>95</v>
      </c>
      <c r="S54" s="117"/>
      <c r="T54" s="117"/>
      <c r="U54" s="117"/>
      <c r="V54" s="117"/>
      <c r="W54" s="117"/>
      <c r="X54" s="117"/>
      <c r="Z54" s="59"/>
    </row>
    <row r="55" spans="1:26">
      <c r="A55" s="47" t="s">
        <v>96</v>
      </c>
      <c r="B55" s="49">
        <v>0.01</v>
      </c>
      <c r="C55" s="125"/>
      <c r="D55" s="125"/>
      <c r="E55" s="49">
        <v>0.01</v>
      </c>
      <c r="F55" s="50">
        <f>C55*E55</f>
        <v>0</v>
      </c>
      <c r="G55" s="7"/>
      <c r="H55" s="66" t="s">
        <v>35</v>
      </c>
      <c r="I55" s="1">
        <v>0.02</v>
      </c>
      <c r="J55" s="7"/>
      <c r="K55" s="68">
        <f t="shared" si="4"/>
        <v>0</v>
      </c>
      <c r="M55" s="66" t="s">
        <v>97</v>
      </c>
      <c r="N55" s="1">
        <v>0.02</v>
      </c>
      <c r="O55" s="7"/>
      <c r="P55" s="68">
        <f t="shared" si="5"/>
        <v>0</v>
      </c>
      <c r="Q55" s="7"/>
      <c r="R55" s="116"/>
      <c r="S55" s="117"/>
      <c r="T55" s="117"/>
      <c r="U55" s="117"/>
      <c r="V55" s="117"/>
      <c r="W55" s="117"/>
      <c r="X55" s="117"/>
      <c r="Z55" s="59"/>
    </row>
    <row r="56" spans="1:26">
      <c r="A56" s="47" t="s">
        <v>98</v>
      </c>
      <c r="B56" s="49">
        <v>0.08</v>
      </c>
      <c r="C56" s="48"/>
      <c r="D56" s="48"/>
      <c r="E56" s="49">
        <v>0.08</v>
      </c>
      <c r="F56" s="50">
        <f>C56*0.06+D56*0.02</f>
        <v>0</v>
      </c>
      <c r="G56" s="7"/>
      <c r="H56" s="66" t="s">
        <v>38</v>
      </c>
      <c r="I56" s="1">
        <v>0.02</v>
      </c>
      <c r="J56" s="7"/>
      <c r="K56" s="68">
        <f t="shared" si="4"/>
        <v>0</v>
      </c>
      <c r="M56" s="66" t="s">
        <v>99</v>
      </c>
      <c r="N56" s="1">
        <v>0.02</v>
      </c>
      <c r="O56" s="7"/>
      <c r="P56" s="68">
        <f t="shared" si="5"/>
        <v>0</v>
      </c>
      <c r="Q56" s="7"/>
      <c r="R56" s="118"/>
      <c r="S56" s="113"/>
      <c r="T56" s="113"/>
      <c r="U56" s="113"/>
      <c r="V56" s="113"/>
      <c r="W56" s="113"/>
      <c r="X56" s="113"/>
      <c r="Z56" s="59"/>
    </row>
    <row r="57" spans="1:26" ht="16.2" thickBot="1">
      <c r="A57" s="47" t="s">
        <v>58</v>
      </c>
      <c r="B57" s="49">
        <f>N58</f>
        <v>0.1</v>
      </c>
      <c r="C57" s="125" t="s">
        <v>91</v>
      </c>
      <c r="D57" s="125"/>
      <c r="E57" s="49">
        <v>0.1</v>
      </c>
      <c r="F57" s="50">
        <f>P58</f>
        <v>0</v>
      </c>
      <c r="G57" s="7"/>
      <c r="H57" s="55" t="s">
        <v>41</v>
      </c>
      <c r="I57" s="1">
        <v>0.02</v>
      </c>
      <c r="J57" s="73"/>
      <c r="K57" s="58">
        <f>J57*0.02</f>
        <v>0</v>
      </c>
      <c r="M57" s="66" t="s">
        <v>100</v>
      </c>
      <c r="N57" s="1">
        <v>0.02</v>
      </c>
      <c r="O57" s="73"/>
      <c r="P57" s="58">
        <f>O57*0.02</f>
        <v>0</v>
      </c>
      <c r="Q57" s="7"/>
      <c r="R57" s="118"/>
      <c r="S57" s="113"/>
      <c r="T57" s="113"/>
      <c r="U57" s="113"/>
      <c r="V57" s="113"/>
      <c r="W57" s="113"/>
      <c r="X57" s="113"/>
      <c r="Z57" s="59"/>
    </row>
    <row r="58" spans="1:26" ht="16.2" thickBot="1">
      <c r="A58" s="47" t="s">
        <v>101</v>
      </c>
      <c r="B58" s="49">
        <v>0.35</v>
      </c>
      <c r="C58" s="126"/>
      <c r="D58" s="126"/>
      <c r="E58" s="49">
        <v>0.35</v>
      </c>
      <c r="F58" s="50">
        <f>C58*E58</f>
        <v>0</v>
      </c>
      <c r="G58" s="7"/>
      <c r="H58" s="74" t="s">
        <v>34</v>
      </c>
      <c r="I58" s="75">
        <f>SUM(_xlfn.TAKE(_xlfn._xlws.SORT(I52:I57),-5))</f>
        <v>0.1</v>
      </c>
      <c r="J58" s="94"/>
      <c r="K58" s="75">
        <f>SUM(_xlfn.TAKE(_xlfn._xlws.SORT(K52:K57),-5))</f>
        <v>0</v>
      </c>
      <c r="M58" s="74" t="s">
        <v>34</v>
      </c>
      <c r="N58" s="75">
        <f>SUM(_xlfn.TAKE(_xlfn._xlws.SORT(N52:N57),-5))</f>
        <v>0.1</v>
      </c>
      <c r="O58" s="94"/>
      <c r="P58" s="75">
        <f>SUM(_xlfn.TAKE(_xlfn._xlws.SORT(P52:P57),-5))</f>
        <v>0</v>
      </c>
      <c r="Q58" s="7"/>
      <c r="Z58" s="59"/>
    </row>
    <row r="59" spans="1:26">
      <c r="A59" s="51" t="s">
        <v>86</v>
      </c>
      <c r="B59" s="52"/>
      <c r="C59" s="127"/>
      <c r="D59" s="127"/>
      <c r="E59" s="53">
        <v>0.35</v>
      </c>
      <c r="F59" s="54">
        <f>C59*E59</f>
        <v>0</v>
      </c>
      <c r="G59" s="7"/>
      <c r="R59" s="113"/>
      <c r="S59" s="113"/>
      <c r="T59" s="113"/>
      <c r="U59" s="113"/>
      <c r="V59" s="113"/>
      <c r="W59" s="113"/>
      <c r="X59" s="113"/>
      <c r="Z59" s="59"/>
    </row>
    <row r="60" spans="1:26">
      <c r="A60" s="55" t="s">
        <v>34</v>
      </c>
      <c r="B60" s="56">
        <f>SUM(B53:B59)</f>
        <v>0.65</v>
      </c>
      <c r="C60" s="128"/>
      <c r="D60" s="128"/>
      <c r="E60" s="57"/>
      <c r="F60" s="58">
        <f>SUM(F53:F59)</f>
        <v>0</v>
      </c>
      <c r="G60" s="7"/>
      <c r="R60" s="113"/>
      <c r="S60" s="113"/>
      <c r="T60" s="113"/>
      <c r="U60" s="113"/>
      <c r="V60" s="113"/>
      <c r="W60" s="113"/>
      <c r="X60" s="113"/>
      <c r="Z60" s="59"/>
    </row>
    <row r="61" spans="1:26" s="59" customFormat="1" ht="16.2" thickBot="1"/>
    <row r="62" spans="1:26" ht="16.2" thickBot="1">
      <c r="A62" s="129" t="s">
        <v>102</v>
      </c>
      <c r="B62" s="130"/>
      <c r="C62" s="130"/>
      <c r="D62" s="130"/>
      <c r="E62" s="130"/>
      <c r="F62" s="130"/>
      <c r="G62" s="82"/>
      <c r="H62" s="8" t="s">
        <v>58</v>
      </c>
      <c r="I62" s="42" t="s">
        <v>17</v>
      </c>
      <c r="J62" s="42" t="s">
        <v>14</v>
      </c>
      <c r="K62" s="43" t="s">
        <v>22</v>
      </c>
      <c r="M62" s="26" t="s">
        <v>103</v>
      </c>
      <c r="N62" s="42" t="s">
        <v>17</v>
      </c>
      <c r="O62" s="39" t="s">
        <v>14</v>
      </c>
      <c r="P62" s="40" t="s">
        <v>22</v>
      </c>
      <c r="Q62" s="82"/>
      <c r="Z62" s="59"/>
    </row>
    <row r="63" spans="1:26" ht="16.2" thickBot="1">
      <c r="A63" s="41" t="s">
        <v>20</v>
      </c>
      <c r="B63" s="29" t="s">
        <v>17</v>
      </c>
      <c r="C63" s="120" t="s">
        <v>21</v>
      </c>
      <c r="D63" s="120"/>
      <c r="E63" s="42" t="s">
        <v>15</v>
      </c>
      <c r="F63" s="43" t="s">
        <v>22</v>
      </c>
      <c r="G63" s="82"/>
      <c r="H63" s="44" t="s">
        <v>89</v>
      </c>
      <c r="I63" s="45">
        <v>0.03</v>
      </c>
      <c r="J63" s="110"/>
      <c r="K63" s="46">
        <f t="shared" ref="K63:K69" si="6">J63*0.03</f>
        <v>0</v>
      </c>
      <c r="M63" s="90" t="s">
        <v>104</v>
      </c>
      <c r="N63" s="91">
        <v>0.03</v>
      </c>
      <c r="P63" s="68">
        <f t="shared" ref="P63:P64" si="7">O63*0.03</f>
        <v>0</v>
      </c>
      <c r="Q63" s="7"/>
      <c r="Z63" s="59"/>
    </row>
    <row r="64" spans="1:26" ht="16.2" thickBot="1">
      <c r="A64" s="44" t="s">
        <v>105</v>
      </c>
      <c r="B64" s="69">
        <f>N73</f>
        <v>0.30000000000000004</v>
      </c>
      <c r="C64" s="132" t="s">
        <v>106</v>
      </c>
      <c r="D64" s="132"/>
      <c r="E64" s="45">
        <v>0.3</v>
      </c>
      <c r="F64" s="46">
        <f>P73</f>
        <v>0</v>
      </c>
      <c r="G64" s="7"/>
      <c r="H64" s="47" t="s">
        <v>92</v>
      </c>
      <c r="I64" s="49">
        <v>0.03</v>
      </c>
      <c r="J64" s="110"/>
      <c r="K64" s="50">
        <f t="shared" si="6"/>
        <v>0</v>
      </c>
      <c r="M64" s="66" t="s">
        <v>107</v>
      </c>
      <c r="N64" s="1">
        <v>0.03</v>
      </c>
      <c r="P64" s="68">
        <f t="shared" si="7"/>
        <v>0</v>
      </c>
      <c r="Q64" s="7"/>
      <c r="Z64" s="59"/>
    </row>
    <row r="65" spans="1:26" ht="16.2" thickBot="1">
      <c r="A65" s="47" t="s">
        <v>58</v>
      </c>
      <c r="B65" s="71">
        <f>I70</f>
        <v>0.15</v>
      </c>
      <c r="C65" s="125" t="s">
        <v>108</v>
      </c>
      <c r="D65" s="125"/>
      <c r="E65" s="49">
        <v>0.15</v>
      </c>
      <c r="F65" s="50">
        <f>K70</f>
        <v>0</v>
      </c>
      <c r="G65" s="7"/>
      <c r="H65" s="47" t="s">
        <v>94</v>
      </c>
      <c r="I65" s="49">
        <v>0.03</v>
      </c>
      <c r="J65" s="110"/>
      <c r="K65" s="50">
        <f t="shared" si="6"/>
        <v>0</v>
      </c>
      <c r="M65" s="66" t="s">
        <v>109</v>
      </c>
      <c r="N65" s="1">
        <v>0.03</v>
      </c>
      <c r="P65" s="68">
        <f>O65*0.03</f>
        <v>0</v>
      </c>
      <c r="Q65" s="7"/>
      <c r="Z65" s="59"/>
    </row>
    <row r="66" spans="1:26" ht="16.2" thickBot="1">
      <c r="A66" s="47" t="s">
        <v>101</v>
      </c>
      <c r="B66" s="71">
        <v>0.25</v>
      </c>
      <c r="C66" s="125"/>
      <c r="D66" s="125"/>
      <c r="E66" s="49">
        <v>0.25</v>
      </c>
      <c r="F66" s="50">
        <f>C66*E66</f>
        <v>0</v>
      </c>
      <c r="G66" s="7"/>
      <c r="H66" s="47" t="s">
        <v>97</v>
      </c>
      <c r="I66" s="49">
        <v>0.03</v>
      </c>
      <c r="J66" s="110"/>
      <c r="K66" s="50">
        <f t="shared" si="6"/>
        <v>0</v>
      </c>
      <c r="M66" s="66" t="s">
        <v>110</v>
      </c>
      <c r="N66" s="1">
        <v>0.03</v>
      </c>
      <c r="P66" s="68">
        <f>O66*0.03</f>
        <v>0</v>
      </c>
      <c r="Q66" s="7"/>
      <c r="Z66" s="59"/>
    </row>
    <row r="67" spans="1:26" ht="16.2" thickBot="1">
      <c r="A67" s="95" t="s">
        <v>86</v>
      </c>
      <c r="B67" s="96"/>
      <c r="C67" s="135"/>
      <c r="D67" s="135"/>
      <c r="E67" s="97">
        <v>0.3</v>
      </c>
      <c r="F67" s="98">
        <f>C67*E67</f>
        <v>0</v>
      </c>
      <c r="G67" s="7"/>
      <c r="H67" s="47" t="s">
        <v>99</v>
      </c>
      <c r="I67" s="49">
        <v>0.03</v>
      </c>
      <c r="J67" s="110"/>
      <c r="K67" s="50">
        <f t="shared" si="6"/>
        <v>0</v>
      </c>
      <c r="M67" s="66" t="s">
        <v>111</v>
      </c>
      <c r="N67" s="1">
        <v>0.03</v>
      </c>
      <c r="P67" s="68">
        <f t="shared" ref="P67:P72" si="8">O67*0.03</f>
        <v>0</v>
      </c>
      <c r="Q67" s="7"/>
      <c r="Z67" s="59"/>
    </row>
    <row r="68" spans="1:26" ht="16.2" thickBot="1">
      <c r="A68" s="99" t="s">
        <v>34</v>
      </c>
      <c r="B68" s="100">
        <f>SUM(B64:B67)</f>
        <v>0.70000000000000007</v>
      </c>
      <c r="C68" s="136"/>
      <c r="D68" s="136"/>
      <c r="E68" s="101"/>
      <c r="F68" s="102">
        <f>SUM(F64:F67)</f>
        <v>0</v>
      </c>
      <c r="G68" s="7"/>
      <c r="H68" s="47" t="s">
        <v>100</v>
      </c>
      <c r="I68" s="49">
        <v>0.03</v>
      </c>
      <c r="J68" s="110"/>
      <c r="K68" s="50">
        <f t="shared" si="6"/>
        <v>0</v>
      </c>
      <c r="M68" s="66" t="s">
        <v>112</v>
      </c>
      <c r="N68" s="1">
        <v>0.03</v>
      </c>
      <c r="P68" s="68">
        <f t="shared" si="8"/>
        <v>0</v>
      </c>
      <c r="Q68" s="7"/>
      <c r="Z68" s="59"/>
    </row>
    <row r="69" spans="1:26" ht="16.2" thickBot="1">
      <c r="H69" s="51" t="s">
        <v>113</v>
      </c>
      <c r="I69" s="49">
        <v>0.03</v>
      </c>
      <c r="J69" s="110"/>
      <c r="K69" s="54">
        <f t="shared" si="6"/>
        <v>0</v>
      </c>
      <c r="M69" s="66" t="s">
        <v>114</v>
      </c>
      <c r="N69" s="1">
        <v>0.03</v>
      </c>
      <c r="P69" s="68">
        <f t="shared" si="8"/>
        <v>0</v>
      </c>
      <c r="Q69" s="7"/>
      <c r="Z69" s="59"/>
    </row>
    <row r="70" spans="1:26" ht="16.2" thickBot="1">
      <c r="H70" s="55" t="s">
        <v>34</v>
      </c>
      <c r="I70" s="103">
        <f>SUM(_xlfn.TAKE(_xlfn._xlws.SORT(I63:I69),-5))</f>
        <v>0.15</v>
      </c>
      <c r="J70" s="73"/>
      <c r="K70" s="103">
        <f>SUM(_xlfn.TAKE(_xlfn._xlws.SORT(K63:K69),-5))</f>
        <v>0</v>
      </c>
      <c r="M70" s="66" t="s">
        <v>115</v>
      </c>
      <c r="N70" s="1">
        <v>0.03</v>
      </c>
      <c r="P70" s="68">
        <f t="shared" si="8"/>
        <v>0</v>
      </c>
      <c r="Q70" s="7"/>
      <c r="Z70" s="59"/>
    </row>
    <row r="71" spans="1:26">
      <c r="M71" s="66" t="s">
        <v>116</v>
      </c>
      <c r="N71" s="1">
        <v>0.03</v>
      </c>
      <c r="P71" s="68">
        <f t="shared" si="8"/>
        <v>0</v>
      </c>
      <c r="Q71" s="7"/>
      <c r="Z71" s="59"/>
    </row>
    <row r="72" spans="1:26" ht="16.2" thickBot="1">
      <c r="M72" s="55" t="s">
        <v>117</v>
      </c>
      <c r="N72" s="1">
        <v>0.03</v>
      </c>
      <c r="P72" s="58">
        <f t="shared" si="8"/>
        <v>0</v>
      </c>
      <c r="Q72" s="7"/>
      <c r="Z72" s="59"/>
    </row>
    <row r="73" spans="1:26">
      <c r="M73" t="s">
        <v>34</v>
      </c>
      <c r="N73" s="1">
        <f>SUM(N63:N72)</f>
        <v>0.30000000000000004</v>
      </c>
      <c r="O73" s="7"/>
      <c r="P73" s="7">
        <f>SUM(P63:P72)</f>
        <v>0</v>
      </c>
      <c r="Q73" s="7"/>
      <c r="Z73" s="59"/>
    </row>
    <row r="74" spans="1:26" s="59" customFormat="1"/>
  </sheetData>
  <mergeCells count="55">
    <mergeCell ref="H21:L21"/>
    <mergeCell ref="H19:L19"/>
    <mergeCell ref="C28:D28"/>
    <mergeCell ref="C27:D27"/>
    <mergeCell ref="W15:W16"/>
    <mergeCell ref="W19:W20"/>
    <mergeCell ref="W21:W22"/>
    <mergeCell ref="W23:W24"/>
    <mergeCell ref="Q15:V16"/>
    <mergeCell ref="W17:W18"/>
    <mergeCell ref="C21:D21"/>
    <mergeCell ref="C17:D17"/>
    <mergeCell ref="C18:D18"/>
    <mergeCell ref="C20:D20"/>
    <mergeCell ref="H20:L20"/>
    <mergeCell ref="Q13:V14"/>
    <mergeCell ref="A1:E2"/>
    <mergeCell ref="A3:C3"/>
    <mergeCell ref="C55:D55"/>
    <mergeCell ref="C47:D47"/>
    <mergeCell ref="Q21:V22"/>
    <mergeCell ref="Q19:V20"/>
    <mergeCell ref="Q17:V18"/>
    <mergeCell ref="C52:D52"/>
    <mergeCell ref="A13:F13"/>
    <mergeCell ref="A26:F26"/>
    <mergeCell ref="C14:D14"/>
    <mergeCell ref="A39:D39"/>
    <mergeCell ref="C15:D15"/>
    <mergeCell ref="C16:D16"/>
    <mergeCell ref="C46:D46"/>
    <mergeCell ref="C64:D64"/>
    <mergeCell ref="C65:D65"/>
    <mergeCell ref="C66:D66"/>
    <mergeCell ref="C67:D67"/>
    <mergeCell ref="C68:D68"/>
    <mergeCell ref="C63:D63"/>
    <mergeCell ref="C29:D29"/>
    <mergeCell ref="C40:D40"/>
    <mergeCell ref="C41:D41"/>
    <mergeCell ref="C43:D43"/>
    <mergeCell ref="C44:D44"/>
    <mergeCell ref="C57:D57"/>
    <mergeCell ref="C58:D58"/>
    <mergeCell ref="C59:D59"/>
    <mergeCell ref="C60:D60"/>
    <mergeCell ref="A62:F62"/>
    <mergeCell ref="A51:F51"/>
    <mergeCell ref="C53:D53"/>
    <mergeCell ref="C54:D54"/>
    <mergeCell ref="R59:X60"/>
    <mergeCell ref="R52:X53"/>
    <mergeCell ref="R54:X55"/>
    <mergeCell ref="R56:X57"/>
    <mergeCell ref="Q23:V24"/>
  </mergeCells>
  <pageMargins left="0.7" right="0.7" top="0.75" bottom="0.75" header="0.3" footer="0.3"/>
  <ignoredErrors>
    <ignoredError sqref="F42 F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Taejong Hwang</dc:creator>
  <cp:keywords/>
  <dc:description/>
  <cp:lastModifiedBy>yicheng wang</cp:lastModifiedBy>
  <cp:revision/>
  <dcterms:created xsi:type="dcterms:W3CDTF">2024-10-06T06:12:44Z</dcterms:created>
  <dcterms:modified xsi:type="dcterms:W3CDTF">2024-12-25T05:53:41Z</dcterms:modified>
  <cp:category/>
  <cp:contentStatus/>
</cp:coreProperties>
</file>