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C:\GONZALO\GEEDS\LOCOMOTION\WILLIAM_DEVELOPMENT\wiliam\model_parameters\society\"/>
    </mc:Choice>
  </mc:AlternateContent>
  <xr:revisionPtr revIDLastSave="0" documentId="13_ncr:1_{85211032-F4F3-4B7B-8247-F83D64447B19}" xr6:coauthVersionLast="47" xr6:coauthVersionMax="47" xr10:uidLastSave="{00000000-0000-0000-0000-000000000000}"/>
  <bookViews>
    <workbookView xWindow="19090" yWindow="-8440" windowWidth="38620" windowHeight="21220" activeTab="3" xr2:uid="{00000000-000D-0000-FFFF-FFFF00000000}"/>
  </bookViews>
  <sheets>
    <sheet name="README" sheetId="11" r:id="rId1"/>
    <sheet name="TCA_OK" sheetId="6" r:id="rId2"/>
    <sheet name="TCA_Groups" sheetId="2" r:id="rId3"/>
    <sheet name="2020" sheetId="13" r:id="rId4"/>
    <sheet name="2020_original" sheetId="7" r:id="rId5"/>
    <sheet name="Intake_2020" sheetId="9" r:id="rId6"/>
    <sheet name="Intake_2020_original" sheetId="12" r:id="rId7"/>
    <sheet name="Nutritional Profile 2020" sheetId="10" r:id="rId8"/>
  </sheets>
  <definedNames>
    <definedName name="FOOD_COMPOSITION_TABLE_CALORIES_CHINA" localSheetId="6">Intake_2020_original!$C$33:$C$47</definedName>
    <definedName name="FOOD_COMPOSITION_TABLE_CALORIES_CHINA">Intake_2020!$C$31:$C$44</definedName>
    <definedName name="FOOD_COMPOSITION_TABLE_CALORIES_EASOC" localSheetId="6">Intake_2020_original!$C$48:$C$62</definedName>
    <definedName name="FOOD_COMPOSITION_TABLE_CALORIES_EASOC">Intake_2020!$C$45:$C$58</definedName>
    <definedName name="FOOD_COMPOSITION_TABLE_CALORIES_EU27" localSheetId="6">Intake_2020_original!$C$3:$C$17</definedName>
    <definedName name="FOOD_COMPOSITION_TABLE_CALORIES_EU27">Intake_2020!$C$3:$C$16</definedName>
    <definedName name="FOOD_COMPOSITION_TABLE_CALORIES_INDIA" localSheetId="6">Intake_2020_original!$C$63:$C$77</definedName>
    <definedName name="FOOD_COMPOSITION_TABLE_CALORIES_INDIA">Intake_2020!$C$59:$C$72</definedName>
    <definedName name="FOOD_COMPOSITION_TABLE_CALORIES_LATAM" localSheetId="6">Intake_2020_original!$C$78:$C$92</definedName>
    <definedName name="FOOD_COMPOSITION_TABLE_CALORIES_LATAM">Intake_2020!$C$73:$C$86</definedName>
    <definedName name="FOOD_COMPOSITION_TABLE_CALORIES_LROW" localSheetId="6">Intake_2020_original!$C$123:$C$137</definedName>
    <definedName name="FOOD_COMPOSITION_TABLE_CALORIES_LROW">Intake_2020!$C$115:$C$128</definedName>
    <definedName name="FOOD_COMPOSITION_TABLE_CALORIES_RUSSIA" localSheetId="6">Intake_2020_original!$C$93:$C$107</definedName>
    <definedName name="FOOD_COMPOSITION_TABLE_CALORIES_RUSSIA">Intake_2020!$C$87:$C$100</definedName>
    <definedName name="FOOD_COMPOSITION_TABLE_CALORIES_UK" localSheetId="6">Intake_2020_original!$C$18:$C$32</definedName>
    <definedName name="FOOD_COMPOSITION_TABLE_CALORIES_UK">Intake_2020!$C$17:$C$30</definedName>
    <definedName name="FOOD_COMPOSITION_TABLE_CALORIES_USMCA" localSheetId="6">Intake_2020_original!$C$108:$C$122</definedName>
    <definedName name="FOOD_COMPOSITION_TABLE_CALORIES_USMCA">Intake_2020!$C$101:$C$114</definedName>
    <definedName name="FOOD_COMPOSITION_TABLE_MASS_CHINA" localSheetId="6">Intake_2020_original!$D$33:$J$47</definedName>
    <definedName name="FOOD_COMPOSITION_TABLE_MASS_CHINA">Intake_2020!$D$31:$J$44</definedName>
    <definedName name="FOOD_COMPOSITION_TABLE_MASS_EASOC" localSheetId="6">Intake_2020_original!$D$48:$J$62</definedName>
    <definedName name="FOOD_COMPOSITION_TABLE_MASS_EASOC">Intake_2020!$D$45:$J$58</definedName>
    <definedName name="FOOD_COMPOSITION_TABLE_MASS_EU27" localSheetId="6">Intake_2020_original!$D$3:$J$17</definedName>
    <definedName name="FOOD_COMPOSITION_TABLE_MASS_EU27">Intake_2020!$D$3:$J$16</definedName>
    <definedName name="FOOD_COMPOSITION_TABLE_MASS_INDIA" localSheetId="6">Intake_2020_original!$D$63:$J$77</definedName>
    <definedName name="FOOD_COMPOSITION_TABLE_MASS_INDIA">Intake_2020!$D$59:$J$72</definedName>
    <definedName name="FOOD_COMPOSITION_TABLE_MASS_LATAM" localSheetId="6">Intake_2020_original!$D$78:$J$92</definedName>
    <definedName name="FOOD_COMPOSITION_TABLE_MASS_LATAM">Intake_2020!$D$73:$J$86</definedName>
    <definedName name="FOOD_COMPOSITION_TABLE_MASS_LROW" localSheetId="6">Intake_2020_original!$D$123:$J$137</definedName>
    <definedName name="FOOD_COMPOSITION_TABLE_MASS_LROW">Intake_2020!$D$115:$J$128</definedName>
    <definedName name="FOOD_COMPOSITION_TABLE_MASS_RUSSIA" localSheetId="6">Intake_2020_original!$D$93:$J$107</definedName>
    <definedName name="FOOD_COMPOSITION_TABLE_MASS_RUSSIA">Intake_2020!$D$87:$J$100</definedName>
    <definedName name="FOOD_COMPOSITION_TABLE_MASS_UK" localSheetId="6">Intake_2020_original!$D$18:$J$32</definedName>
    <definedName name="FOOD_COMPOSITION_TABLE_MASS_UK">Intake_2020!$D$17:$J$30</definedName>
    <definedName name="FOOD_COMPOSITION_TABLE_MASS_USMCA" localSheetId="6">Intake_2020_original!$D$108:$J$122</definedName>
    <definedName name="FOOD_COMPOSITION_TABLE_MASS_USMCA">Intake_2020!$D$101:$J$114</definedName>
    <definedName name="FOOD_LOSS_PARAMETERS_CHINA">'2020'!$D$31:$J$44</definedName>
    <definedName name="FOOD_LOSS_PARAMETERS_EASOC">'2020'!$D$45:$J$58</definedName>
    <definedName name="FOOD_LOSS_PARAMETERS_EU27">'2020'!$D$3:$J$16</definedName>
    <definedName name="FOOD_LOSS_PARAMETERS_INDIA">'2020'!$D$59:$J$72</definedName>
    <definedName name="FOOD_LOSS_PARAMETERS_LATAM">'2020'!$D$73:$J$86</definedName>
    <definedName name="FOOD_LOSS_PARAMETERS_LROW">'2020'!$D$115:$J$128</definedName>
    <definedName name="FOOD_LOSS_PARAMETERS_RUSSIA">'2020'!$D$87:$J$100</definedName>
    <definedName name="FOOD_LOSS_PARAMETERS_UK">'2020'!$D$17:$J$30</definedName>
    <definedName name="FOOD_LOSS_PARAMETERS_USMCA">'2020'!$D$101:$J$114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5" i="13" l="1"/>
  <c r="D101" i="13"/>
  <c r="D87" i="13"/>
  <c r="D73" i="13"/>
  <c r="D59" i="13"/>
  <c r="D45" i="13"/>
  <c r="L45" i="13" s="1"/>
  <c r="N45" i="13" s="1"/>
  <c r="D31" i="13"/>
  <c r="L31" i="13" s="1"/>
  <c r="N31" i="13" s="1"/>
  <c r="D19" i="13"/>
  <c r="D33" i="13" s="1"/>
  <c r="D17" i="13"/>
  <c r="L17" i="13" s="1"/>
  <c r="N17" i="13" s="1"/>
  <c r="D5" i="13"/>
  <c r="D3" i="13"/>
  <c r="L128" i="13"/>
  <c r="N128" i="13" s="1"/>
  <c r="L127" i="13"/>
  <c r="N127" i="13" s="1"/>
  <c r="L126" i="13"/>
  <c r="N126" i="13" s="1"/>
  <c r="K125" i="13"/>
  <c r="N125" i="13" s="1"/>
  <c r="L124" i="13"/>
  <c r="N124" i="13" s="1"/>
  <c r="L123" i="13"/>
  <c r="N123" i="13" s="1"/>
  <c r="L122" i="13"/>
  <c r="N122" i="13" s="1"/>
  <c r="L121" i="13"/>
  <c r="N121" i="13" s="1"/>
  <c r="L120" i="13"/>
  <c r="N120" i="13" s="1"/>
  <c r="L119" i="13"/>
  <c r="N119" i="13" s="1"/>
  <c r="K118" i="13"/>
  <c r="N118" i="13" s="1"/>
  <c r="K116" i="13"/>
  <c r="N116" i="13" s="1"/>
  <c r="L115" i="13"/>
  <c r="N115" i="13" s="1"/>
  <c r="L114" i="13"/>
  <c r="N114" i="13" s="1"/>
  <c r="L113" i="13"/>
  <c r="N113" i="13" s="1"/>
  <c r="L112" i="13"/>
  <c r="N112" i="13" s="1"/>
  <c r="K111" i="13"/>
  <c r="N111" i="13" s="1"/>
  <c r="L110" i="13"/>
  <c r="N110" i="13" s="1"/>
  <c r="L109" i="13"/>
  <c r="N109" i="13" s="1"/>
  <c r="L108" i="13"/>
  <c r="N108" i="13" s="1"/>
  <c r="L107" i="13"/>
  <c r="N107" i="13" s="1"/>
  <c r="L106" i="13"/>
  <c r="N106" i="13" s="1"/>
  <c r="L105" i="13"/>
  <c r="N105" i="13" s="1"/>
  <c r="K104" i="13"/>
  <c r="N104" i="13" s="1"/>
  <c r="K102" i="13"/>
  <c r="N102" i="13" s="1"/>
  <c r="L101" i="13"/>
  <c r="N101" i="13" s="1"/>
  <c r="L100" i="13"/>
  <c r="N100" i="13" s="1"/>
  <c r="L99" i="13"/>
  <c r="N99" i="13" s="1"/>
  <c r="L98" i="13"/>
  <c r="N98" i="13" s="1"/>
  <c r="K97" i="13"/>
  <c r="N97" i="13" s="1"/>
  <c r="L96" i="13"/>
  <c r="N96" i="13" s="1"/>
  <c r="L95" i="13"/>
  <c r="N95" i="13" s="1"/>
  <c r="L94" i="13"/>
  <c r="N94" i="13" s="1"/>
  <c r="L93" i="13"/>
  <c r="N93" i="13" s="1"/>
  <c r="L92" i="13"/>
  <c r="N92" i="13" s="1"/>
  <c r="L91" i="13"/>
  <c r="N91" i="13" s="1"/>
  <c r="K90" i="13"/>
  <c r="N90" i="13" s="1"/>
  <c r="K88" i="13"/>
  <c r="N88" i="13" s="1"/>
  <c r="L87" i="13"/>
  <c r="N87" i="13" s="1"/>
  <c r="L86" i="13"/>
  <c r="N86" i="13" s="1"/>
  <c r="L85" i="13"/>
  <c r="N85" i="13" s="1"/>
  <c r="L84" i="13"/>
  <c r="N84" i="13" s="1"/>
  <c r="K83" i="13"/>
  <c r="N83" i="13" s="1"/>
  <c r="L82" i="13"/>
  <c r="N82" i="13" s="1"/>
  <c r="L81" i="13"/>
  <c r="N81" i="13" s="1"/>
  <c r="L80" i="13"/>
  <c r="N80" i="13" s="1"/>
  <c r="L79" i="13"/>
  <c r="N79" i="13" s="1"/>
  <c r="L78" i="13"/>
  <c r="N78" i="13" s="1"/>
  <c r="L77" i="13"/>
  <c r="N77" i="13" s="1"/>
  <c r="K76" i="13"/>
  <c r="N76" i="13" s="1"/>
  <c r="K74" i="13"/>
  <c r="N74" i="13" s="1"/>
  <c r="L73" i="13"/>
  <c r="N73" i="13" s="1"/>
  <c r="L72" i="13"/>
  <c r="N72" i="13" s="1"/>
  <c r="L71" i="13"/>
  <c r="N71" i="13" s="1"/>
  <c r="L70" i="13"/>
  <c r="N70" i="13" s="1"/>
  <c r="K69" i="13"/>
  <c r="N69" i="13" s="1"/>
  <c r="L68" i="13"/>
  <c r="N68" i="13" s="1"/>
  <c r="L67" i="13"/>
  <c r="N67" i="13" s="1"/>
  <c r="L66" i="13"/>
  <c r="N66" i="13" s="1"/>
  <c r="L65" i="13"/>
  <c r="N65" i="13" s="1"/>
  <c r="L64" i="13"/>
  <c r="N64" i="13" s="1"/>
  <c r="L63" i="13"/>
  <c r="N63" i="13" s="1"/>
  <c r="K62" i="13"/>
  <c r="N62" i="13" s="1"/>
  <c r="K60" i="13"/>
  <c r="N60" i="13" s="1"/>
  <c r="L59" i="13"/>
  <c r="N59" i="13" s="1"/>
  <c r="L58" i="13"/>
  <c r="N58" i="13" s="1"/>
  <c r="L57" i="13"/>
  <c r="N57" i="13" s="1"/>
  <c r="L56" i="13"/>
  <c r="N56" i="13" s="1"/>
  <c r="K55" i="13"/>
  <c r="N55" i="13" s="1"/>
  <c r="L54" i="13"/>
  <c r="N54" i="13" s="1"/>
  <c r="L53" i="13"/>
  <c r="N53" i="13" s="1"/>
  <c r="L52" i="13"/>
  <c r="N52" i="13" s="1"/>
  <c r="L51" i="13"/>
  <c r="N51" i="13" s="1"/>
  <c r="L50" i="13"/>
  <c r="N50" i="13" s="1"/>
  <c r="L49" i="13"/>
  <c r="N49" i="13" s="1"/>
  <c r="K48" i="13"/>
  <c r="N48" i="13" s="1"/>
  <c r="K46" i="13"/>
  <c r="N46" i="13" s="1"/>
  <c r="L44" i="13"/>
  <c r="N44" i="13" s="1"/>
  <c r="L43" i="13"/>
  <c r="N43" i="13" s="1"/>
  <c r="L42" i="13"/>
  <c r="N42" i="13" s="1"/>
  <c r="K41" i="13"/>
  <c r="N41" i="13" s="1"/>
  <c r="L40" i="13"/>
  <c r="N40" i="13" s="1"/>
  <c r="L39" i="13"/>
  <c r="N39" i="13" s="1"/>
  <c r="L38" i="13"/>
  <c r="N38" i="13" s="1"/>
  <c r="L37" i="13"/>
  <c r="N37" i="13" s="1"/>
  <c r="L36" i="13"/>
  <c r="N36" i="13" s="1"/>
  <c r="L35" i="13"/>
  <c r="N35" i="13" s="1"/>
  <c r="K34" i="13"/>
  <c r="N34" i="13" s="1"/>
  <c r="K32" i="13"/>
  <c r="N32" i="13" s="1"/>
  <c r="L30" i="13"/>
  <c r="N30" i="13" s="1"/>
  <c r="L29" i="13"/>
  <c r="N29" i="13" s="1"/>
  <c r="L28" i="13"/>
  <c r="N28" i="13" s="1"/>
  <c r="K27" i="13"/>
  <c r="N27" i="13" s="1"/>
  <c r="L26" i="13"/>
  <c r="N26" i="13" s="1"/>
  <c r="L25" i="13"/>
  <c r="N25" i="13" s="1"/>
  <c r="L24" i="13"/>
  <c r="N24" i="13" s="1"/>
  <c r="L23" i="13"/>
  <c r="N23" i="13" s="1"/>
  <c r="L22" i="13"/>
  <c r="N22" i="13" s="1"/>
  <c r="L21" i="13"/>
  <c r="N21" i="13" s="1"/>
  <c r="K20" i="13"/>
  <c r="N20" i="13" s="1"/>
  <c r="L19" i="13"/>
  <c r="N19" i="13" s="1"/>
  <c r="K18" i="13"/>
  <c r="N18" i="13" s="1"/>
  <c r="L16" i="13"/>
  <c r="N16" i="13" s="1"/>
  <c r="L15" i="13"/>
  <c r="N15" i="13" s="1"/>
  <c r="L14" i="13"/>
  <c r="N14" i="13" s="1"/>
  <c r="K13" i="13"/>
  <c r="N13" i="13" s="1"/>
  <c r="L12" i="13"/>
  <c r="N12" i="13" s="1"/>
  <c r="L11" i="13"/>
  <c r="N11" i="13" s="1"/>
  <c r="L10" i="13"/>
  <c r="N10" i="13" s="1"/>
  <c r="L9" i="13"/>
  <c r="N9" i="13" s="1"/>
  <c r="L8" i="13"/>
  <c r="N8" i="13" s="1"/>
  <c r="L7" i="13"/>
  <c r="N7" i="13" s="1"/>
  <c r="K6" i="13"/>
  <c r="N6" i="13" s="1"/>
  <c r="L5" i="13"/>
  <c r="N5" i="13" s="1"/>
  <c r="K4" i="13"/>
  <c r="N4" i="13" s="1"/>
  <c r="L3" i="13"/>
  <c r="N3" i="13" s="1"/>
  <c r="D3" i="7"/>
  <c r="D18" i="7"/>
  <c r="D33" i="7"/>
  <c r="D48" i="7"/>
  <c r="D63" i="7"/>
  <c r="D78" i="7"/>
  <c r="D93" i="7"/>
  <c r="D108" i="7"/>
  <c r="D123" i="7"/>
  <c r="I121" i="12"/>
  <c r="I136" i="12" s="1"/>
  <c r="J106" i="12"/>
  <c r="J121" i="12" s="1"/>
  <c r="J136" i="12" s="1"/>
  <c r="I106" i="12"/>
  <c r="I102" i="12"/>
  <c r="I117" i="12" s="1"/>
  <c r="I132" i="12" s="1"/>
  <c r="E87" i="12"/>
  <c r="E102" i="12" s="1"/>
  <c r="E117" i="12" s="1"/>
  <c r="E132" i="12" s="1"/>
  <c r="J83" i="12"/>
  <c r="J98" i="12" s="1"/>
  <c r="I78" i="12"/>
  <c r="I93" i="12" s="1"/>
  <c r="I108" i="12" s="1"/>
  <c r="I123" i="12" s="1"/>
  <c r="D70" i="12"/>
  <c r="D85" i="12" s="1"/>
  <c r="D100" i="12" s="1"/>
  <c r="D115" i="12" s="1"/>
  <c r="D130" i="12" s="1"/>
  <c r="F68" i="12"/>
  <c r="F83" i="12" s="1"/>
  <c r="F98" i="12" s="1"/>
  <c r="E68" i="12"/>
  <c r="E83" i="12" s="1"/>
  <c r="E98" i="12" s="1"/>
  <c r="G65" i="12"/>
  <c r="F65" i="12"/>
  <c r="F64" i="12"/>
  <c r="D64" i="12"/>
  <c r="D79" i="12" s="1"/>
  <c r="D94" i="12" s="1"/>
  <c r="D109" i="12" s="1"/>
  <c r="D124" i="12" s="1"/>
  <c r="F62" i="12"/>
  <c r="F77" i="12" s="1"/>
  <c r="F92" i="12" s="1"/>
  <c r="F107" i="12" s="1"/>
  <c r="F122" i="12" s="1"/>
  <c r="F137" i="12" s="1"/>
  <c r="E62" i="12"/>
  <c r="E77" i="12" s="1"/>
  <c r="D61" i="12"/>
  <c r="D76" i="12" s="1"/>
  <c r="D91" i="12" s="1"/>
  <c r="D106" i="12" s="1"/>
  <c r="D121" i="12" s="1"/>
  <c r="D136" i="12" s="1"/>
  <c r="G59" i="12"/>
  <c r="G74" i="12" s="1"/>
  <c r="G89" i="12" s="1"/>
  <c r="G104" i="12" s="1"/>
  <c r="G119" i="12" s="1"/>
  <c r="F59" i="12"/>
  <c r="F74" i="12" s="1"/>
  <c r="F89" i="12" s="1"/>
  <c r="F104" i="12" s="1"/>
  <c r="F119" i="12" s="1"/>
  <c r="J53" i="12"/>
  <c r="J68" i="12" s="1"/>
  <c r="E53" i="12"/>
  <c r="E52" i="12"/>
  <c r="E67" i="12" s="1"/>
  <c r="E82" i="12" s="1"/>
  <c r="E97" i="12" s="1"/>
  <c r="E112" i="12" s="1"/>
  <c r="E127" i="12" s="1"/>
  <c r="D52" i="12"/>
  <c r="D67" i="12" s="1"/>
  <c r="D82" i="12" s="1"/>
  <c r="D97" i="12" s="1"/>
  <c r="D112" i="12" s="1"/>
  <c r="D127" i="12" s="1"/>
  <c r="C52" i="12"/>
  <c r="C67" i="12" s="1"/>
  <c r="C82" i="12" s="1"/>
  <c r="C97" i="12" s="1"/>
  <c r="C112" i="12" s="1"/>
  <c r="C127" i="12" s="1"/>
  <c r="H49" i="12"/>
  <c r="H64" i="12" s="1"/>
  <c r="J47" i="12"/>
  <c r="J62" i="12" s="1"/>
  <c r="J77" i="12" s="1"/>
  <c r="H47" i="12"/>
  <c r="H62" i="12" s="1"/>
  <c r="H77" i="12" s="1"/>
  <c r="H92" i="12" s="1"/>
  <c r="H107" i="12" s="1"/>
  <c r="H122" i="12" s="1"/>
  <c r="H137" i="12" s="1"/>
  <c r="G47" i="12"/>
  <c r="G62" i="12" s="1"/>
  <c r="G77" i="12" s="1"/>
  <c r="E47" i="12"/>
  <c r="D47" i="12"/>
  <c r="D62" i="12" s="1"/>
  <c r="D77" i="12" s="1"/>
  <c r="D92" i="12" s="1"/>
  <c r="D107" i="12" s="1"/>
  <c r="D122" i="12" s="1"/>
  <c r="D137" i="12" s="1"/>
  <c r="J45" i="12"/>
  <c r="J60" i="12" s="1"/>
  <c r="J75" i="12" s="1"/>
  <c r="I45" i="12"/>
  <c r="I60" i="12" s="1"/>
  <c r="I75" i="12" s="1"/>
  <c r="I90" i="12" s="1"/>
  <c r="I105" i="12" s="1"/>
  <c r="I120" i="12" s="1"/>
  <c r="G44" i="12"/>
  <c r="E44" i="12"/>
  <c r="E59" i="12" s="1"/>
  <c r="E74" i="12" s="1"/>
  <c r="E89" i="12" s="1"/>
  <c r="D43" i="12"/>
  <c r="C43" i="12"/>
  <c r="C42" i="12"/>
  <c r="C57" i="12" s="1"/>
  <c r="C72" i="12" s="1"/>
  <c r="C87" i="12" s="1"/>
  <c r="C102" i="12" s="1"/>
  <c r="C117" i="12" s="1"/>
  <c r="C132" i="12" s="1"/>
  <c r="E40" i="12"/>
  <c r="E55" i="12" s="1"/>
  <c r="E70" i="12" s="1"/>
  <c r="E85" i="12" s="1"/>
  <c r="E100" i="12" s="1"/>
  <c r="E115" i="12" s="1"/>
  <c r="E130" i="12" s="1"/>
  <c r="C40" i="12"/>
  <c r="C55" i="12" s="1"/>
  <c r="C70" i="12" s="1"/>
  <c r="C85" i="12" s="1"/>
  <c r="C100" i="12" s="1"/>
  <c r="C115" i="12" s="1"/>
  <c r="C130" i="12" s="1"/>
  <c r="J37" i="12"/>
  <c r="J52" i="12" s="1"/>
  <c r="J67" i="12" s="1"/>
  <c r="J82" i="12" s="1"/>
  <c r="J97" i="12" s="1"/>
  <c r="J112" i="12" s="1"/>
  <c r="J127" i="12" s="1"/>
  <c r="I37" i="12"/>
  <c r="I52" i="12" s="1"/>
  <c r="I67" i="12" s="1"/>
  <c r="I82" i="12" s="1"/>
  <c r="I97" i="12" s="1"/>
  <c r="I112" i="12" s="1"/>
  <c r="I127" i="12" s="1"/>
  <c r="I36" i="12"/>
  <c r="I51" i="12" s="1"/>
  <c r="I66" i="12" s="1"/>
  <c r="I81" i="12" s="1"/>
  <c r="I96" i="12" s="1"/>
  <c r="G36" i="12"/>
  <c r="G51" i="12" s="1"/>
  <c r="G66" i="12" s="1"/>
  <c r="G81" i="12" s="1"/>
  <c r="G96" i="12" s="1"/>
  <c r="G111" i="12" s="1"/>
  <c r="G126" i="12" s="1"/>
  <c r="J33" i="12"/>
  <c r="J48" i="12" s="1"/>
  <c r="J63" i="12" s="1"/>
  <c r="J78" i="12" s="1"/>
  <c r="J93" i="12" s="1"/>
  <c r="J108" i="12" s="1"/>
  <c r="J32" i="12"/>
  <c r="I32" i="12"/>
  <c r="I47" i="12" s="1"/>
  <c r="I62" i="12" s="1"/>
  <c r="I77" i="12" s="1"/>
  <c r="I92" i="12" s="1"/>
  <c r="I107" i="12" s="1"/>
  <c r="I122" i="12" s="1"/>
  <c r="I137" i="12" s="1"/>
  <c r="H32" i="12"/>
  <c r="G32" i="12"/>
  <c r="E31" i="12"/>
  <c r="E46" i="12" s="1"/>
  <c r="E61" i="12" s="1"/>
  <c r="E76" i="12" s="1"/>
  <c r="E91" i="12" s="1"/>
  <c r="E106" i="12" s="1"/>
  <c r="E121" i="12" s="1"/>
  <c r="E136" i="12" s="1"/>
  <c r="I30" i="12"/>
  <c r="F30" i="12"/>
  <c r="F45" i="12" s="1"/>
  <c r="F60" i="12" s="1"/>
  <c r="F75" i="12" s="1"/>
  <c r="E30" i="12"/>
  <c r="E45" i="12" s="1"/>
  <c r="E60" i="12" s="1"/>
  <c r="E75" i="12" s="1"/>
  <c r="I29" i="12"/>
  <c r="I44" i="12" s="1"/>
  <c r="I59" i="12" s="1"/>
  <c r="I74" i="12" s="1"/>
  <c r="I89" i="12" s="1"/>
  <c r="I104" i="12" s="1"/>
  <c r="I119" i="12" s="1"/>
  <c r="I134" i="12" s="1"/>
  <c r="H29" i="12"/>
  <c r="H44" i="12" s="1"/>
  <c r="H59" i="12" s="1"/>
  <c r="H74" i="12" s="1"/>
  <c r="H89" i="12" s="1"/>
  <c r="H104" i="12" s="1"/>
  <c r="H119" i="12" s="1"/>
  <c r="G29" i="12"/>
  <c r="F29" i="12"/>
  <c r="F44" i="12" s="1"/>
  <c r="J28" i="12"/>
  <c r="J43" i="12" s="1"/>
  <c r="J58" i="12" s="1"/>
  <c r="J73" i="12" s="1"/>
  <c r="J88" i="12" s="1"/>
  <c r="J103" i="12" s="1"/>
  <c r="J118" i="12" s="1"/>
  <c r="J133" i="12" s="1"/>
  <c r="I28" i="12"/>
  <c r="I43" i="12" s="1"/>
  <c r="I58" i="12" s="1"/>
  <c r="I73" i="12" s="1"/>
  <c r="I88" i="12" s="1"/>
  <c r="I103" i="12" s="1"/>
  <c r="I118" i="12" s="1"/>
  <c r="I133" i="12" s="1"/>
  <c r="H28" i="12"/>
  <c r="H43" i="12" s="1"/>
  <c r="G28" i="12"/>
  <c r="G43" i="12" s="1"/>
  <c r="G58" i="12" s="1"/>
  <c r="G73" i="12" s="1"/>
  <c r="G88" i="12" s="1"/>
  <c r="G103" i="12" s="1"/>
  <c r="G118" i="12" s="1"/>
  <c r="G133" i="12" s="1"/>
  <c r="F28" i="12"/>
  <c r="F43" i="12" s="1"/>
  <c r="E28" i="12"/>
  <c r="E43" i="12" s="1"/>
  <c r="F27" i="12"/>
  <c r="F42" i="12" s="1"/>
  <c r="F57" i="12" s="1"/>
  <c r="F72" i="12" s="1"/>
  <c r="F87" i="12" s="1"/>
  <c r="F102" i="12" s="1"/>
  <c r="F117" i="12" s="1"/>
  <c r="F132" i="12" s="1"/>
  <c r="H25" i="12"/>
  <c r="H40" i="12" s="1"/>
  <c r="H55" i="12" s="1"/>
  <c r="H70" i="12" s="1"/>
  <c r="H24" i="12"/>
  <c r="H39" i="12" s="1"/>
  <c r="H54" i="12" s="1"/>
  <c r="H69" i="12" s="1"/>
  <c r="H84" i="12" s="1"/>
  <c r="H99" i="12" s="1"/>
  <c r="H114" i="12" s="1"/>
  <c r="H129" i="12" s="1"/>
  <c r="C24" i="12"/>
  <c r="C39" i="12" s="1"/>
  <c r="C54" i="12" s="1"/>
  <c r="C69" i="12" s="1"/>
  <c r="C84" i="12" s="1"/>
  <c r="C99" i="12" s="1"/>
  <c r="C114" i="12" s="1"/>
  <c r="C129" i="12" s="1"/>
  <c r="J23" i="12"/>
  <c r="J38" i="12" s="1"/>
  <c r="I23" i="12"/>
  <c r="I38" i="12" s="1"/>
  <c r="I53" i="12" s="1"/>
  <c r="I68" i="12" s="1"/>
  <c r="I83" i="12" s="1"/>
  <c r="I98" i="12" s="1"/>
  <c r="D23" i="12"/>
  <c r="D38" i="12" s="1"/>
  <c r="D53" i="12" s="1"/>
  <c r="D68" i="12" s="1"/>
  <c r="C23" i="12"/>
  <c r="C38" i="12" s="1"/>
  <c r="C53" i="12" s="1"/>
  <c r="C68" i="12" s="1"/>
  <c r="C83" i="12" s="1"/>
  <c r="C98" i="12" s="1"/>
  <c r="C113" i="12" s="1"/>
  <c r="C128" i="12" s="1"/>
  <c r="E22" i="12"/>
  <c r="E37" i="12" s="1"/>
  <c r="C22" i="12"/>
  <c r="C37" i="12" s="1"/>
  <c r="E20" i="12"/>
  <c r="E35" i="12" s="1"/>
  <c r="E50" i="12" s="1"/>
  <c r="E65" i="12" s="1"/>
  <c r="D20" i="12"/>
  <c r="D35" i="12" s="1"/>
  <c r="D50" i="12" s="1"/>
  <c r="D65" i="12" s="1"/>
  <c r="C20" i="12"/>
  <c r="C35" i="12" s="1"/>
  <c r="G19" i="12"/>
  <c r="G34" i="12" s="1"/>
  <c r="G49" i="12" s="1"/>
  <c r="G64" i="12" s="1"/>
  <c r="G79" i="12" s="1"/>
  <c r="G94" i="12" s="1"/>
  <c r="G109" i="12" s="1"/>
  <c r="G124" i="12" s="1"/>
  <c r="F19" i="12"/>
  <c r="F34" i="12" s="1"/>
  <c r="F49" i="12" s="1"/>
  <c r="E19" i="12"/>
  <c r="E34" i="12" s="1"/>
  <c r="E49" i="12" s="1"/>
  <c r="E64" i="12" s="1"/>
  <c r="E79" i="12" s="1"/>
  <c r="E94" i="12" s="1"/>
  <c r="E109" i="12" s="1"/>
  <c r="E124" i="12" s="1"/>
  <c r="D19" i="12"/>
  <c r="D34" i="12" s="1"/>
  <c r="D49" i="12" s="1"/>
  <c r="I18" i="12"/>
  <c r="I33" i="12" s="1"/>
  <c r="I48" i="12" s="1"/>
  <c r="I63" i="12" s="1"/>
  <c r="H18" i="12"/>
  <c r="H33" i="12" s="1"/>
  <c r="H48" i="12" s="1"/>
  <c r="H63" i="12" s="1"/>
  <c r="H78" i="12" s="1"/>
  <c r="H93" i="12" s="1"/>
  <c r="H108" i="12" s="1"/>
  <c r="G18" i="12"/>
  <c r="G33" i="12" s="1"/>
  <c r="G48" i="12" s="1"/>
  <c r="G63" i="12" s="1"/>
  <c r="G78" i="12" s="1"/>
  <c r="G93" i="12" s="1"/>
  <c r="G108" i="12" s="1"/>
  <c r="F18" i="12"/>
  <c r="F33" i="12" s="1"/>
  <c r="F48" i="12" s="1"/>
  <c r="F63" i="12" s="1"/>
  <c r="F78" i="12" s="1"/>
  <c r="F93" i="12" s="1"/>
  <c r="F108" i="12" s="1"/>
  <c r="E18" i="12"/>
  <c r="E33" i="12" s="1"/>
  <c r="E48" i="12" s="1"/>
  <c r="E63" i="12" s="1"/>
  <c r="E78" i="12" s="1"/>
  <c r="E93" i="12" s="1"/>
  <c r="E108" i="12" s="1"/>
  <c r="D18" i="12"/>
  <c r="D33" i="12" s="1"/>
  <c r="D48" i="12" s="1"/>
  <c r="D63" i="12" s="1"/>
  <c r="D78" i="12" s="1"/>
  <c r="D93" i="12" s="1"/>
  <c r="D108" i="12" s="1"/>
  <c r="D123" i="12" s="1"/>
  <c r="C18" i="12"/>
  <c r="C33" i="12" s="1"/>
  <c r="C48" i="12" s="1"/>
  <c r="C63" i="12" s="1"/>
  <c r="C78" i="12" s="1"/>
  <c r="C93" i="12" s="1"/>
  <c r="C108" i="12" s="1"/>
  <c r="J17" i="12"/>
  <c r="I17" i="12"/>
  <c r="H17" i="12"/>
  <c r="G17" i="12"/>
  <c r="F17" i="12"/>
  <c r="F32" i="12" s="1"/>
  <c r="F47" i="12" s="1"/>
  <c r="E17" i="12"/>
  <c r="E32" i="12" s="1"/>
  <c r="D17" i="12"/>
  <c r="D32" i="12" s="1"/>
  <c r="C17" i="12"/>
  <c r="C32" i="12" s="1"/>
  <c r="C47" i="12" s="1"/>
  <c r="C62" i="12" s="1"/>
  <c r="C77" i="12" s="1"/>
  <c r="C92" i="12" s="1"/>
  <c r="C107" i="12" s="1"/>
  <c r="C122" i="12" s="1"/>
  <c r="C137" i="12" s="1"/>
  <c r="J16" i="12"/>
  <c r="J31" i="12" s="1"/>
  <c r="J46" i="12" s="1"/>
  <c r="J61" i="12" s="1"/>
  <c r="J76" i="12" s="1"/>
  <c r="J91" i="12" s="1"/>
  <c r="I16" i="12"/>
  <c r="I31" i="12" s="1"/>
  <c r="I46" i="12" s="1"/>
  <c r="I61" i="12" s="1"/>
  <c r="I76" i="12" s="1"/>
  <c r="I91" i="12" s="1"/>
  <c r="H16" i="12"/>
  <c r="H31" i="12" s="1"/>
  <c r="H46" i="12" s="1"/>
  <c r="H61" i="12" s="1"/>
  <c r="H76" i="12" s="1"/>
  <c r="H91" i="12" s="1"/>
  <c r="H106" i="12" s="1"/>
  <c r="H121" i="12" s="1"/>
  <c r="H136" i="12" s="1"/>
  <c r="G16" i="12"/>
  <c r="G31" i="12" s="1"/>
  <c r="G46" i="12" s="1"/>
  <c r="G61" i="12" s="1"/>
  <c r="G76" i="12" s="1"/>
  <c r="G91" i="12" s="1"/>
  <c r="G106" i="12" s="1"/>
  <c r="G121" i="12" s="1"/>
  <c r="G136" i="12" s="1"/>
  <c r="F16" i="12"/>
  <c r="F31" i="12" s="1"/>
  <c r="F46" i="12" s="1"/>
  <c r="F61" i="12" s="1"/>
  <c r="F76" i="12" s="1"/>
  <c r="F91" i="12" s="1"/>
  <c r="F106" i="12" s="1"/>
  <c r="F121" i="12" s="1"/>
  <c r="F136" i="12" s="1"/>
  <c r="E16" i="12"/>
  <c r="D16" i="12"/>
  <c r="D31" i="12" s="1"/>
  <c r="D46" i="12" s="1"/>
  <c r="C16" i="12"/>
  <c r="C31" i="12" s="1"/>
  <c r="C46" i="12" s="1"/>
  <c r="C61" i="12" s="1"/>
  <c r="C76" i="12" s="1"/>
  <c r="C91" i="12" s="1"/>
  <c r="C106" i="12" s="1"/>
  <c r="C121" i="12" s="1"/>
  <c r="C136" i="12" s="1"/>
  <c r="J15" i="12"/>
  <c r="J30" i="12" s="1"/>
  <c r="I15" i="12"/>
  <c r="H15" i="12"/>
  <c r="H30" i="12" s="1"/>
  <c r="H45" i="12" s="1"/>
  <c r="H60" i="12" s="1"/>
  <c r="H75" i="12" s="1"/>
  <c r="G15" i="12"/>
  <c r="G30" i="12" s="1"/>
  <c r="G45" i="12" s="1"/>
  <c r="G60" i="12" s="1"/>
  <c r="G75" i="12" s="1"/>
  <c r="F15" i="12"/>
  <c r="E15" i="12"/>
  <c r="D15" i="12"/>
  <c r="D30" i="12" s="1"/>
  <c r="D45" i="12" s="1"/>
  <c r="D60" i="12" s="1"/>
  <c r="D75" i="12" s="1"/>
  <c r="D90" i="12" s="1"/>
  <c r="D105" i="12" s="1"/>
  <c r="D120" i="12" s="1"/>
  <c r="D135" i="12" s="1"/>
  <c r="C15" i="12"/>
  <c r="C30" i="12" s="1"/>
  <c r="C45" i="12" s="1"/>
  <c r="C60" i="12" s="1"/>
  <c r="C75" i="12" s="1"/>
  <c r="C90" i="12" s="1"/>
  <c r="C105" i="12" s="1"/>
  <c r="C120" i="12" s="1"/>
  <c r="C135" i="12" s="1"/>
  <c r="J14" i="12"/>
  <c r="J29" i="12" s="1"/>
  <c r="J44" i="12" s="1"/>
  <c r="J59" i="12" s="1"/>
  <c r="J74" i="12" s="1"/>
  <c r="J89" i="12" s="1"/>
  <c r="J104" i="12" s="1"/>
  <c r="J119" i="12" s="1"/>
  <c r="J134" i="12" s="1"/>
  <c r="I14" i="12"/>
  <c r="H14" i="12"/>
  <c r="G14" i="12"/>
  <c r="F14" i="12"/>
  <c r="E14" i="12"/>
  <c r="E29" i="12" s="1"/>
  <c r="D14" i="12"/>
  <c r="D29" i="12" s="1"/>
  <c r="D44" i="12" s="1"/>
  <c r="D59" i="12" s="1"/>
  <c r="D74" i="12" s="1"/>
  <c r="D89" i="12" s="1"/>
  <c r="D104" i="12" s="1"/>
  <c r="C14" i="12"/>
  <c r="C29" i="12" s="1"/>
  <c r="C44" i="12" s="1"/>
  <c r="C59" i="12" s="1"/>
  <c r="C74" i="12" s="1"/>
  <c r="C89" i="12" s="1"/>
  <c r="C104" i="12" s="1"/>
  <c r="C119" i="12" s="1"/>
  <c r="C134" i="12" s="1"/>
  <c r="J13" i="12"/>
  <c r="I13" i="12"/>
  <c r="H13" i="12"/>
  <c r="G13" i="12"/>
  <c r="F13" i="12"/>
  <c r="E13" i="12"/>
  <c r="D13" i="12"/>
  <c r="D28" i="12" s="1"/>
  <c r="C13" i="12"/>
  <c r="C28" i="12" s="1"/>
  <c r="J12" i="12"/>
  <c r="J27" i="12" s="1"/>
  <c r="J42" i="12" s="1"/>
  <c r="J57" i="12" s="1"/>
  <c r="J72" i="12" s="1"/>
  <c r="J87" i="12" s="1"/>
  <c r="J102" i="12" s="1"/>
  <c r="J117" i="12" s="1"/>
  <c r="J132" i="12" s="1"/>
  <c r="I12" i="12"/>
  <c r="I27" i="12" s="1"/>
  <c r="I42" i="12" s="1"/>
  <c r="I57" i="12" s="1"/>
  <c r="I72" i="12" s="1"/>
  <c r="I87" i="12" s="1"/>
  <c r="H12" i="12"/>
  <c r="H27" i="12" s="1"/>
  <c r="H42" i="12" s="1"/>
  <c r="H57" i="12" s="1"/>
  <c r="H72" i="12" s="1"/>
  <c r="H87" i="12" s="1"/>
  <c r="H102" i="12" s="1"/>
  <c r="H117" i="12" s="1"/>
  <c r="H132" i="12" s="1"/>
  <c r="G12" i="12"/>
  <c r="G27" i="12" s="1"/>
  <c r="G42" i="12" s="1"/>
  <c r="G57" i="12" s="1"/>
  <c r="G72" i="12" s="1"/>
  <c r="G87" i="12" s="1"/>
  <c r="G102" i="12" s="1"/>
  <c r="G117" i="12" s="1"/>
  <c r="G132" i="12" s="1"/>
  <c r="F12" i="12"/>
  <c r="E12" i="12"/>
  <c r="E27" i="12" s="1"/>
  <c r="E42" i="12" s="1"/>
  <c r="E57" i="12" s="1"/>
  <c r="E72" i="12" s="1"/>
  <c r="D12" i="12"/>
  <c r="D27" i="12" s="1"/>
  <c r="D42" i="12" s="1"/>
  <c r="D57" i="12" s="1"/>
  <c r="D72" i="12" s="1"/>
  <c r="D87" i="12" s="1"/>
  <c r="D102" i="12" s="1"/>
  <c r="D117" i="12" s="1"/>
  <c r="D132" i="12" s="1"/>
  <c r="C12" i="12"/>
  <c r="C27" i="12" s="1"/>
  <c r="J11" i="12"/>
  <c r="J26" i="12" s="1"/>
  <c r="J41" i="12" s="1"/>
  <c r="J56" i="12" s="1"/>
  <c r="J71" i="12" s="1"/>
  <c r="J86" i="12" s="1"/>
  <c r="I11" i="12"/>
  <c r="I26" i="12" s="1"/>
  <c r="I41" i="12" s="1"/>
  <c r="I56" i="12" s="1"/>
  <c r="I71" i="12" s="1"/>
  <c r="I86" i="12" s="1"/>
  <c r="H11" i="12"/>
  <c r="H26" i="12" s="1"/>
  <c r="H41" i="12" s="1"/>
  <c r="H56" i="12" s="1"/>
  <c r="H71" i="12" s="1"/>
  <c r="H86" i="12" s="1"/>
  <c r="H101" i="12" s="1"/>
  <c r="H116" i="12" s="1"/>
  <c r="H131" i="12" s="1"/>
  <c r="G11" i="12"/>
  <c r="G26" i="12" s="1"/>
  <c r="G41" i="12" s="1"/>
  <c r="G56" i="12" s="1"/>
  <c r="G71" i="12" s="1"/>
  <c r="G86" i="12" s="1"/>
  <c r="G101" i="12" s="1"/>
  <c r="G116" i="12" s="1"/>
  <c r="G131" i="12" s="1"/>
  <c r="F11" i="12"/>
  <c r="F26" i="12" s="1"/>
  <c r="F41" i="12" s="1"/>
  <c r="F56" i="12" s="1"/>
  <c r="F71" i="12" s="1"/>
  <c r="F86" i="12" s="1"/>
  <c r="F101" i="12" s="1"/>
  <c r="F116" i="12" s="1"/>
  <c r="F131" i="12" s="1"/>
  <c r="E11" i="12"/>
  <c r="E26" i="12" s="1"/>
  <c r="E41" i="12" s="1"/>
  <c r="E56" i="12" s="1"/>
  <c r="E71" i="12" s="1"/>
  <c r="E86" i="12" s="1"/>
  <c r="E101" i="12" s="1"/>
  <c r="E116" i="12" s="1"/>
  <c r="E131" i="12" s="1"/>
  <c r="D11" i="12"/>
  <c r="D26" i="12" s="1"/>
  <c r="D41" i="12" s="1"/>
  <c r="D56" i="12" s="1"/>
  <c r="D71" i="12" s="1"/>
  <c r="D86" i="12" s="1"/>
  <c r="D101" i="12" s="1"/>
  <c r="D116" i="12" s="1"/>
  <c r="D131" i="12" s="1"/>
  <c r="C11" i="12"/>
  <c r="C26" i="12" s="1"/>
  <c r="C41" i="12" s="1"/>
  <c r="C56" i="12" s="1"/>
  <c r="C71" i="12" s="1"/>
  <c r="C86" i="12" s="1"/>
  <c r="C101" i="12" s="1"/>
  <c r="C116" i="12" s="1"/>
  <c r="C131" i="12" s="1"/>
  <c r="J10" i="12"/>
  <c r="J25" i="12" s="1"/>
  <c r="J40" i="12" s="1"/>
  <c r="J55" i="12" s="1"/>
  <c r="J70" i="12" s="1"/>
  <c r="J85" i="12" s="1"/>
  <c r="J100" i="12" s="1"/>
  <c r="J115" i="12" s="1"/>
  <c r="J130" i="12" s="1"/>
  <c r="I10" i="12"/>
  <c r="I25" i="12" s="1"/>
  <c r="I40" i="12" s="1"/>
  <c r="I55" i="12" s="1"/>
  <c r="I70" i="12" s="1"/>
  <c r="I85" i="12" s="1"/>
  <c r="I100" i="12" s="1"/>
  <c r="I115" i="12" s="1"/>
  <c r="I130" i="12" s="1"/>
  <c r="H10" i="12"/>
  <c r="G10" i="12"/>
  <c r="G25" i="12" s="1"/>
  <c r="G40" i="12" s="1"/>
  <c r="G55" i="12" s="1"/>
  <c r="G70" i="12" s="1"/>
  <c r="G85" i="12" s="1"/>
  <c r="G100" i="12" s="1"/>
  <c r="G115" i="12" s="1"/>
  <c r="G130" i="12" s="1"/>
  <c r="F10" i="12"/>
  <c r="F25" i="12" s="1"/>
  <c r="F40" i="12" s="1"/>
  <c r="F55" i="12" s="1"/>
  <c r="F70" i="12" s="1"/>
  <c r="F85" i="12" s="1"/>
  <c r="F100" i="12" s="1"/>
  <c r="F115" i="12" s="1"/>
  <c r="F130" i="12" s="1"/>
  <c r="E10" i="12"/>
  <c r="E25" i="12" s="1"/>
  <c r="D10" i="12"/>
  <c r="D25" i="12" s="1"/>
  <c r="D40" i="12" s="1"/>
  <c r="D55" i="12" s="1"/>
  <c r="C10" i="12"/>
  <c r="C25" i="12" s="1"/>
  <c r="J9" i="12"/>
  <c r="J24" i="12" s="1"/>
  <c r="J39" i="12" s="1"/>
  <c r="J54" i="12" s="1"/>
  <c r="J69" i="12" s="1"/>
  <c r="J84" i="12" s="1"/>
  <c r="I9" i="12"/>
  <c r="I24" i="12" s="1"/>
  <c r="I39" i="12" s="1"/>
  <c r="I54" i="12" s="1"/>
  <c r="I69" i="12" s="1"/>
  <c r="I84" i="12" s="1"/>
  <c r="I99" i="12" s="1"/>
  <c r="I114" i="12" s="1"/>
  <c r="I129" i="12" s="1"/>
  <c r="H9" i="12"/>
  <c r="G9" i="12"/>
  <c r="G24" i="12" s="1"/>
  <c r="G39" i="12" s="1"/>
  <c r="G54" i="12" s="1"/>
  <c r="G69" i="12" s="1"/>
  <c r="G84" i="12" s="1"/>
  <c r="G99" i="12" s="1"/>
  <c r="G114" i="12" s="1"/>
  <c r="G129" i="12" s="1"/>
  <c r="F9" i="12"/>
  <c r="F24" i="12" s="1"/>
  <c r="F39" i="12" s="1"/>
  <c r="F54" i="12" s="1"/>
  <c r="F69" i="12" s="1"/>
  <c r="F84" i="12" s="1"/>
  <c r="F99" i="12" s="1"/>
  <c r="F114" i="12" s="1"/>
  <c r="F129" i="12" s="1"/>
  <c r="E9" i="12"/>
  <c r="E24" i="12" s="1"/>
  <c r="E39" i="12" s="1"/>
  <c r="E54" i="12" s="1"/>
  <c r="E69" i="12" s="1"/>
  <c r="E84" i="12" s="1"/>
  <c r="E99" i="12" s="1"/>
  <c r="E114" i="12" s="1"/>
  <c r="E129" i="12" s="1"/>
  <c r="D9" i="12"/>
  <c r="D24" i="12" s="1"/>
  <c r="D39" i="12" s="1"/>
  <c r="D54" i="12" s="1"/>
  <c r="D69" i="12" s="1"/>
  <c r="D84" i="12" s="1"/>
  <c r="D99" i="12" s="1"/>
  <c r="D114" i="12" s="1"/>
  <c r="D129" i="12" s="1"/>
  <c r="C9" i="12"/>
  <c r="J8" i="12"/>
  <c r="I8" i="12"/>
  <c r="H8" i="12"/>
  <c r="H23" i="12" s="1"/>
  <c r="H38" i="12" s="1"/>
  <c r="H53" i="12" s="1"/>
  <c r="H68" i="12" s="1"/>
  <c r="H83" i="12" s="1"/>
  <c r="H98" i="12" s="1"/>
  <c r="G8" i="12"/>
  <c r="G23" i="12" s="1"/>
  <c r="G38" i="12" s="1"/>
  <c r="G53" i="12" s="1"/>
  <c r="G68" i="12" s="1"/>
  <c r="G83" i="12" s="1"/>
  <c r="G98" i="12" s="1"/>
  <c r="F8" i="12"/>
  <c r="F23" i="12" s="1"/>
  <c r="F38" i="12" s="1"/>
  <c r="F53" i="12" s="1"/>
  <c r="E8" i="12"/>
  <c r="E23" i="12" s="1"/>
  <c r="E38" i="12" s="1"/>
  <c r="D8" i="12"/>
  <c r="C8" i="12"/>
  <c r="J7" i="12"/>
  <c r="J22" i="12" s="1"/>
  <c r="I7" i="12"/>
  <c r="I22" i="12" s="1"/>
  <c r="H7" i="12"/>
  <c r="H22" i="12" s="1"/>
  <c r="H37" i="12" s="1"/>
  <c r="H52" i="12" s="1"/>
  <c r="H67" i="12" s="1"/>
  <c r="G7" i="12"/>
  <c r="G22" i="12" s="1"/>
  <c r="G37" i="12" s="1"/>
  <c r="G52" i="12" s="1"/>
  <c r="G67" i="12" s="1"/>
  <c r="G82" i="12" s="1"/>
  <c r="G97" i="12" s="1"/>
  <c r="G112" i="12" s="1"/>
  <c r="G127" i="12" s="1"/>
  <c r="F7" i="12"/>
  <c r="F22" i="12" s="1"/>
  <c r="F37" i="12" s="1"/>
  <c r="F52" i="12" s="1"/>
  <c r="F67" i="12" s="1"/>
  <c r="F82" i="12" s="1"/>
  <c r="F97" i="12" s="1"/>
  <c r="F112" i="12" s="1"/>
  <c r="F127" i="12" s="1"/>
  <c r="E7" i="12"/>
  <c r="D7" i="12"/>
  <c r="D22" i="12" s="1"/>
  <c r="D37" i="12" s="1"/>
  <c r="C7" i="12"/>
  <c r="J6" i="12"/>
  <c r="J21" i="12" s="1"/>
  <c r="J36" i="12" s="1"/>
  <c r="J51" i="12" s="1"/>
  <c r="J66" i="12" s="1"/>
  <c r="J81" i="12" s="1"/>
  <c r="J96" i="12" s="1"/>
  <c r="I6" i="12"/>
  <c r="I21" i="12" s="1"/>
  <c r="H6" i="12"/>
  <c r="H21" i="12" s="1"/>
  <c r="H36" i="12" s="1"/>
  <c r="H51" i="12" s="1"/>
  <c r="H66" i="12" s="1"/>
  <c r="H81" i="12" s="1"/>
  <c r="H96" i="12" s="1"/>
  <c r="H111" i="12" s="1"/>
  <c r="H126" i="12" s="1"/>
  <c r="G6" i="12"/>
  <c r="G21" i="12" s="1"/>
  <c r="F6" i="12"/>
  <c r="F21" i="12" s="1"/>
  <c r="F36" i="12" s="1"/>
  <c r="F51" i="12" s="1"/>
  <c r="F66" i="12" s="1"/>
  <c r="F81" i="12" s="1"/>
  <c r="F96" i="12" s="1"/>
  <c r="F111" i="12" s="1"/>
  <c r="F126" i="12" s="1"/>
  <c r="E6" i="12"/>
  <c r="E21" i="12" s="1"/>
  <c r="E36" i="12" s="1"/>
  <c r="E51" i="12" s="1"/>
  <c r="E66" i="12" s="1"/>
  <c r="E81" i="12" s="1"/>
  <c r="E96" i="12" s="1"/>
  <c r="E111" i="12" s="1"/>
  <c r="E126" i="12" s="1"/>
  <c r="D6" i="12"/>
  <c r="D21" i="12" s="1"/>
  <c r="D36" i="12" s="1"/>
  <c r="D51" i="12" s="1"/>
  <c r="D66" i="12" s="1"/>
  <c r="D81" i="12" s="1"/>
  <c r="D96" i="12" s="1"/>
  <c r="D111" i="12" s="1"/>
  <c r="D126" i="12" s="1"/>
  <c r="C6" i="12"/>
  <c r="C21" i="12" s="1"/>
  <c r="C36" i="12" s="1"/>
  <c r="C51" i="12" s="1"/>
  <c r="C66" i="12" s="1"/>
  <c r="C81" i="12" s="1"/>
  <c r="C96" i="12" s="1"/>
  <c r="C111" i="12" s="1"/>
  <c r="C126" i="12" s="1"/>
  <c r="J5" i="12"/>
  <c r="J20" i="12" s="1"/>
  <c r="J35" i="12" s="1"/>
  <c r="J50" i="12" s="1"/>
  <c r="J65" i="12" s="1"/>
  <c r="I5" i="12"/>
  <c r="I20" i="12" s="1"/>
  <c r="I35" i="12" s="1"/>
  <c r="I50" i="12" s="1"/>
  <c r="I65" i="12" s="1"/>
  <c r="H5" i="12"/>
  <c r="H20" i="12" s="1"/>
  <c r="H35" i="12" s="1"/>
  <c r="H50" i="12" s="1"/>
  <c r="H65" i="12" s="1"/>
  <c r="G5" i="12"/>
  <c r="G20" i="12" s="1"/>
  <c r="G35" i="12" s="1"/>
  <c r="G50" i="12" s="1"/>
  <c r="F5" i="12"/>
  <c r="F20" i="12" s="1"/>
  <c r="F35" i="12" s="1"/>
  <c r="F50" i="12" s="1"/>
  <c r="E5" i="12"/>
  <c r="D5" i="12"/>
  <c r="C5" i="12"/>
  <c r="J4" i="12"/>
  <c r="J19" i="12" s="1"/>
  <c r="J34" i="12" s="1"/>
  <c r="J49" i="12" s="1"/>
  <c r="J64" i="12" s="1"/>
  <c r="I4" i="12"/>
  <c r="I19" i="12" s="1"/>
  <c r="I34" i="12" s="1"/>
  <c r="I49" i="12" s="1"/>
  <c r="I64" i="12" s="1"/>
  <c r="H4" i="12"/>
  <c r="H19" i="12" s="1"/>
  <c r="H34" i="12" s="1"/>
  <c r="G4" i="12"/>
  <c r="F4" i="12"/>
  <c r="E4" i="12"/>
  <c r="D4" i="12"/>
  <c r="C4" i="12"/>
  <c r="C19" i="12" s="1"/>
  <c r="J3" i="12"/>
  <c r="J18" i="12" s="1"/>
  <c r="I3" i="12"/>
  <c r="H3" i="12"/>
  <c r="G3" i="12"/>
  <c r="F3" i="12"/>
  <c r="E3" i="12"/>
  <c r="D3" i="12"/>
  <c r="C3" i="12"/>
  <c r="D3" i="9"/>
  <c r="D17" i="9" s="1"/>
  <c r="D31" i="9" s="1"/>
  <c r="D45" i="9" s="1"/>
  <c r="D59" i="9" s="1"/>
  <c r="D73" i="9" s="1"/>
  <c r="D87" i="9" s="1"/>
  <c r="D101" i="9" s="1"/>
  <c r="D115" i="9" s="1"/>
  <c r="E3" i="9"/>
  <c r="E17" i="9" s="1"/>
  <c r="E31" i="9" s="1"/>
  <c r="E45" i="9" s="1"/>
  <c r="E59" i="9" s="1"/>
  <c r="E73" i="9" s="1"/>
  <c r="E87" i="9" s="1"/>
  <c r="E101" i="9" s="1"/>
  <c r="E115" i="9" s="1"/>
  <c r="F3" i="9"/>
  <c r="F17" i="9" s="1"/>
  <c r="F31" i="9" s="1"/>
  <c r="F45" i="9" s="1"/>
  <c r="F59" i="9" s="1"/>
  <c r="F73" i="9" s="1"/>
  <c r="F87" i="9" s="1"/>
  <c r="F101" i="9" s="1"/>
  <c r="F115" i="9" s="1"/>
  <c r="G3" i="9"/>
  <c r="G17" i="9" s="1"/>
  <c r="G31" i="9" s="1"/>
  <c r="G45" i="9" s="1"/>
  <c r="G59" i="9" s="1"/>
  <c r="G73" i="9" s="1"/>
  <c r="G87" i="9" s="1"/>
  <c r="G101" i="9" s="1"/>
  <c r="G115" i="9" s="1"/>
  <c r="H3" i="9"/>
  <c r="H17" i="9" s="1"/>
  <c r="H31" i="9" s="1"/>
  <c r="H45" i="9" s="1"/>
  <c r="H59" i="9" s="1"/>
  <c r="H73" i="9" s="1"/>
  <c r="H87" i="9" s="1"/>
  <c r="H101" i="9" s="1"/>
  <c r="H115" i="9" s="1"/>
  <c r="I3" i="9"/>
  <c r="I17" i="9" s="1"/>
  <c r="I31" i="9" s="1"/>
  <c r="I45" i="9" s="1"/>
  <c r="I59" i="9" s="1"/>
  <c r="I73" i="9" s="1"/>
  <c r="I87" i="9" s="1"/>
  <c r="I101" i="9" s="1"/>
  <c r="I115" i="9" s="1"/>
  <c r="J3" i="9"/>
  <c r="J17" i="9" s="1"/>
  <c r="J31" i="9" s="1"/>
  <c r="J45" i="9" s="1"/>
  <c r="J59" i="9" s="1"/>
  <c r="J73" i="9" s="1"/>
  <c r="J87" i="9" s="1"/>
  <c r="J101" i="9" s="1"/>
  <c r="J115" i="9" s="1"/>
  <c r="D4" i="9"/>
  <c r="D18" i="9" s="1"/>
  <c r="D32" i="9" s="1"/>
  <c r="D46" i="9" s="1"/>
  <c r="D60" i="9" s="1"/>
  <c r="D74" i="9" s="1"/>
  <c r="D88" i="9" s="1"/>
  <c r="D102" i="9" s="1"/>
  <c r="D116" i="9" s="1"/>
  <c r="E4" i="9"/>
  <c r="E18" i="9" s="1"/>
  <c r="E32" i="9" s="1"/>
  <c r="E46" i="9" s="1"/>
  <c r="E60" i="9" s="1"/>
  <c r="E74" i="9" s="1"/>
  <c r="E88" i="9" s="1"/>
  <c r="E102" i="9" s="1"/>
  <c r="E116" i="9" s="1"/>
  <c r="F4" i="9"/>
  <c r="F18" i="9" s="1"/>
  <c r="F32" i="9" s="1"/>
  <c r="F46" i="9" s="1"/>
  <c r="F60" i="9" s="1"/>
  <c r="F74" i="9" s="1"/>
  <c r="F88" i="9" s="1"/>
  <c r="F102" i="9" s="1"/>
  <c r="F116" i="9" s="1"/>
  <c r="G4" i="9"/>
  <c r="G18" i="9" s="1"/>
  <c r="G32" i="9" s="1"/>
  <c r="G46" i="9" s="1"/>
  <c r="G60" i="9" s="1"/>
  <c r="G74" i="9" s="1"/>
  <c r="G88" i="9" s="1"/>
  <c r="G102" i="9" s="1"/>
  <c r="G116" i="9" s="1"/>
  <c r="H4" i="9"/>
  <c r="H18" i="9" s="1"/>
  <c r="H32" i="9" s="1"/>
  <c r="H46" i="9" s="1"/>
  <c r="H60" i="9" s="1"/>
  <c r="H74" i="9" s="1"/>
  <c r="H88" i="9" s="1"/>
  <c r="H102" i="9" s="1"/>
  <c r="H116" i="9" s="1"/>
  <c r="I4" i="9"/>
  <c r="I18" i="9" s="1"/>
  <c r="I32" i="9" s="1"/>
  <c r="I46" i="9" s="1"/>
  <c r="I60" i="9" s="1"/>
  <c r="I74" i="9" s="1"/>
  <c r="I88" i="9" s="1"/>
  <c r="I102" i="9" s="1"/>
  <c r="I116" i="9" s="1"/>
  <c r="J4" i="9"/>
  <c r="J18" i="9" s="1"/>
  <c r="J32" i="9" s="1"/>
  <c r="J46" i="9" s="1"/>
  <c r="J60" i="9" s="1"/>
  <c r="J74" i="9" s="1"/>
  <c r="J88" i="9" s="1"/>
  <c r="J102" i="9" s="1"/>
  <c r="J116" i="9" s="1"/>
  <c r="D5" i="9"/>
  <c r="D19" i="9" s="1"/>
  <c r="D33" i="9" s="1"/>
  <c r="D47" i="9" s="1"/>
  <c r="D61" i="9" s="1"/>
  <c r="D75" i="9" s="1"/>
  <c r="D89" i="9" s="1"/>
  <c r="D103" i="9" s="1"/>
  <c r="D117" i="9" s="1"/>
  <c r="E5" i="9"/>
  <c r="E19" i="9" s="1"/>
  <c r="E33" i="9" s="1"/>
  <c r="E47" i="9" s="1"/>
  <c r="E61" i="9" s="1"/>
  <c r="E75" i="9" s="1"/>
  <c r="E89" i="9" s="1"/>
  <c r="E103" i="9" s="1"/>
  <c r="E117" i="9" s="1"/>
  <c r="F5" i="9"/>
  <c r="F19" i="9" s="1"/>
  <c r="F33" i="9" s="1"/>
  <c r="F47" i="9" s="1"/>
  <c r="F61" i="9" s="1"/>
  <c r="F75" i="9" s="1"/>
  <c r="F89" i="9" s="1"/>
  <c r="F103" i="9" s="1"/>
  <c r="F117" i="9" s="1"/>
  <c r="G5" i="9"/>
  <c r="G19" i="9" s="1"/>
  <c r="G33" i="9" s="1"/>
  <c r="G47" i="9" s="1"/>
  <c r="G61" i="9" s="1"/>
  <c r="G75" i="9" s="1"/>
  <c r="G89" i="9" s="1"/>
  <c r="G103" i="9" s="1"/>
  <c r="G117" i="9" s="1"/>
  <c r="H5" i="9"/>
  <c r="H19" i="9" s="1"/>
  <c r="H33" i="9" s="1"/>
  <c r="H47" i="9" s="1"/>
  <c r="H61" i="9" s="1"/>
  <c r="H75" i="9" s="1"/>
  <c r="H89" i="9" s="1"/>
  <c r="H103" i="9" s="1"/>
  <c r="H117" i="9" s="1"/>
  <c r="I5" i="9"/>
  <c r="I19" i="9" s="1"/>
  <c r="I33" i="9" s="1"/>
  <c r="I47" i="9" s="1"/>
  <c r="I61" i="9" s="1"/>
  <c r="I75" i="9" s="1"/>
  <c r="I89" i="9" s="1"/>
  <c r="I103" i="9" s="1"/>
  <c r="I117" i="9" s="1"/>
  <c r="J5" i="9"/>
  <c r="J19" i="9" s="1"/>
  <c r="J33" i="9" s="1"/>
  <c r="J47" i="9" s="1"/>
  <c r="J61" i="9" s="1"/>
  <c r="J75" i="9" s="1"/>
  <c r="J89" i="9" s="1"/>
  <c r="J103" i="9" s="1"/>
  <c r="J117" i="9" s="1"/>
  <c r="D6" i="9"/>
  <c r="D20" i="9" s="1"/>
  <c r="D34" i="9" s="1"/>
  <c r="D48" i="9" s="1"/>
  <c r="D62" i="9" s="1"/>
  <c r="D76" i="9" s="1"/>
  <c r="D90" i="9" s="1"/>
  <c r="D104" i="9" s="1"/>
  <c r="D118" i="9" s="1"/>
  <c r="E6" i="9"/>
  <c r="E20" i="9" s="1"/>
  <c r="E34" i="9" s="1"/>
  <c r="E48" i="9" s="1"/>
  <c r="E62" i="9" s="1"/>
  <c r="E76" i="9" s="1"/>
  <c r="E90" i="9" s="1"/>
  <c r="E104" i="9" s="1"/>
  <c r="E118" i="9" s="1"/>
  <c r="F6" i="9"/>
  <c r="F20" i="9" s="1"/>
  <c r="F34" i="9" s="1"/>
  <c r="F48" i="9" s="1"/>
  <c r="F62" i="9" s="1"/>
  <c r="F76" i="9" s="1"/>
  <c r="F90" i="9" s="1"/>
  <c r="F104" i="9" s="1"/>
  <c r="F118" i="9" s="1"/>
  <c r="G6" i="9"/>
  <c r="G20" i="9" s="1"/>
  <c r="G34" i="9" s="1"/>
  <c r="G48" i="9" s="1"/>
  <c r="G62" i="9" s="1"/>
  <c r="G76" i="9" s="1"/>
  <c r="G90" i="9" s="1"/>
  <c r="G104" i="9" s="1"/>
  <c r="G118" i="9" s="1"/>
  <c r="H6" i="9"/>
  <c r="H20" i="9" s="1"/>
  <c r="H34" i="9" s="1"/>
  <c r="H48" i="9" s="1"/>
  <c r="H62" i="9" s="1"/>
  <c r="H76" i="9" s="1"/>
  <c r="H90" i="9" s="1"/>
  <c r="H104" i="9" s="1"/>
  <c r="H118" i="9" s="1"/>
  <c r="I6" i="9"/>
  <c r="I20" i="9" s="1"/>
  <c r="I34" i="9" s="1"/>
  <c r="I48" i="9" s="1"/>
  <c r="I62" i="9" s="1"/>
  <c r="I76" i="9" s="1"/>
  <c r="I90" i="9" s="1"/>
  <c r="I104" i="9" s="1"/>
  <c r="I118" i="9" s="1"/>
  <c r="J6" i="9"/>
  <c r="J20" i="9" s="1"/>
  <c r="J34" i="9" s="1"/>
  <c r="J48" i="9" s="1"/>
  <c r="J62" i="9" s="1"/>
  <c r="J76" i="9" s="1"/>
  <c r="J90" i="9" s="1"/>
  <c r="J104" i="9" s="1"/>
  <c r="J118" i="9" s="1"/>
  <c r="D7" i="9"/>
  <c r="D21" i="9" s="1"/>
  <c r="D35" i="9" s="1"/>
  <c r="D49" i="9" s="1"/>
  <c r="D63" i="9" s="1"/>
  <c r="D77" i="9" s="1"/>
  <c r="D91" i="9" s="1"/>
  <c r="D105" i="9" s="1"/>
  <c r="D119" i="9" s="1"/>
  <c r="E7" i="9"/>
  <c r="E21" i="9" s="1"/>
  <c r="E35" i="9" s="1"/>
  <c r="E49" i="9" s="1"/>
  <c r="E63" i="9" s="1"/>
  <c r="E77" i="9" s="1"/>
  <c r="E91" i="9" s="1"/>
  <c r="E105" i="9" s="1"/>
  <c r="E119" i="9" s="1"/>
  <c r="F7" i="9"/>
  <c r="F21" i="9" s="1"/>
  <c r="F35" i="9" s="1"/>
  <c r="F49" i="9" s="1"/>
  <c r="F63" i="9" s="1"/>
  <c r="F77" i="9" s="1"/>
  <c r="F91" i="9" s="1"/>
  <c r="F105" i="9" s="1"/>
  <c r="F119" i="9" s="1"/>
  <c r="G7" i="9"/>
  <c r="G21" i="9" s="1"/>
  <c r="G35" i="9" s="1"/>
  <c r="G49" i="9" s="1"/>
  <c r="G63" i="9" s="1"/>
  <c r="G77" i="9" s="1"/>
  <c r="G91" i="9" s="1"/>
  <c r="G105" i="9" s="1"/>
  <c r="G119" i="9" s="1"/>
  <c r="H7" i="9"/>
  <c r="H21" i="9" s="1"/>
  <c r="H35" i="9" s="1"/>
  <c r="H49" i="9" s="1"/>
  <c r="H63" i="9" s="1"/>
  <c r="H77" i="9" s="1"/>
  <c r="H91" i="9" s="1"/>
  <c r="H105" i="9" s="1"/>
  <c r="H119" i="9" s="1"/>
  <c r="I7" i="9"/>
  <c r="I21" i="9" s="1"/>
  <c r="I35" i="9" s="1"/>
  <c r="I49" i="9" s="1"/>
  <c r="I63" i="9" s="1"/>
  <c r="I77" i="9" s="1"/>
  <c r="I91" i="9" s="1"/>
  <c r="I105" i="9" s="1"/>
  <c r="I119" i="9" s="1"/>
  <c r="J7" i="9"/>
  <c r="J21" i="9" s="1"/>
  <c r="J35" i="9" s="1"/>
  <c r="J49" i="9" s="1"/>
  <c r="J63" i="9" s="1"/>
  <c r="J77" i="9" s="1"/>
  <c r="J91" i="9" s="1"/>
  <c r="J105" i="9" s="1"/>
  <c r="J119" i="9" s="1"/>
  <c r="D8" i="9"/>
  <c r="D22" i="9" s="1"/>
  <c r="D36" i="9" s="1"/>
  <c r="D50" i="9" s="1"/>
  <c r="D64" i="9" s="1"/>
  <c r="D78" i="9" s="1"/>
  <c r="D92" i="9" s="1"/>
  <c r="D106" i="9" s="1"/>
  <c r="D120" i="9" s="1"/>
  <c r="E8" i="9"/>
  <c r="E22" i="9" s="1"/>
  <c r="E36" i="9" s="1"/>
  <c r="E50" i="9" s="1"/>
  <c r="E64" i="9" s="1"/>
  <c r="E78" i="9" s="1"/>
  <c r="E92" i="9" s="1"/>
  <c r="E106" i="9" s="1"/>
  <c r="E120" i="9" s="1"/>
  <c r="F8" i="9"/>
  <c r="F22" i="9" s="1"/>
  <c r="F36" i="9" s="1"/>
  <c r="F50" i="9" s="1"/>
  <c r="F64" i="9" s="1"/>
  <c r="F78" i="9" s="1"/>
  <c r="F92" i="9" s="1"/>
  <c r="F106" i="9" s="1"/>
  <c r="F120" i="9" s="1"/>
  <c r="G8" i="9"/>
  <c r="G22" i="9" s="1"/>
  <c r="G36" i="9" s="1"/>
  <c r="G50" i="9" s="1"/>
  <c r="G64" i="9" s="1"/>
  <c r="G78" i="9" s="1"/>
  <c r="G92" i="9" s="1"/>
  <c r="G106" i="9" s="1"/>
  <c r="G120" i="9" s="1"/>
  <c r="H8" i="9"/>
  <c r="H22" i="9" s="1"/>
  <c r="H36" i="9" s="1"/>
  <c r="H50" i="9" s="1"/>
  <c r="H64" i="9" s="1"/>
  <c r="H78" i="9" s="1"/>
  <c r="H92" i="9" s="1"/>
  <c r="H106" i="9" s="1"/>
  <c r="H120" i="9" s="1"/>
  <c r="I8" i="9"/>
  <c r="I22" i="9" s="1"/>
  <c r="I36" i="9" s="1"/>
  <c r="I50" i="9" s="1"/>
  <c r="I64" i="9" s="1"/>
  <c r="I78" i="9" s="1"/>
  <c r="I92" i="9" s="1"/>
  <c r="I106" i="9" s="1"/>
  <c r="I120" i="9" s="1"/>
  <c r="J8" i="9"/>
  <c r="J22" i="9" s="1"/>
  <c r="J36" i="9" s="1"/>
  <c r="J50" i="9" s="1"/>
  <c r="J64" i="9" s="1"/>
  <c r="J78" i="9" s="1"/>
  <c r="J92" i="9" s="1"/>
  <c r="J106" i="9" s="1"/>
  <c r="J120" i="9" s="1"/>
  <c r="D9" i="9"/>
  <c r="D23" i="9" s="1"/>
  <c r="D37" i="9" s="1"/>
  <c r="D51" i="9" s="1"/>
  <c r="D65" i="9" s="1"/>
  <c r="D79" i="9" s="1"/>
  <c r="D93" i="9" s="1"/>
  <c r="D107" i="9" s="1"/>
  <c r="D121" i="9" s="1"/>
  <c r="E9" i="9"/>
  <c r="E23" i="9" s="1"/>
  <c r="E37" i="9" s="1"/>
  <c r="E51" i="9" s="1"/>
  <c r="E65" i="9" s="1"/>
  <c r="E79" i="9" s="1"/>
  <c r="E93" i="9" s="1"/>
  <c r="E107" i="9" s="1"/>
  <c r="E121" i="9" s="1"/>
  <c r="F9" i="9"/>
  <c r="F23" i="9" s="1"/>
  <c r="F37" i="9" s="1"/>
  <c r="F51" i="9" s="1"/>
  <c r="F65" i="9" s="1"/>
  <c r="F79" i="9" s="1"/>
  <c r="F93" i="9" s="1"/>
  <c r="F107" i="9" s="1"/>
  <c r="F121" i="9" s="1"/>
  <c r="G9" i="9"/>
  <c r="G23" i="9" s="1"/>
  <c r="G37" i="9" s="1"/>
  <c r="G51" i="9" s="1"/>
  <c r="G65" i="9" s="1"/>
  <c r="G79" i="9" s="1"/>
  <c r="G93" i="9" s="1"/>
  <c r="G107" i="9" s="1"/>
  <c r="G121" i="9" s="1"/>
  <c r="H9" i="9"/>
  <c r="H23" i="9" s="1"/>
  <c r="H37" i="9" s="1"/>
  <c r="H51" i="9" s="1"/>
  <c r="H65" i="9" s="1"/>
  <c r="H79" i="9" s="1"/>
  <c r="H93" i="9" s="1"/>
  <c r="H107" i="9" s="1"/>
  <c r="H121" i="9" s="1"/>
  <c r="I9" i="9"/>
  <c r="I23" i="9" s="1"/>
  <c r="I37" i="9" s="1"/>
  <c r="I51" i="9" s="1"/>
  <c r="I65" i="9" s="1"/>
  <c r="I79" i="9" s="1"/>
  <c r="I93" i="9" s="1"/>
  <c r="I107" i="9" s="1"/>
  <c r="I121" i="9" s="1"/>
  <c r="J9" i="9"/>
  <c r="J23" i="9" s="1"/>
  <c r="J37" i="9" s="1"/>
  <c r="J51" i="9" s="1"/>
  <c r="J65" i="9" s="1"/>
  <c r="J79" i="9" s="1"/>
  <c r="J93" i="9" s="1"/>
  <c r="J107" i="9" s="1"/>
  <c r="J121" i="9" s="1"/>
  <c r="D10" i="9"/>
  <c r="D24" i="9" s="1"/>
  <c r="D38" i="9" s="1"/>
  <c r="D52" i="9" s="1"/>
  <c r="D66" i="9" s="1"/>
  <c r="D80" i="9" s="1"/>
  <c r="D94" i="9" s="1"/>
  <c r="D108" i="9" s="1"/>
  <c r="D122" i="9" s="1"/>
  <c r="E10" i="9"/>
  <c r="E24" i="9" s="1"/>
  <c r="E38" i="9" s="1"/>
  <c r="E52" i="9" s="1"/>
  <c r="E66" i="9" s="1"/>
  <c r="E80" i="9" s="1"/>
  <c r="E94" i="9" s="1"/>
  <c r="E108" i="9" s="1"/>
  <c r="E122" i="9" s="1"/>
  <c r="F10" i="9"/>
  <c r="F24" i="9" s="1"/>
  <c r="F38" i="9" s="1"/>
  <c r="F52" i="9" s="1"/>
  <c r="F66" i="9" s="1"/>
  <c r="F80" i="9" s="1"/>
  <c r="F94" i="9" s="1"/>
  <c r="F108" i="9" s="1"/>
  <c r="F122" i="9" s="1"/>
  <c r="G10" i="9"/>
  <c r="G24" i="9" s="1"/>
  <c r="G38" i="9" s="1"/>
  <c r="G52" i="9" s="1"/>
  <c r="G66" i="9" s="1"/>
  <c r="G80" i="9" s="1"/>
  <c r="G94" i="9" s="1"/>
  <c r="G108" i="9" s="1"/>
  <c r="G122" i="9" s="1"/>
  <c r="H10" i="9"/>
  <c r="H24" i="9" s="1"/>
  <c r="H38" i="9" s="1"/>
  <c r="H52" i="9" s="1"/>
  <c r="H66" i="9" s="1"/>
  <c r="H80" i="9" s="1"/>
  <c r="H94" i="9" s="1"/>
  <c r="H108" i="9" s="1"/>
  <c r="H122" i="9" s="1"/>
  <c r="I10" i="9"/>
  <c r="I24" i="9" s="1"/>
  <c r="I38" i="9" s="1"/>
  <c r="I52" i="9" s="1"/>
  <c r="I66" i="9" s="1"/>
  <c r="I80" i="9" s="1"/>
  <c r="I94" i="9" s="1"/>
  <c r="I108" i="9" s="1"/>
  <c r="I122" i="9" s="1"/>
  <c r="J10" i="9"/>
  <c r="J24" i="9" s="1"/>
  <c r="J38" i="9" s="1"/>
  <c r="J52" i="9" s="1"/>
  <c r="J66" i="9" s="1"/>
  <c r="J80" i="9" s="1"/>
  <c r="J94" i="9" s="1"/>
  <c r="J108" i="9" s="1"/>
  <c r="J122" i="9" s="1"/>
  <c r="D11" i="9"/>
  <c r="D25" i="9" s="1"/>
  <c r="D39" i="9" s="1"/>
  <c r="D53" i="9" s="1"/>
  <c r="D67" i="9" s="1"/>
  <c r="D81" i="9" s="1"/>
  <c r="D95" i="9" s="1"/>
  <c r="D109" i="9" s="1"/>
  <c r="D123" i="9" s="1"/>
  <c r="E11" i="9"/>
  <c r="E25" i="9" s="1"/>
  <c r="E39" i="9" s="1"/>
  <c r="E53" i="9" s="1"/>
  <c r="E67" i="9" s="1"/>
  <c r="E81" i="9" s="1"/>
  <c r="E95" i="9" s="1"/>
  <c r="E109" i="9" s="1"/>
  <c r="E123" i="9" s="1"/>
  <c r="F11" i="9"/>
  <c r="F25" i="9" s="1"/>
  <c r="F39" i="9" s="1"/>
  <c r="F53" i="9" s="1"/>
  <c r="F67" i="9" s="1"/>
  <c r="F81" i="9" s="1"/>
  <c r="F95" i="9" s="1"/>
  <c r="F109" i="9" s="1"/>
  <c r="F123" i="9" s="1"/>
  <c r="G11" i="9"/>
  <c r="G25" i="9" s="1"/>
  <c r="G39" i="9" s="1"/>
  <c r="G53" i="9" s="1"/>
  <c r="G67" i="9" s="1"/>
  <c r="G81" i="9" s="1"/>
  <c r="G95" i="9" s="1"/>
  <c r="G109" i="9" s="1"/>
  <c r="G123" i="9" s="1"/>
  <c r="H11" i="9"/>
  <c r="H25" i="9" s="1"/>
  <c r="H39" i="9" s="1"/>
  <c r="H53" i="9" s="1"/>
  <c r="H67" i="9" s="1"/>
  <c r="H81" i="9" s="1"/>
  <c r="H95" i="9" s="1"/>
  <c r="H109" i="9" s="1"/>
  <c r="H123" i="9" s="1"/>
  <c r="I11" i="9"/>
  <c r="I25" i="9" s="1"/>
  <c r="I39" i="9" s="1"/>
  <c r="I53" i="9" s="1"/>
  <c r="I67" i="9" s="1"/>
  <c r="I81" i="9" s="1"/>
  <c r="I95" i="9" s="1"/>
  <c r="I109" i="9" s="1"/>
  <c r="I123" i="9" s="1"/>
  <c r="J11" i="9"/>
  <c r="J25" i="9" s="1"/>
  <c r="J39" i="9" s="1"/>
  <c r="J53" i="9" s="1"/>
  <c r="J67" i="9" s="1"/>
  <c r="J81" i="9" s="1"/>
  <c r="J95" i="9" s="1"/>
  <c r="J109" i="9" s="1"/>
  <c r="J123" i="9" s="1"/>
  <c r="D12" i="9"/>
  <c r="D26" i="9" s="1"/>
  <c r="D40" i="9" s="1"/>
  <c r="D54" i="9" s="1"/>
  <c r="D68" i="9" s="1"/>
  <c r="D82" i="9" s="1"/>
  <c r="D96" i="9" s="1"/>
  <c r="D110" i="9" s="1"/>
  <c r="D124" i="9" s="1"/>
  <c r="E12" i="9"/>
  <c r="E26" i="9" s="1"/>
  <c r="E40" i="9" s="1"/>
  <c r="E54" i="9" s="1"/>
  <c r="E68" i="9" s="1"/>
  <c r="E82" i="9" s="1"/>
  <c r="E96" i="9" s="1"/>
  <c r="E110" i="9" s="1"/>
  <c r="E124" i="9" s="1"/>
  <c r="F12" i="9"/>
  <c r="F26" i="9" s="1"/>
  <c r="F40" i="9" s="1"/>
  <c r="F54" i="9" s="1"/>
  <c r="F68" i="9" s="1"/>
  <c r="F82" i="9" s="1"/>
  <c r="F96" i="9" s="1"/>
  <c r="F110" i="9" s="1"/>
  <c r="F124" i="9" s="1"/>
  <c r="G12" i="9"/>
  <c r="G26" i="9" s="1"/>
  <c r="G40" i="9" s="1"/>
  <c r="G54" i="9" s="1"/>
  <c r="G68" i="9" s="1"/>
  <c r="G82" i="9" s="1"/>
  <c r="G96" i="9" s="1"/>
  <c r="G110" i="9" s="1"/>
  <c r="G124" i="9" s="1"/>
  <c r="H12" i="9"/>
  <c r="H26" i="9" s="1"/>
  <c r="H40" i="9" s="1"/>
  <c r="H54" i="9" s="1"/>
  <c r="H68" i="9" s="1"/>
  <c r="H82" i="9" s="1"/>
  <c r="H96" i="9" s="1"/>
  <c r="H110" i="9" s="1"/>
  <c r="H124" i="9" s="1"/>
  <c r="I12" i="9"/>
  <c r="I26" i="9" s="1"/>
  <c r="I40" i="9" s="1"/>
  <c r="I54" i="9" s="1"/>
  <c r="I68" i="9" s="1"/>
  <c r="I82" i="9" s="1"/>
  <c r="I96" i="9" s="1"/>
  <c r="I110" i="9" s="1"/>
  <c r="I124" i="9" s="1"/>
  <c r="J12" i="9"/>
  <c r="J26" i="9" s="1"/>
  <c r="J40" i="9" s="1"/>
  <c r="J54" i="9" s="1"/>
  <c r="J68" i="9" s="1"/>
  <c r="J82" i="9" s="1"/>
  <c r="J96" i="9" s="1"/>
  <c r="J110" i="9" s="1"/>
  <c r="J124" i="9" s="1"/>
  <c r="D13" i="9"/>
  <c r="D27" i="9" s="1"/>
  <c r="D41" i="9" s="1"/>
  <c r="D55" i="9" s="1"/>
  <c r="D69" i="9" s="1"/>
  <c r="D83" i="9" s="1"/>
  <c r="D97" i="9" s="1"/>
  <c r="D111" i="9" s="1"/>
  <c r="D125" i="9" s="1"/>
  <c r="E13" i="9"/>
  <c r="E27" i="9" s="1"/>
  <c r="E41" i="9" s="1"/>
  <c r="E55" i="9" s="1"/>
  <c r="E69" i="9" s="1"/>
  <c r="E83" i="9" s="1"/>
  <c r="E97" i="9" s="1"/>
  <c r="E111" i="9" s="1"/>
  <c r="E125" i="9" s="1"/>
  <c r="F13" i="9"/>
  <c r="F27" i="9" s="1"/>
  <c r="F41" i="9" s="1"/>
  <c r="F55" i="9" s="1"/>
  <c r="F69" i="9" s="1"/>
  <c r="F83" i="9" s="1"/>
  <c r="F97" i="9" s="1"/>
  <c r="F111" i="9" s="1"/>
  <c r="F125" i="9" s="1"/>
  <c r="G13" i="9"/>
  <c r="G27" i="9" s="1"/>
  <c r="G41" i="9" s="1"/>
  <c r="G55" i="9" s="1"/>
  <c r="G69" i="9" s="1"/>
  <c r="G83" i="9" s="1"/>
  <c r="G97" i="9" s="1"/>
  <c r="G111" i="9" s="1"/>
  <c r="G125" i="9" s="1"/>
  <c r="H13" i="9"/>
  <c r="H27" i="9" s="1"/>
  <c r="H41" i="9" s="1"/>
  <c r="H55" i="9" s="1"/>
  <c r="H69" i="9" s="1"/>
  <c r="H83" i="9" s="1"/>
  <c r="H97" i="9" s="1"/>
  <c r="H111" i="9" s="1"/>
  <c r="H125" i="9" s="1"/>
  <c r="I13" i="9"/>
  <c r="I27" i="9" s="1"/>
  <c r="I41" i="9" s="1"/>
  <c r="I55" i="9" s="1"/>
  <c r="I69" i="9" s="1"/>
  <c r="I83" i="9" s="1"/>
  <c r="I97" i="9" s="1"/>
  <c r="I111" i="9" s="1"/>
  <c r="I125" i="9" s="1"/>
  <c r="J13" i="9"/>
  <c r="J27" i="9" s="1"/>
  <c r="J41" i="9" s="1"/>
  <c r="J55" i="9" s="1"/>
  <c r="J69" i="9" s="1"/>
  <c r="J83" i="9" s="1"/>
  <c r="J97" i="9" s="1"/>
  <c r="J111" i="9" s="1"/>
  <c r="J125" i="9" s="1"/>
  <c r="D14" i="9"/>
  <c r="D28" i="9" s="1"/>
  <c r="D42" i="9" s="1"/>
  <c r="D56" i="9" s="1"/>
  <c r="D70" i="9" s="1"/>
  <c r="D84" i="9" s="1"/>
  <c r="D98" i="9" s="1"/>
  <c r="D112" i="9" s="1"/>
  <c r="D126" i="9" s="1"/>
  <c r="E14" i="9"/>
  <c r="E28" i="9" s="1"/>
  <c r="E42" i="9" s="1"/>
  <c r="E56" i="9" s="1"/>
  <c r="E70" i="9" s="1"/>
  <c r="E84" i="9" s="1"/>
  <c r="E98" i="9" s="1"/>
  <c r="E112" i="9" s="1"/>
  <c r="E126" i="9" s="1"/>
  <c r="F14" i="9"/>
  <c r="F28" i="9" s="1"/>
  <c r="F42" i="9" s="1"/>
  <c r="F56" i="9" s="1"/>
  <c r="F70" i="9" s="1"/>
  <c r="F84" i="9" s="1"/>
  <c r="F98" i="9" s="1"/>
  <c r="F112" i="9" s="1"/>
  <c r="F126" i="9" s="1"/>
  <c r="G14" i="9"/>
  <c r="G28" i="9" s="1"/>
  <c r="G42" i="9" s="1"/>
  <c r="G56" i="9" s="1"/>
  <c r="G70" i="9" s="1"/>
  <c r="G84" i="9" s="1"/>
  <c r="G98" i="9" s="1"/>
  <c r="G112" i="9" s="1"/>
  <c r="G126" i="9" s="1"/>
  <c r="H14" i="9"/>
  <c r="H28" i="9" s="1"/>
  <c r="H42" i="9" s="1"/>
  <c r="H56" i="9" s="1"/>
  <c r="H70" i="9" s="1"/>
  <c r="H84" i="9" s="1"/>
  <c r="H98" i="9" s="1"/>
  <c r="H112" i="9" s="1"/>
  <c r="H126" i="9" s="1"/>
  <c r="I14" i="9"/>
  <c r="I28" i="9" s="1"/>
  <c r="I42" i="9" s="1"/>
  <c r="I56" i="9" s="1"/>
  <c r="I70" i="9" s="1"/>
  <c r="I84" i="9" s="1"/>
  <c r="I98" i="9" s="1"/>
  <c r="I112" i="9" s="1"/>
  <c r="I126" i="9" s="1"/>
  <c r="J14" i="9"/>
  <c r="J28" i="9" s="1"/>
  <c r="J42" i="9" s="1"/>
  <c r="J56" i="9" s="1"/>
  <c r="J70" i="9" s="1"/>
  <c r="J84" i="9" s="1"/>
  <c r="J98" i="9" s="1"/>
  <c r="J112" i="9" s="1"/>
  <c r="J126" i="9" s="1"/>
  <c r="D15" i="9"/>
  <c r="D29" i="9" s="1"/>
  <c r="D43" i="9" s="1"/>
  <c r="D57" i="9" s="1"/>
  <c r="D71" i="9" s="1"/>
  <c r="D85" i="9" s="1"/>
  <c r="D99" i="9" s="1"/>
  <c r="D113" i="9" s="1"/>
  <c r="D127" i="9" s="1"/>
  <c r="E15" i="9"/>
  <c r="E29" i="9" s="1"/>
  <c r="E43" i="9" s="1"/>
  <c r="E57" i="9" s="1"/>
  <c r="E71" i="9" s="1"/>
  <c r="E85" i="9" s="1"/>
  <c r="E99" i="9" s="1"/>
  <c r="E113" i="9" s="1"/>
  <c r="E127" i="9" s="1"/>
  <c r="F15" i="9"/>
  <c r="F29" i="9" s="1"/>
  <c r="F43" i="9" s="1"/>
  <c r="F57" i="9" s="1"/>
  <c r="F71" i="9" s="1"/>
  <c r="F85" i="9" s="1"/>
  <c r="F99" i="9" s="1"/>
  <c r="F113" i="9" s="1"/>
  <c r="F127" i="9" s="1"/>
  <c r="G15" i="9"/>
  <c r="G29" i="9" s="1"/>
  <c r="G43" i="9" s="1"/>
  <c r="G57" i="9" s="1"/>
  <c r="G71" i="9" s="1"/>
  <c r="G85" i="9" s="1"/>
  <c r="G99" i="9" s="1"/>
  <c r="G113" i="9" s="1"/>
  <c r="G127" i="9" s="1"/>
  <c r="H15" i="9"/>
  <c r="H29" i="9" s="1"/>
  <c r="H43" i="9" s="1"/>
  <c r="H57" i="9" s="1"/>
  <c r="H71" i="9" s="1"/>
  <c r="H85" i="9" s="1"/>
  <c r="H99" i="9" s="1"/>
  <c r="H113" i="9" s="1"/>
  <c r="H127" i="9" s="1"/>
  <c r="I15" i="9"/>
  <c r="I29" i="9" s="1"/>
  <c r="I43" i="9" s="1"/>
  <c r="I57" i="9" s="1"/>
  <c r="I71" i="9" s="1"/>
  <c r="I85" i="9" s="1"/>
  <c r="I99" i="9" s="1"/>
  <c r="I113" i="9" s="1"/>
  <c r="I127" i="9" s="1"/>
  <c r="J15" i="9"/>
  <c r="J29" i="9" s="1"/>
  <c r="J43" i="9" s="1"/>
  <c r="J57" i="9" s="1"/>
  <c r="J71" i="9" s="1"/>
  <c r="J85" i="9" s="1"/>
  <c r="J99" i="9" s="1"/>
  <c r="J113" i="9" s="1"/>
  <c r="J127" i="9" s="1"/>
  <c r="D16" i="9"/>
  <c r="D30" i="9" s="1"/>
  <c r="D44" i="9" s="1"/>
  <c r="D58" i="9" s="1"/>
  <c r="D72" i="9" s="1"/>
  <c r="D86" i="9" s="1"/>
  <c r="D100" i="9" s="1"/>
  <c r="D114" i="9" s="1"/>
  <c r="D128" i="9" s="1"/>
  <c r="E16" i="9"/>
  <c r="E30" i="9" s="1"/>
  <c r="E44" i="9" s="1"/>
  <c r="E58" i="9" s="1"/>
  <c r="E72" i="9" s="1"/>
  <c r="E86" i="9" s="1"/>
  <c r="E100" i="9" s="1"/>
  <c r="E114" i="9" s="1"/>
  <c r="E128" i="9" s="1"/>
  <c r="F16" i="9"/>
  <c r="F30" i="9" s="1"/>
  <c r="F44" i="9" s="1"/>
  <c r="F58" i="9" s="1"/>
  <c r="F72" i="9" s="1"/>
  <c r="F86" i="9" s="1"/>
  <c r="F100" i="9" s="1"/>
  <c r="F114" i="9" s="1"/>
  <c r="F128" i="9" s="1"/>
  <c r="G16" i="9"/>
  <c r="G30" i="9" s="1"/>
  <c r="G44" i="9" s="1"/>
  <c r="G58" i="9" s="1"/>
  <c r="G72" i="9" s="1"/>
  <c r="G86" i="9" s="1"/>
  <c r="G100" i="9" s="1"/>
  <c r="G114" i="9" s="1"/>
  <c r="G128" i="9" s="1"/>
  <c r="H16" i="9"/>
  <c r="H30" i="9" s="1"/>
  <c r="H44" i="9" s="1"/>
  <c r="H58" i="9" s="1"/>
  <c r="H72" i="9" s="1"/>
  <c r="H86" i="9" s="1"/>
  <c r="H100" i="9" s="1"/>
  <c r="H114" i="9" s="1"/>
  <c r="H128" i="9" s="1"/>
  <c r="I16" i="9"/>
  <c r="I30" i="9" s="1"/>
  <c r="I44" i="9" s="1"/>
  <c r="I58" i="9" s="1"/>
  <c r="I72" i="9" s="1"/>
  <c r="I86" i="9" s="1"/>
  <c r="I100" i="9" s="1"/>
  <c r="I114" i="9" s="1"/>
  <c r="I128" i="9" s="1"/>
  <c r="J16" i="9"/>
  <c r="J30" i="9" s="1"/>
  <c r="J44" i="9" s="1"/>
  <c r="J58" i="9" s="1"/>
  <c r="J72" i="9" s="1"/>
  <c r="J86" i="9" s="1"/>
  <c r="J100" i="9" s="1"/>
  <c r="J114" i="9" s="1"/>
  <c r="J128" i="9" s="1"/>
  <c r="C13" i="9"/>
  <c r="C27" i="9" s="1"/>
  <c r="C41" i="9" s="1"/>
  <c r="C55" i="9" s="1"/>
  <c r="C69" i="9" s="1"/>
  <c r="C83" i="9" s="1"/>
  <c r="C97" i="9" s="1"/>
  <c r="C111" i="9" s="1"/>
  <c r="C125" i="9" s="1"/>
  <c r="C14" i="9"/>
  <c r="C28" i="9" s="1"/>
  <c r="C42" i="9" s="1"/>
  <c r="C56" i="9" s="1"/>
  <c r="C70" i="9" s="1"/>
  <c r="C84" i="9" s="1"/>
  <c r="C98" i="9" s="1"/>
  <c r="C112" i="9" s="1"/>
  <c r="C126" i="9" s="1"/>
  <c r="C15" i="9"/>
  <c r="C29" i="9" s="1"/>
  <c r="C43" i="9" s="1"/>
  <c r="C57" i="9" s="1"/>
  <c r="C71" i="9" s="1"/>
  <c r="C85" i="9" s="1"/>
  <c r="C99" i="9" s="1"/>
  <c r="C113" i="9" s="1"/>
  <c r="C127" i="9" s="1"/>
  <c r="C16" i="9"/>
  <c r="C30" i="9" s="1"/>
  <c r="C44" i="9" s="1"/>
  <c r="C58" i="9" s="1"/>
  <c r="C72" i="9" s="1"/>
  <c r="C86" i="9" s="1"/>
  <c r="C100" i="9" s="1"/>
  <c r="C114" i="9" s="1"/>
  <c r="C128" i="9" s="1"/>
  <c r="C9" i="9"/>
  <c r="C23" i="9" s="1"/>
  <c r="C37" i="9" s="1"/>
  <c r="C51" i="9" s="1"/>
  <c r="C65" i="9" s="1"/>
  <c r="C79" i="9" s="1"/>
  <c r="C93" i="9" s="1"/>
  <c r="C107" i="9" s="1"/>
  <c r="C121" i="9" s="1"/>
  <c r="C10" i="9"/>
  <c r="C24" i="9" s="1"/>
  <c r="C38" i="9" s="1"/>
  <c r="C52" i="9" s="1"/>
  <c r="C66" i="9" s="1"/>
  <c r="C80" i="9" s="1"/>
  <c r="C94" i="9" s="1"/>
  <c r="C108" i="9" s="1"/>
  <c r="C122" i="9" s="1"/>
  <c r="C11" i="9"/>
  <c r="C25" i="9" s="1"/>
  <c r="C39" i="9" s="1"/>
  <c r="C53" i="9" s="1"/>
  <c r="C67" i="9" s="1"/>
  <c r="C81" i="9" s="1"/>
  <c r="C95" i="9" s="1"/>
  <c r="C109" i="9" s="1"/>
  <c r="C123" i="9" s="1"/>
  <c r="C12" i="9"/>
  <c r="C26" i="9" s="1"/>
  <c r="C40" i="9" s="1"/>
  <c r="C54" i="9" s="1"/>
  <c r="C68" i="9" s="1"/>
  <c r="C82" i="9" s="1"/>
  <c r="C96" i="9" s="1"/>
  <c r="C110" i="9" s="1"/>
  <c r="C124" i="9" s="1"/>
  <c r="C8" i="9"/>
  <c r="C22" i="9" s="1"/>
  <c r="C36" i="9" s="1"/>
  <c r="C50" i="9" s="1"/>
  <c r="C64" i="9" s="1"/>
  <c r="C78" i="9" s="1"/>
  <c r="C92" i="9" s="1"/>
  <c r="C106" i="9" s="1"/>
  <c r="C120" i="9" s="1"/>
  <c r="C7" i="9"/>
  <c r="C21" i="9" s="1"/>
  <c r="C35" i="9" s="1"/>
  <c r="C49" i="9" s="1"/>
  <c r="C63" i="9" s="1"/>
  <c r="C77" i="9" s="1"/>
  <c r="C91" i="9" s="1"/>
  <c r="C105" i="9" s="1"/>
  <c r="C119" i="9" s="1"/>
  <c r="C6" i="9"/>
  <c r="C20" i="9" s="1"/>
  <c r="C34" i="9" s="1"/>
  <c r="C48" i="9" s="1"/>
  <c r="C62" i="9" s="1"/>
  <c r="C76" i="9" s="1"/>
  <c r="C90" i="9" s="1"/>
  <c r="C104" i="9" s="1"/>
  <c r="C118" i="9" s="1"/>
  <c r="C4" i="9"/>
  <c r="C18" i="9" s="1"/>
  <c r="C32" i="9" s="1"/>
  <c r="C46" i="9" s="1"/>
  <c r="C60" i="9" s="1"/>
  <c r="C74" i="9" s="1"/>
  <c r="C88" i="9" s="1"/>
  <c r="C102" i="9" s="1"/>
  <c r="C116" i="9" s="1"/>
  <c r="C5" i="9"/>
  <c r="C19" i="9" s="1"/>
  <c r="C33" i="9" s="1"/>
  <c r="C47" i="9" s="1"/>
  <c r="C61" i="9" s="1"/>
  <c r="C75" i="9" s="1"/>
  <c r="C89" i="9" s="1"/>
  <c r="C103" i="9" s="1"/>
  <c r="C117" i="9" s="1"/>
  <c r="C3" i="9"/>
  <c r="C17" i="9" s="1"/>
  <c r="C31" i="9" s="1"/>
  <c r="C45" i="9" s="1"/>
  <c r="C59" i="9" s="1"/>
  <c r="C73" i="9" s="1"/>
  <c r="C87" i="9" s="1"/>
  <c r="C101" i="9" s="1"/>
  <c r="C115" i="9" s="1"/>
  <c r="K4" i="7"/>
  <c r="K124" i="9"/>
  <c r="N129" i="7"/>
  <c r="K129" i="12" s="1"/>
  <c r="L129" i="12" s="1"/>
  <c r="M129" i="12" s="1"/>
  <c r="N130" i="7"/>
  <c r="K121" i="9" s="1"/>
  <c r="N131" i="7"/>
  <c r="K122" i="9" s="1"/>
  <c r="N132" i="7"/>
  <c r="K132" i="12" s="1"/>
  <c r="L132" i="12" s="1"/>
  <c r="M132" i="12" s="1"/>
  <c r="N133" i="7"/>
  <c r="K133" i="12" s="1"/>
  <c r="L133" i="12" s="1"/>
  <c r="M133" i="12" s="1"/>
  <c r="N134" i="7"/>
  <c r="K134" i="12" s="1"/>
  <c r="L134" i="12" s="1"/>
  <c r="M134" i="12" s="1"/>
  <c r="N135" i="7"/>
  <c r="K135" i="12" s="1"/>
  <c r="L135" i="12" s="1"/>
  <c r="M135" i="12" s="1"/>
  <c r="N136" i="7"/>
  <c r="K136" i="12" s="1"/>
  <c r="L136" i="12" s="1"/>
  <c r="M136" i="12" s="1"/>
  <c r="N137" i="7"/>
  <c r="K137" i="12" s="1"/>
  <c r="L137" i="12" s="1"/>
  <c r="M137" i="12" s="1"/>
  <c r="N4" i="7"/>
  <c r="K4" i="12" s="1"/>
  <c r="L4" i="12" s="1"/>
  <c r="M4" i="12" s="1"/>
  <c r="A4" i="11"/>
  <c r="C2" i="2"/>
  <c r="D2" i="2"/>
  <c r="E2" i="2"/>
  <c r="F2" i="2"/>
  <c r="G2" i="2"/>
  <c r="H2" i="2"/>
  <c r="I2" i="2"/>
  <c r="C3" i="2"/>
  <c r="D3" i="2"/>
  <c r="E3" i="2"/>
  <c r="F3" i="2"/>
  <c r="G3" i="2"/>
  <c r="H3" i="2"/>
  <c r="I3" i="2"/>
  <c r="C4" i="2"/>
  <c r="D4" i="2"/>
  <c r="E4" i="2"/>
  <c r="F4" i="2"/>
  <c r="G4" i="2"/>
  <c r="H4" i="2"/>
  <c r="I4" i="2"/>
  <c r="C5" i="2"/>
  <c r="D5" i="2"/>
  <c r="E5" i="2"/>
  <c r="F5" i="2"/>
  <c r="G5" i="2"/>
  <c r="H5" i="2"/>
  <c r="I5" i="2"/>
  <c r="C6" i="2"/>
  <c r="D6" i="2"/>
  <c r="E6" i="2"/>
  <c r="F6" i="2"/>
  <c r="G6" i="2"/>
  <c r="H6" i="2"/>
  <c r="I6" i="2"/>
  <c r="C7" i="2"/>
  <c r="D7" i="2"/>
  <c r="E7" i="2"/>
  <c r="F7" i="2"/>
  <c r="G7" i="2"/>
  <c r="H7" i="2"/>
  <c r="I7" i="2"/>
  <c r="C8" i="2"/>
  <c r="D8" i="2"/>
  <c r="E8" i="2"/>
  <c r="F8" i="2"/>
  <c r="G8" i="2"/>
  <c r="H8" i="2"/>
  <c r="I8" i="2"/>
  <c r="C9" i="2"/>
  <c r="D9" i="2"/>
  <c r="E9" i="2"/>
  <c r="F9" i="2"/>
  <c r="G9" i="2"/>
  <c r="H9" i="2"/>
  <c r="I9" i="2"/>
  <c r="C10" i="2"/>
  <c r="D10" i="2"/>
  <c r="E10" i="2"/>
  <c r="F10" i="2"/>
  <c r="G10" i="2"/>
  <c r="H10" i="2"/>
  <c r="I10" i="2"/>
  <c r="C11" i="2"/>
  <c r="D11" i="2"/>
  <c r="E11" i="2"/>
  <c r="F11" i="2"/>
  <c r="G11" i="2"/>
  <c r="H11" i="2"/>
  <c r="I11" i="2"/>
  <c r="C12" i="2"/>
  <c r="D12" i="2"/>
  <c r="E12" i="2"/>
  <c r="F12" i="2"/>
  <c r="G12" i="2"/>
  <c r="H12" i="2"/>
  <c r="I12" i="2"/>
  <c r="C13" i="2"/>
  <c r="D13" i="2"/>
  <c r="E13" i="2"/>
  <c r="F13" i="2"/>
  <c r="G13" i="2"/>
  <c r="H13" i="2"/>
  <c r="I13" i="2"/>
  <c r="C14" i="2"/>
  <c r="D14" i="2"/>
  <c r="E14" i="2"/>
  <c r="F14" i="2"/>
  <c r="G14" i="2"/>
  <c r="H14" i="2"/>
  <c r="I14" i="2"/>
  <c r="C15" i="2"/>
  <c r="D15" i="2"/>
  <c r="E15" i="2"/>
  <c r="F15" i="2"/>
  <c r="G15" i="2"/>
  <c r="H15" i="2"/>
  <c r="I15" i="2"/>
  <c r="C16" i="2"/>
  <c r="D16" i="2"/>
  <c r="E16" i="2"/>
  <c r="F16" i="2"/>
  <c r="G16" i="2"/>
  <c r="H16" i="2"/>
  <c r="I16" i="2"/>
  <c r="C17" i="2"/>
  <c r="D17" i="2"/>
  <c r="E17" i="2"/>
  <c r="F17" i="2"/>
  <c r="G17" i="2"/>
  <c r="H17" i="2"/>
  <c r="I17" i="2"/>
  <c r="C18" i="2"/>
  <c r="D18" i="2"/>
  <c r="E18" i="2"/>
  <c r="F18" i="2"/>
  <c r="G18" i="2"/>
  <c r="H18" i="2"/>
  <c r="I18" i="2"/>
  <c r="B18" i="2"/>
  <c r="B17" i="2"/>
  <c r="B16" i="2"/>
  <c r="B15" i="2"/>
  <c r="B14" i="2"/>
  <c r="B13" i="2"/>
  <c r="B12" i="2"/>
  <c r="B11" i="2"/>
  <c r="B10" i="2"/>
  <c r="B9" i="2"/>
  <c r="B8" i="2"/>
  <c r="B7" i="2"/>
  <c r="B6" i="2"/>
  <c r="B5" i="2"/>
  <c r="B4" i="2"/>
  <c r="B3" i="2"/>
  <c r="B2" i="2"/>
  <c r="L33" i="13" l="1"/>
  <c r="N33" i="13" s="1"/>
  <c r="D47" i="13"/>
  <c r="K126" i="9"/>
  <c r="K120" i="9"/>
  <c r="K4" i="9"/>
  <c r="S129" i="12"/>
  <c r="U134" i="12"/>
  <c r="K128" i="9"/>
  <c r="T129" i="12"/>
  <c r="K127" i="9"/>
  <c r="T134" i="12"/>
  <c r="K125" i="9"/>
  <c r="O132" i="12"/>
  <c r="K130" i="12"/>
  <c r="L130" i="12" s="1"/>
  <c r="M130" i="12" s="1"/>
  <c r="U130" i="12" s="1"/>
  <c r="K123" i="9"/>
  <c r="P132" i="12"/>
  <c r="K131" i="12"/>
  <c r="L131" i="12" s="1"/>
  <c r="M131" i="12" s="1"/>
  <c r="S131" i="12" s="1"/>
  <c r="O129" i="12"/>
  <c r="R129" i="12"/>
  <c r="H80" i="12"/>
  <c r="H95" i="12" s="1"/>
  <c r="H110" i="12" s="1"/>
  <c r="H125" i="12" s="1"/>
  <c r="J92" i="12"/>
  <c r="J107" i="12" s="1"/>
  <c r="J122" i="12" s="1"/>
  <c r="J137" i="12" s="1"/>
  <c r="U137" i="12" s="1"/>
  <c r="I113" i="12"/>
  <c r="I128" i="12" s="1"/>
  <c r="J99" i="12"/>
  <c r="J114" i="12" s="1"/>
  <c r="J129" i="12" s="1"/>
  <c r="U129" i="12" s="1"/>
  <c r="E80" i="12"/>
  <c r="E95" i="12" s="1"/>
  <c r="E110" i="12" s="1"/>
  <c r="H85" i="12"/>
  <c r="H100" i="12" s="1"/>
  <c r="H115" i="12" s="1"/>
  <c r="H130" i="12" s="1"/>
  <c r="J101" i="12"/>
  <c r="J116" i="12" s="1"/>
  <c r="F123" i="12"/>
  <c r="U4" i="12"/>
  <c r="T4" i="12"/>
  <c r="R4" i="12"/>
  <c r="Q4" i="12"/>
  <c r="P4" i="12"/>
  <c r="S4" i="12"/>
  <c r="O4" i="12"/>
  <c r="N4" i="12"/>
  <c r="G123" i="12"/>
  <c r="G134" i="12"/>
  <c r="R134" i="12" s="1"/>
  <c r="I80" i="12"/>
  <c r="I95" i="12" s="1"/>
  <c r="I110" i="12" s="1"/>
  <c r="I125" i="12" s="1"/>
  <c r="C34" i="12"/>
  <c r="C49" i="12" s="1"/>
  <c r="C64" i="12" s="1"/>
  <c r="C79" i="12" s="1"/>
  <c r="H82" i="12"/>
  <c r="H97" i="12" s="1"/>
  <c r="F58" i="12"/>
  <c r="F73" i="12" s="1"/>
  <c r="F88" i="12" s="1"/>
  <c r="D119" i="12"/>
  <c r="D134" i="12" s="1"/>
  <c r="H58" i="12"/>
  <c r="H73" i="12" s="1"/>
  <c r="H88" i="12" s="1"/>
  <c r="I135" i="12"/>
  <c r="T135" i="12" s="1"/>
  <c r="D80" i="12"/>
  <c r="D95" i="12" s="1"/>
  <c r="D110" i="12" s="1"/>
  <c r="I101" i="12"/>
  <c r="I116" i="12" s="1"/>
  <c r="I131" i="12" s="1"/>
  <c r="H134" i="12"/>
  <c r="S134" i="12" s="1"/>
  <c r="H113" i="12"/>
  <c r="H128" i="12" s="1"/>
  <c r="G90" i="12"/>
  <c r="G105" i="12" s="1"/>
  <c r="G120" i="12" s="1"/>
  <c r="G135" i="12" s="1"/>
  <c r="R135" i="12" s="1"/>
  <c r="F134" i="12"/>
  <c r="Q134" i="12" s="1"/>
  <c r="G113" i="12"/>
  <c r="G128" i="12" s="1"/>
  <c r="H123" i="12"/>
  <c r="F90" i="12"/>
  <c r="F105" i="12" s="1"/>
  <c r="F120" i="12" s="1"/>
  <c r="F135" i="12" s="1"/>
  <c r="G92" i="12"/>
  <c r="Q130" i="12"/>
  <c r="J79" i="12"/>
  <c r="J94" i="12" s="1"/>
  <c r="J109" i="12" s="1"/>
  <c r="J124" i="12" s="1"/>
  <c r="E104" i="12"/>
  <c r="E119" i="12" s="1"/>
  <c r="E134" i="12" s="1"/>
  <c r="P134" i="12" s="1"/>
  <c r="J80" i="12"/>
  <c r="J95" i="12" s="1"/>
  <c r="J110" i="12" s="1"/>
  <c r="J125" i="12" s="1"/>
  <c r="D83" i="12"/>
  <c r="D98" i="12" s="1"/>
  <c r="D113" i="12" s="1"/>
  <c r="D128" i="12" s="1"/>
  <c r="H79" i="12"/>
  <c r="H94" i="12" s="1"/>
  <c r="H109" i="12" s="1"/>
  <c r="H124" i="12" s="1"/>
  <c r="E113" i="12"/>
  <c r="E128" i="12" s="1"/>
  <c r="H90" i="12"/>
  <c r="H105" i="12" s="1"/>
  <c r="H120" i="12" s="1"/>
  <c r="H135" i="12" s="1"/>
  <c r="S135" i="12" s="1"/>
  <c r="F113" i="12"/>
  <c r="F128" i="12" s="1"/>
  <c r="I111" i="12"/>
  <c r="I126" i="12" s="1"/>
  <c r="C50" i="12"/>
  <c r="C65" i="12" s="1"/>
  <c r="C80" i="12" s="1"/>
  <c r="C95" i="12" s="1"/>
  <c r="C110" i="12" s="1"/>
  <c r="J113" i="12"/>
  <c r="J128" i="12" s="1"/>
  <c r="F79" i="12"/>
  <c r="F94" i="12" s="1"/>
  <c r="F109" i="12" s="1"/>
  <c r="F124" i="12" s="1"/>
  <c r="E58" i="12"/>
  <c r="E73" i="12" s="1"/>
  <c r="E88" i="12" s="1"/>
  <c r="J123" i="12"/>
  <c r="C58" i="12"/>
  <c r="C73" i="12" s="1"/>
  <c r="C88" i="12" s="1"/>
  <c r="C103" i="12" s="1"/>
  <c r="C118" i="12" s="1"/>
  <c r="C133" i="12" s="1"/>
  <c r="F80" i="12"/>
  <c r="F95" i="12" s="1"/>
  <c r="F110" i="12" s="1"/>
  <c r="J90" i="12"/>
  <c r="J105" i="12" s="1"/>
  <c r="J120" i="12" s="1"/>
  <c r="J135" i="12" s="1"/>
  <c r="N133" i="12"/>
  <c r="R133" i="12"/>
  <c r="U133" i="12"/>
  <c r="C123" i="12"/>
  <c r="E92" i="12"/>
  <c r="E90" i="12"/>
  <c r="E105" i="12" s="1"/>
  <c r="E120" i="12" s="1"/>
  <c r="E135" i="12" s="1"/>
  <c r="P135" i="12" s="1"/>
  <c r="E123" i="12"/>
  <c r="U136" i="12"/>
  <c r="P136" i="12"/>
  <c r="O136" i="12"/>
  <c r="T136" i="12"/>
  <c r="Q136" i="12"/>
  <c r="S136" i="12"/>
  <c r="R136" i="12"/>
  <c r="N136" i="12"/>
  <c r="I79" i="12"/>
  <c r="I94" i="12" s="1"/>
  <c r="I109" i="12" s="1"/>
  <c r="I124" i="12" s="1"/>
  <c r="J111" i="12"/>
  <c r="J126" i="12" s="1"/>
  <c r="D58" i="12"/>
  <c r="D73" i="12" s="1"/>
  <c r="D88" i="12" s="1"/>
  <c r="D103" i="12" s="1"/>
  <c r="D118" i="12" s="1"/>
  <c r="G80" i="12"/>
  <c r="G95" i="12" s="1"/>
  <c r="G110" i="12" s="1"/>
  <c r="T133" i="12"/>
  <c r="Q129" i="12"/>
  <c r="P129" i="12"/>
  <c r="N129" i="12"/>
  <c r="O135" i="12"/>
  <c r="N135" i="12"/>
  <c r="U135" i="12"/>
  <c r="T132" i="12"/>
  <c r="S132" i="12"/>
  <c r="R132" i="12"/>
  <c r="Q132" i="12"/>
  <c r="U132" i="12"/>
  <c r="N132" i="12"/>
  <c r="Q135" i="12"/>
  <c r="T137" i="12"/>
  <c r="S137" i="12"/>
  <c r="Q137" i="12"/>
  <c r="N137" i="12"/>
  <c r="O137" i="12"/>
  <c r="N134" i="12"/>
  <c r="O134" i="12"/>
  <c r="L120" i="10"/>
  <c r="D121" i="10"/>
  <c r="E121" i="10"/>
  <c r="F121" i="10"/>
  <c r="G121" i="10"/>
  <c r="H121" i="10"/>
  <c r="I121" i="10"/>
  <c r="J121" i="10"/>
  <c r="C121" i="10"/>
  <c r="D120" i="10"/>
  <c r="S120" i="10" s="1"/>
  <c r="T120" i="10" s="1"/>
  <c r="E120" i="10"/>
  <c r="F120" i="10"/>
  <c r="M120" i="10" s="1"/>
  <c r="G120" i="10"/>
  <c r="N120" i="10" s="1"/>
  <c r="H120" i="10"/>
  <c r="O120" i="10" s="1"/>
  <c r="I120" i="10"/>
  <c r="P120" i="10" s="1"/>
  <c r="J120" i="10"/>
  <c r="Q120" i="10" s="1"/>
  <c r="C120" i="10"/>
  <c r="R120" i="10" s="1"/>
  <c r="L137" i="7"/>
  <c r="L122" i="7"/>
  <c r="N122" i="7" s="1"/>
  <c r="L47" i="13" l="1"/>
  <c r="N47" i="13" s="1"/>
  <c r="D61" i="13"/>
  <c r="N130" i="12"/>
  <c r="O130" i="12"/>
  <c r="R131" i="12"/>
  <c r="P130" i="12"/>
  <c r="R130" i="12"/>
  <c r="S130" i="12"/>
  <c r="T130" i="12"/>
  <c r="O131" i="12"/>
  <c r="P131" i="12"/>
  <c r="Q131" i="12"/>
  <c r="N131" i="12"/>
  <c r="T131" i="12"/>
  <c r="K122" i="12"/>
  <c r="L122" i="12" s="1"/>
  <c r="M122" i="12" s="1"/>
  <c r="K114" i="9"/>
  <c r="E107" i="12"/>
  <c r="J131" i="12"/>
  <c r="U131" i="12" s="1"/>
  <c r="F125" i="12"/>
  <c r="H112" i="12"/>
  <c r="C94" i="12"/>
  <c r="G107" i="12"/>
  <c r="D133" i="12"/>
  <c r="O133" i="12" s="1"/>
  <c r="F103" i="12"/>
  <c r="G125" i="12"/>
  <c r="H103" i="12"/>
  <c r="E103" i="12"/>
  <c r="C125" i="12"/>
  <c r="D125" i="12"/>
  <c r="E125" i="12"/>
  <c r="K120" i="10"/>
  <c r="D155" i="10"/>
  <c r="E155" i="10"/>
  <c r="F155" i="10"/>
  <c r="G155" i="10"/>
  <c r="H155" i="10"/>
  <c r="I155" i="10"/>
  <c r="J155" i="10"/>
  <c r="C155" i="10"/>
  <c r="D154" i="10"/>
  <c r="E154" i="10"/>
  <c r="F154" i="10"/>
  <c r="G154" i="10"/>
  <c r="H154" i="10"/>
  <c r="I154" i="10"/>
  <c r="J154" i="10"/>
  <c r="C154" i="10"/>
  <c r="R154" i="10" s="1"/>
  <c r="D138" i="10"/>
  <c r="E138" i="10"/>
  <c r="F138" i="10"/>
  <c r="G138" i="10"/>
  <c r="H138" i="10"/>
  <c r="I138" i="10"/>
  <c r="J138" i="10"/>
  <c r="C138" i="10"/>
  <c r="D137" i="10"/>
  <c r="E137" i="10"/>
  <c r="F137" i="10"/>
  <c r="G137" i="10"/>
  <c r="H137" i="10"/>
  <c r="I137" i="10"/>
  <c r="J137" i="10"/>
  <c r="C137" i="10"/>
  <c r="D104" i="10"/>
  <c r="E104" i="10"/>
  <c r="F104" i="10"/>
  <c r="G104" i="10"/>
  <c r="H104" i="10"/>
  <c r="I104" i="10"/>
  <c r="J104" i="10"/>
  <c r="C104" i="10"/>
  <c r="D103" i="10"/>
  <c r="E103" i="10"/>
  <c r="L103" i="10" s="1"/>
  <c r="F103" i="10"/>
  <c r="G103" i="10"/>
  <c r="H103" i="10"/>
  <c r="I103" i="10"/>
  <c r="J103" i="10"/>
  <c r="C103" i="10"/>
  <c r="R103" i="10" s="1"/>
  <c r="D87" i="10"/>
  <c r="E87" i="10"/>
  <c r="F87" i="10"/>
  <c r="G87" i="10"/>
  <c r="H87" i="10"/>
  <c r="I87" i="10"/>
  <c r="J87" i="10"/>
  <c r="C87" i="10"/>
  <c r="D86" i="10"/>
  <c r="E86" i="10"/>
  <c r="L86" i="10" s="1"/>
  <c r="F86" i="10"/>
  <c r="G86" i="10"/>
  <c r="N86" i="10" s="1"/>
  <c r="H86" i="10"/>
  <c r="I86" i="10"/>
  <c r="J86" i="10"/>
  <c r="C86" i="10"/>
  <c r="R86" i="10" s="1"/>
  <c r="D70" i="10"/>
  <c r="E70" i="10"/>
  <c r="F70" i="10"/>
  <c r="G70" i="10"/>
  <c r="H70" i="10"/>
  <c r="I70" i="10"/>
  <c r="J70" i="10"/>
  <c r="C70" i="10"/>
  <c r="D69" i="10"/>
  <c r="E69" i="10"/>
  <c r="L69" i="10" s="1"/>
  <c r="F69" i="10"/>
  <c r="M69" i="10" s="1"/>
  <c r="G69" i="10"/>
  <c r="H69" i="10"/>
  <c r="I69" i="10"/>
  <c r="J69" i="10"/>
  <c r="C69" i="10"/>
  <c r="R69" i="10" s="1"/>
  <c r="D53" i="10"/>
  <c r="E53" i="10"/>
  <c r="F53" i="10"/>
  <c r="G53" i="10"/>
  <c r="H53" i="10"/>
  <c r="I53" i="10"/>
  <c r="J53" i="10"/>
  <c r="C53" i="10"/>
  <c r="D52" i="10"/>
  <c r="E52" i="10"/>
  <c r="L52" i="10" s="1"/>
  <c r="F52" i="10"/>
  <c r="G52" i="10"/>
  <c r="H52" i="10"/>
  <c r="I52" i="10"/>
  <c r="P52" i="10" s="1"/>
  <c r="J52" i="10"/>
  <c r="C52" i="10"/>
  <c r="R52" i="10" s="1"/>
  <c r="D36" i="10"/>
  <c r="E36" i="10"/>
  <c r="F36" i="10"/>
  <c r="G36" i="10"/>
  <c r="H36" i="10"/>
  <c r="I36" i="10"/>
  <c r="J36" i="10"/>
  <c r="C36" i="10"/>
  <c r="D35" i="10"/>
  <c r="E35" i="10"/>
  <c r="L35" i="10" s="1"/>
  <c r="F35" i="10"/>
  <c r="G35" i="10"/>
  <c r="H35" i="10"/>
  <c r="I35" i="10"/>
  <c r="J35" i="10"/>
  <c r="C35" i="10"/>
  <c r="R35" i="10" s="1"/>
  <c r="L4" i="9"/>
  <c r="M4" i="9" s="1"/>
  <c r="L114" i="9"/>
  <c r="M114" i="9" s="1"/>
  <c r="L120" i="9"/>
  <c r="M120" i="9" s="1"/>
  <c r="R120" i="9" s="1"/>
  <c r="L121" i="9"/>
  <c r="M121" i="9" s="1"/>
  <c r="U121" i="9" s="1"/>
  <c r="L122" i="9"/>
  <c r="M122" i="9" s="1"/>
  <c r="P122" i="9" s="1"/>
  <c r="L123" i="9"/>
  <c r="M123" i="9" s="1"/>
  <c r="P123" i="9" s="1"/>
  <c r="L124" i="9"/>
  <c r="M124" i="9" s="1"/>
  <c r="P124" i="9" s="1"/>
  <c r="L125" i="9"/>
  <c r="M125" i="9" s="1"/>
  <c r="L126" i="9"/>
  <c r="M126" i="9" s="1"/>
  <c r="N126" i="9" s="1"/>
  <c r="L127" i="9"/>
  <c r="M127" i="9" s="1"/>
  <c r="N127" i="9" s="1"/>
  <c r="L128" i="9"/>
  <c r="M128" i="9" s="1"/>
  <c r="N128" i="9" s="1"/>
  <c r="L61" i="13" l="1"/>
  <c r="N61" i="13" s="1"/>
  <c r="D75" i="13"/>
  <c r="T122" i="12"/>
  <c r="S122" i="12"/>
  <c r="Q122" i="12"/>
  <c r="N122" i="12"/>
  <c r="O122" i="12"/>
  <c r="U122" i="12"/>
  <c r="F118" i="12"/>
  <c r="H118" i="12"/>
  <c r="C109" i="12"/>
  <c r="E118" i="12"/>
  <c r="H127" i="12"/>
  <c r="G122" i="12"/>
  <c r="E122" i="12"/>
  <c r="N114" i="9"/>
  <c r="S114" i="9"/>
  <c r="P114" i="9"/>
  <c r="U114" i="9"/>
  <c r="R114" i="9"/>
  <c r="O114" i="9"/>
  <c r="T114" i="9"/>
  <c r="P125" i="9"/>
  <c r="U125" i="9"/>
  <c r="R125" i="9"/>
  <c r="O125" i="9"/>
  <c r="T125" i="9"/>
  <c r="Q125" i="9"/>
  <c r="N125" i="9"/>
  <c r="S4" i="9"/>
  <c r="H4" i="10" s="1"/>
  <c r="U4" i="9"/>
  <c r="J4" i="10" s="1"/>
  <c r="R4" i="9"/>
  <c r="G4" i="10" s="1"/>
  <c r="O4" i="9"/>
  <c r="D4" i="10" s="1"/>
  <c r="T4" i="9"/>
  <c r="I4" i="10" s="1"/>
  <c r="Q4" i="9"/>
  <c r="F4" i="10" s="1"/>
  <c r="N4" i="9"/>
  <c r="C4" i="10" s="1"/>
  <c r="R122" i="9"/>
  <c r="O122" i="9"/>
  <c r="T122" i="9"/>
  <c r="Q122" i="9"/>
  <c r="N122" i="9"/>
  <c r="S122" i="9"/>
  <c r="R121" i="9"/>
  <c r="O121" i="9"/>
  <c r="T121" i="9"/>
  <c r="Q121" i="9"/>
  <c r="N121" i="9"/>
  <c r="S121" i="9"/>
  <c r="P121" i="9"/>
  <c r="S128" i="9"/>
  <c r="P128" i="9"/>
  <c r="Q128" i="9"/>
  <c r="U128" i="9"/>
  <c r="R128" i="9"/>
  <c r="O128" i="9"/>
  <c r="T128" i="9"/>
  <c r="P4" i="9"/>
  <c r="E4" i="10" s="1"/>
  <c r="P126" i="9"/>
  <c r="U126" i="9"/>
  <c r="R126" i="9"/>
  <c r="O126" i="9"/>
  <c r="T126" i="9"/>
  <c r="Q126" i="9"/>
  <c r="Q114" i="9"/>
  <c r="S126" i="9"/>
  <c r="S127" i="9"/>
  <c r="P127" i="9"/>
  <c r="U127" i="9"/>
  <c r="R127" i="9"/>
  <c r="O127" i="9"/>
  <c r="T127" i="9"/>
  <c r="Q127" i="9"/>
  <c r="U123" i="9"/>
  <c r="R123" i="9"/>
  <c r="O123" i="9"/>
  <c r="T123" i="9"/>
  <c r="Q123" i="9"/>
  <c r="N123" i="9"/>
  <c r="S123" i="9"/>
  <c r="O120" i="9"/>
  <c r="T120" i="9"/>
  <c r="U120" i="9"/>
  <c r="Q120" i="9"/>
  <c r="N120" i="9"/>
  <c r="S120" i="9"/>
  <c r="P120" i="9"/>
  <c r="S125" i="9"/>
  <c r="U124" i="9"/>
  <c r="R124" i="9"/>
  <c r="O124" i="9"/>
  <c r="T124" i="9"/>
  <c r="Q124" i="9"/>
  <c r="S124" i="9"/>
  <c r="N124" i="9"/>
  <c r="U122" i="9"/>
  <c r="K35" i="10"/>
  <c r="S35" i="10"/>
  <c r="T35" i="10" s="1"/>
  <c r="K52" i="10"/>
  <c r="S52" i="10"/>
  <c r="T52" i="10" s="1"/>
  <c r="K69" i="10"/>
  <c r="S69" i="10"/>
  <c r="T69" i="10" s="1"/>
  <c r="K86" i="10"/>
  <c r="S86" i="10"/>
  <c r="T86" i="10" s="1"/>
  <c r="K103" i="10"/>
  <c r="S103" i="10"/>
  <c r="T103" i="10" s="1"/>
  <c r="K137" i="10"/>
  <c r="S137" i="10"/>
  <c r="T137" i="10" s="1"/>
  <c r="K154" i="10"/>
  <c r="S154" i="10"/>
  <c r="T154" i="10" s="1"/>
  <c r="M137" i="10"/>
  <c r="R137" i="10"/>
  <c r="Q52" i="10"/>
  <c r="M35" i="10"/>
  <c r="M52" i="10"/>
  <c r="M86" i="10"/>
  <c r="M103" i="10"/>
  <c r="L137" i="10"/>
  <c r="L154" i="10"/>
  <c r="Q154" i="10"/>
  <c r="Q69" i="10"/>
  <c r="Q86" i="10"/>
  <c r="Q103" i="10"/>
  <c r="P137" i="10"/>
  <c r="P154" i="10"/>
  <c r="Q35" i="10"/>
  <c r="P35" i="10"/>
  <c r="P69" i="10"/>
  <c r="P86" i="10"/>
  <c r="P103" i="10"/>
  <c r="O137" i="10"/>
  <c r="O154" i="10"/>
  <c r="O35" i="10"/>
  <c r="O52" i="10"/>
  <c r="O69" i="10"/>
  <c r="O86" i="10"/>
  <c r="O103" i="10"/>
  <c r="N137" i="10"/>
  <c r="N154" i="10"/>
  <c r="N35" i="10"/>
  <c r="N52" i="10"/>
  <c r="N69" i="10"/>
  <c r="N103" i="10"/>
  <c r="M154" i="10"/>
  <c r="Q137" i="10"/>
  <c r="L107" i="7"/>
  <c r="N107" i="7" s="1"/>
  <c r="L106" i="7"/>
  <c r="N106" i="7" s="1"/>
  <c r="L105" i="7"/>
  <c r="N105" i="7" s="1"/>
  <c r="K104" i="7"/>
  <c r="N104" i="7" s="1"/>
  <c r="L103" i="7"/>
  <c r="N103" i="7" s="1"/>
  <c r="L102" i="7"/>
  <c r="N102" i="7" s="1"/>
  <c r="L101" i="7"/>
  <c r="N101" i="7" s="1"/>
  <c r="L100" i="7"/>
  <c r="N100" i="7" s="1"/>
  <c r="L99" i="7"/>
  <c r="N99" i="7" s="1"/>
  <c r="L98" i="7"/>
  <c r="N98" i="7" s="1"/>
  <c r="K97" i="7"/>
  <c r="N97" i="7" s="1"/>
  <c r="L96" i="7"/>
  <c r="N96" i="7" s="1"/>
  <c r="K96" i="12" s="1"/>
  <c r="L96" i="12" s="1"/>
  <c r="M96" i="12" s="1"/>
  <c r="L95" i="7"/>
  <c r="N95" i="7" s="1"/>
  <c r="K94" i="7"/>
  <c r="N94" i="7" s="1"/>
  <c r="L93" i="7"/>
  <c r="N93" i="7" s="1"/>
  <c r="L47" i="7"/>
  <c r="N47" i="7" s="1"/>
  <c r="L46" i="7"/>
  <c r="N46" i="7" s="1"/>
  <c r="L45" i="7"/>
  <c r="N45" i="7" s="1"/>
  <c r="K44" i="7"/>
  <c r="N44" i="7" s="1"/>
  <c r="L43" i="7"/>
  <c r="N43" i="7" s="1"/>
  <c r="L42" i="7"/>
  <c r="N42" i="7" s="1"/>
  <c r="L41" i="7"/>
  <c r="N41" i="7" s="1"/>
  <c r="L40" i="7"/>
  <c r="N40" i="7" s="1"/>
  <c r="L39" i="7"/>
  <c r="N39" i="7" s="1"/>
  <c r="L38" i="7"/>
  <c r="N38" i="7" s="1"/>
  <c r="K37" i="7"/>
  <c r="N37" i="7" s="1"/>
  <c r="L36" i="7"/>
  <c r="N36" i="7" s="1"/>
  <c r="K36" i="12" s="1"/>
  <c r="L36" i="12" s="1"/>
  <c r="M36" i="12" s="1"/>
  <c r="L35" i="7"/>
  <c r="N35" i="7" s="1"/>
  <c r="K34" i="7"/>
  <c r="N34" i="7" s="1"/>
  <c r="L33" i="7"/>
  <c r="N33" i="7" s="1"/>
  <c r="D89" i="13" l="1"/>
  <c r="L75" i="13"/>
  <c r="N75" i="13" s="1"/>
  <c r="P96" i="12"/>
  <c r="O96" i="12"/>
  <c r="N96" i="12"/>
  <c r="R96" i="12"/>
  <c r="U96" i="12"/>
  <c r="Q96" i="12"/>
  <c r="T96" i="12"/>
  <c r="S96" i="12"/>
  <c r="K97" i="12"/>
  <c r="L97" i="12" s="1"/>
  <c r="M97" i="12" s="1"/>
  <c r="K90" i="9"/>
  <c r="L90" i="9" s="1"/>
  <c r="M90" i="9" s="1"/>
  <c r="P36" i="12"/>
  <c r="U36" i="12"/>
  <c r="N36" i="12"/>
  <c r="T36" i="12"/>
  <c r="S36" i="12"/>
  <c r="O36" i="12"/>
  <c r="R36" i="12"/>
  <c r="Q36" i="12"/>
  <c r="K99" i="12"/>
  <c r="L99" i="12" s="1"/>
  <c r="M99" i="12" s="1"/>
  <c r="K92" i="9"/>
  <c r="L92" i="9" s="1"/>
  <c r="M92" i="9" s="1"/>
  <c r="K35" i="12"/>
  <c r="L35" i="12" s="1"/>
  <c r="M35" i="12" s="1"/>
  <c r="K33" i="9"/>
  <c r="L33" i="9" s="1"/>
  <c r="M33" i="9" s="1"/>
  <c r="K37" i="12"/>
  <c r="L37" i="12" s="1"/>
  <c r="M37" i="12" s="1"/>
  <c r="K34" i="9"/>
  <c r="L34" i="9" s="1"/>
  <c r="M34" i="9" s="1"/>
  <c r="K98" i="12"/>
  <c r="L98" i="12" s="1"/>
  <c r="M98" i="12" s="1"/>
  <c r="K91" i="9"/>
  <c r="L91" i="9" s="1"/>
  <c r="M91" i="9" s="1"/>
  <c r="K36" i="9"/>
  <c r="L36" i="9" s="1"/>
  <c r="M36" i="9" s="1"/>
  <c r="K39" i="12"/>
  <c r="L39" i="12" s="1"/>
  <c r="M39" i="12" s="1"/>
  <c r="K40" i="12"/>
  <c r="L40" i="12" s="1"/>
  <c r="M40" i="12" s="1"/>
  <c r="K37" i="9"/>
  <c r="L37" i="9" s="1"/>
  <c r="M37" i="9" s="1"/>
  <c r="K94" i="9"/>
  <c r="L94" i="9" s="1"/>
  <c r="M94" i="9" s="1"/>
  <c r="K101" i="12"/>
  <c r="L101" i="12" s="1"/>
  <c r="M101" i="12" s="1"/>
  <c r="K41" i="12"/>
  <c r="L41" i="12" s="1"/>
  <c r="M41" i="12" s="1"/>
  <c r="K38" i="9"/>
  <c r="L38" i="9" s="1"/>
  <c r="M38" i="9" s="1"/>
  <c r="K95" i="9"/>
  <c r="L95" i="9" s="1"/>
  <c r="M95" i="9" s="1"/>
  <c r="K102" i="12"/>
  <c r="L102" i="12" s="1"/>
  <c r="M102" i="12" s="1"/>
  <c r="K103" i="12"/>
  <c r="L103" i="12" s="1"/>
  <c r="M103" i="12" s="1"/>
  <c r="K96" i="9"/>
  <c r="L96" i="9" s="1"/>
  <c r="M96" i="9" s="1"/>
  <c r="K104" i="12"/>
  <c r="L104" i="12" s="1"/>
  <c r="M104" i="12" s="1"/>
  <c r="K97" i="9"/>
  <c r="L97" i="9" s="1"/>
  <c r="M97" i="9" s="1"/>
  <c r="K39" i="9"/>
  <c r="L39" i="9" s="1"/>
  <c r="M39" i="9" s="1"/>
  <c r="K42" i="12"/>
  <c r="L42" i="12" s="1"/>
  <c r="M42" i="12" s="1"/>
  <c r="K105" i="12"/>
  <c r="L105" i="12" s="1"/>
  <c r="M105" i="12" s="1"/>
  <c r="K98" i="9"/>
  <c r="L98" i="9" s="1"/>
  <c r="M98" i="9" s="1"/>
  <c r="K99" i="9"/>
  <c r="L99" i="9" s="1"/>
  <c r="M99" i="9" s="1"/>
  <c r="K106" i="12"/>
  <c r="L106" i="12" s="1"/>
  <c r="M106" i="12" s="1"/>
  <c r="K107" i="12"/>
  <c r="L107" i="12" s="1"/>
  <c r="M107" i="12" s="1"/>
  <c r="K100" i="9"/>
  <c r="L100" i="9" s="1"/>
  <c r="M100" i="9" s="1"/>
  <c r="K100" i="12"/>
  <c r="L100" i="12" s="1"/>
  <c r="M100" i="12" s="1"/>
  <c r="K93" i="9"/>
  <c r="L93" i="9" s="1"/>
  <c r="M93" i="9" s="1"/>
  <c r="K44" i="12"/>
  <c r="L44" i="12" s="1"/>
  <c r="M44" i="12" s="1"/>
  <c r="K41" i="9"/>
  <c r="L41" i="9" s="1"/>
  <c r="M41" i="9" s="1"/>
  <c r="K47" i="12"/>
  <c r="L47" i="12" s="1"/>
  <c r="M47" i="12" s="1"/>
  <c r="K44" i="9"/>
  <c r="L44" i="9" s="1"/>
  <c r="M44" i="9" s="1"/>
  <c r="K35" i="9"/>
  <c r="L35" i="9" s="1"/>
  <c r="M35" i="9" s="1"/>
  <c r="K38" i="12"/>
  <c r="L38" i="12" s="1"/>
  <c r="M38" i="12" s="1"/>
  <c r="K43" i="12"/>
  <c r="L43" i="12" s="1"/>
  <c r="M43" i="12" s="1"/>
  <c r="K40" i="9"/>
  <c r="L40" i="9" s="1"/>
  <c r="M40" i="9" s="1"/>
  <c r="K45" i="12"/>
  <c r="L45" i="12" s="1"/>
  <c r="M45" i="12" s="1"/>
  <c r="K42" i="9"/>
  <c r="L42" i="9" s="1"/>
  <c r="M42" i="9" s="1"/>
  <c r="K43" i="9"/>
  <c r="L43" i="9" s="1"/>
  <c r="M43" i="9" s="1"/>
  <c r="K46" i="12"/>
  <c r="L46" i="12" s="1"/>
  <c r="M46" i="12" s="1"/>
  <c r="K87" i="9"/>
  <c r="L87" i="9" s="1"/>
  <c r="M87" i="9" s="1"/>
  <c r="K93" i="12"/>
  <c r="L93" i="12" s="1"/>
  <c r="M93" i="12" s="1"/>
  <c r="K33" i="12"/>
  <c r="L33" i="12" s="1"/>
  <c r="M33" i="12" s="1"/>
  <c r="K31" i="9"/>
  <c r="L31" i="9" s="1"/>
  <c r="M31" i="9" s="1"/>
  <c r="K94" i="12"/>
  <c r="L94" i="12" s="1"/>
  <c r="M94" i="12" s="1"/>
  <c r="K88" i="9"/>
  <c r="L88" i="9" s="1"/>
  <c r="M88" i="9" s="1"/>
  <c r="K34" i="12"/>
  <c r="L34" i="12" s="1"/>
  <c r="M34" i="12" s="1"/>
  <c r="K32" i="9"/>
  <c r="L32" i="9" s="1"/>
  <c r="M32" i="9" s="1"/>
  <c r="K89" i="9"/>
  <c r="L89" i="9" s="1"/>
  <c r="M89" i="9" s="1"/>
  <c r="K95" i="12"/>
  <c r="L95" i="12" s="1"/>
  <c r="M95" i="12" s="1"/>
  <c r="E137" i="12"/>
  <c r="P137" i="12" s="1"/>
  <c r="P122" i="12"/>
  <c r="G137" i="12"/>
  <c r="R137" i="12" s="1"/>
  <c r="R122" i="12"/>
  <c r="E133" i="12"/>
  <c r="P133" i="12" s="1"/>
  <c r="C124" i="12"/>
  <c r="H133" i="12"/>
  <c r="S133" i="12" s="1"/>
  <c r="F133" i="12"/>
  <c r="Q133" i="12" s="1"/>
  <c r="L136" i="7"/>
  <c r="L135" i="7"/>
  <c r="K134" i="7"/>
  <c r="L133" i="7"/>
  <c r="L132" i="7"/>
  <c r="L131" i="7"/>
  <c r="L130" i="7"/>
  <c r="L129" i="7"/>
  <c r="L128" i="7"/>
  <c r="N128" i="7" s="1"/>
  <c r="K127" i="7"/>
  <c r="N127" i="7" s="1"/>
  <c r="L126" i="7"/>
  <c r="N126" i="7" s="1"/>
  <c r="K126" i="12" s="1"/>
  <c r="L126" i="12" s="1"/>
  <c r="M126" i="12" s="1"/>
  <c r="L125" i="7"/>
  <c r="N125" i="7" s="1"/>
  <c r="K124" i="7"/>
  <c r="N124" i="7" s="1"/>
  <c r="L123" i="7"/>
  <c r="N123" i="7" s="1"/>
  <c r="L121" i="7"/>
  <c r="N121" i="7" s="1"/>
  <c r="L120" i="7"/>
  <c r="N120" i="7" s="1"/>
  <c r="K119" i="7"/>
  <c r="N119" i="7" s="1"/>
  <c r="L118" i="7"/>
  <c r="N118" i="7" s="1"/>
  <c r="L117" i="7"/>
  <c r="N117" i="7" s="1"/>
  <c r="L116" i="7"/>
  <c r="N116" i="7" s="1"/>
  <c r="L115" i="7"/>
  <c r="N115" i="7" s="1"/>
  <c r="L114" i="7"/>
  <c r="N114" i="7" s="1"/>
  <c r="L113" i="7"/>
  <c r="N113" i="7" s="1"/>
  <c r="K112" i="7"/>
  <c r="N112" i="7" s="1"/>
  <c r="L111" i="7"/>
  <c r="N111" i="7" s="1"/>
  <c r="K111" i="12" s="1"/>
  <c r="L111" i="12" s="1"/>
  <c r="M111" i="12" s="1"/>
  <c r="L110" i="7"/>
  <c r="N110" i="7" s="1"/>
  <c r="K109" i="7"/>
  <c r="N109" i="7" s="1"/>
  <c r="L108" i="7"/>
  <c r="N108" i="7" s="1"/>
  <c r="L48" i="7"/>
  <c r="N48" i="7" s="1"/>
  <c r="L62" i="7"/>
  <c r="N62" i="7" s="1"/>
  <c r="L61" i="7"/>
  <c r="N61" i="7" s="1"/>
  <c r="L60" i="7"/>
  <c r="N60" i="7" s="1"/>
  <c r="K59" i="7"/>
  <c r="N59" i="7" s="1"/>
  <c r="L58" i="7"/>
  <c r="N58" i="7" s="1"/>
  <c r="L57" i="7"/>
  <c r="N57" i="7" s="1"/>
  <c r="L56" i="7"/>
  <c r="N56" i="7" s="1"/>
  <c r="L55" i="7"/>
  <c r="N55" i="7" s="1"/>
  <c r="L54" i="7"/>
  <c r="N54" i="7" s="1"/>
  <c r="L53" i="7"/>
  <c r="N53" i="7" s="1"/>
  <c r="K52" i="7"/>
  <c r="N52" i="7" s="1"/>
  <c r="L51" i="7"/>
  <c r="N51" i="7" s="1"/>
  <c r="K51" i="12" s="1"/>
  <c r="L51" i="12" s="1"/>
  <c r="M51" i="12" s="1"/>
  <c r="L50" i="7"/>
  <c r="N50" i="7" s="1"/>
  <c r="K49" i="7"/>
  <c r="N49" i="7" s="1"/>
  <c r="L92" i="7"/>
  <c r="N92" i="7" s="1"/>
  <c r="L91" i="7"/>
  <c r="N91" i="7" s="1"/>
  <c r="L90" i="7"/>
  <c r="N90" i="7" s="1"/>
  <c r="L88" i="7"/>
  <c r="N88" i="7" s="1"/>
  <c r="L87" i="7"/>
  <c r="N87" i="7" s="1"/>
  <c r="L86" i="7"/>
  <c r="N86" i="7" s="1"/>
  <c r="L85" i="7"/>
  <c r="N85" i="7" s="1"/>
  <c r="L84" i="7"/>
  <c r="N84" i="7" s="1"/>
  <c r="L83" i="7"/>
  <c r="N83" i="7" s="1"/>
  <c r="L81" i="7"/>
  <c r="N81" i="7" s="1"/>
  <c r="K81" i="12" s="1"/>
  <c r="L81" i="12" s="1"/>
  <c r="M81" i="12" s="1"/>
  <c r="L80" i="7"/>
  <c r="N80" i="7" s="1"/>
  <c r="K89" i="7"/>
  <c r="N89" i="7" s="1"/>
  <c r="K82" i="7"/>
  <c r="N82" i="7" s="1"/>
  <c r="K79" i="7"/>
  <c r="N79" i="7" s="1"/>
  <c r="L78" i="7"/>
  <c r="N78" i="7" s="1"/>
  <c r="L77" i="7"/>
  <c r="N77" i="7" s="1"/>
  <c r="L76" i="7"/>
  <c r="N76" i="7" s="1"/>
  <c r="L75" i="7"/>
  <c r="N75" i="7" s="1"/>
  <c r="K74" i="7"/>
  <c r="N74" i="7" s="1"/>
  <c r="L73" i="7"/>
  <c r="N73" i="7" s="1"/>
  <c r="L72" i="7"/>
  <c r="N72" i="7" s="1"/>
  <c r="L71" i="7"/>
  <c r="N71" i="7" s="1"/>
  <c r="L70" i="7"/>
  <c r="N70" i="7" s="1"/>
  <c r="L69" i="7"/>
  <c r="N69" i="7" s="1"/>
  <c r="L68" i="7"/>
  <c r="N68" i="7" s="1"/>
  <c r="K67" i="7"/>
  <c r="N67" i="7" s="1"/>
  <c r="L66" i="7"/>
  <c r="N66" i="7" s="1"/>
  <c r="K66" i="12" s="1"/>
  <c r="L66" i="12" s="1"/>
  <c r="M66" i="12" s="1"/>
  <c r="L65" i="7"/>
  <c r="N65" i="7" s="1"/>
  <c r="K64" i="7"/>
  <c r="N64" i="7" s="1"/>
  <c r="L63" i="7"/>
  <c r="N63" i="7" s="1"/>
  <c r="L32" i="7"/>
  <c r="N32" i="7" s="1"/>
  <c r="L31" i="7"/>
  <c r="N31" i="7" s="1"/>
  <c r="L30" i="7"/>
  <c r="N30" i="7" s="1"/>
  <c r="L28" i="7"/>
  <c r="N28" i="7" s="1"/>
  <c r="L27" i="7"/>
  <c r="N27" i="7" s="1"/>
  <c r="L26" i="7"/>
  <c r="N26" i="7" s="1"/>
  <c r="L25" i="7"/>
  <c r="N25" i="7" s="1"/>
  <c r="L24" i="7"/>
  <c r="N24" i="7" s="1"/>
  <c r="L23" i="7"/>
  <c r="N23" i="7" s="1"/>
  <c r="L21" i="7"/>
  <c r="N21" i="7" s="1"/>
  <c r="K21" i="12" s="1"/>
  <c r="L21" i="12" s="1"/>
  <c r="M21" i="12" s="1"/>
  <c r="L20" i="7"/>
  <c r="N20" i="7" s="1"/>
  <c r="L16" i="7"/>
  <c r="N16" i="7" s="1"/>
  <c r="L17" i="7"/>
  <c r="N17" i="7" s="1"/>
  <c r="L15" i="7"/>
  <c r="N15" i="7" s="1"/>
  <c r="L9" i="7"/>
  <c r="N9" i="7" s="1"/>
  <c r="L8" i="7"/>
  <c r="N8" i="7" s="1"/>
  <c r="K29" i="7"/>
  <c r="N29" i="7" s="1"/>
  <c r="K22" i="7"/>
  <c r="N22" i="7" s="1"/>
  <c r="K19" i="7"/>
  <c r="N19" i="7" s="1"/>
  <c r="L18" i="7"/>
  <c r="N18" i="7" s="1"/>
  <c r="D103" i="13" l="1"/>
  <c r="L89" i="13"/>
  <c r="N89" i="13" s="1"/>
  <c r="K49" i="12"/>
  <c r="L49" i="12" s="1"/>
  <c r="M49" i="12" s="1"/>
  <c r="K46" i="9"/>
  <c r="L46" i="9" s="1"/>
  <c r="M46" i="9" s="1"/>
  <c r="O87" i="9"/>
  <c r="P87" i="9"/>
  <c r="U87" i="9"/>
  <c r="T87" i="9"/>
  <c r="Q87" i="9"/>
  <c r="N87" i="9"/>
  <c r="S87" i="9"/>
  <c r="R87" i="9"/>
  <c r="K119" i="9"/>
  <c r="L119" i="9" s="1"/>
  <c r="M119" i="9" s="1"/>
  <c r="K128" i="12"/>
  <c r="L128" i="12" s="1"/>
  <c r="M128" i="12" s="1"/>
  <c r="K8" i="9"/>
  <c r="L8" i="9" s="1"/>
  <c r="M8" i="9" s="1"/>
  <c r="K9" i="12"/>
  <c r="L9" i="12" s="1"/>
  <c r="M9" i="12" s="1"/>
  <c r="K64" i="12"/>
  <c r="L64" i="12" s="1"/>
  <c r="M64" i="12" s="1"/>
  <c r="K60" i="9"/>
  <c r="L60" i="9" s="1"/>
  <c r="M60" i="9" s="1"/>
  <c r="K82" i="12"/>
  <c r="L82" i="12" s="1"/>
  <c r="M82" i="12" s="1"/>
  <c r="K76" i="9"/>
  <c r="L76" i="9" s="1"/>
  <c r="M76" i="9" s="1"/>
  <c r="K48" i="9"/>
  <c r="L48" i="9" s="1"/>
  <c r="M48" i="9" s="1"/>
  <c r="K52" i="12"/>
  <c r="L52" i="12" s="1"/>
  <c r="M52" i="12" s="1"/>
  <c r="K104" i="9"/>
  <c r="L104" i="9" s="1"/>
  <c r="M104" i="9" s="1"/>
  <c r="K112" i="12"/>
  <c r="L112" i="12" s="1"/>
  <c r="M112" i="12" s="1"/>
  <c r="O42" i="9"/>
  <c r="T42" i="9"/>
  <c r="Q42" i="9"/>
  <c r="R42" i="9"/>
  <c r="N42" i="9"/>
  <c r="S42" i="9"/>
  <c r="P42" i="9"/>
  <c r="U42" i="9"/>
  <c r="N99" i="9"/>
  <c r="T99" i="9"/>
  <c r="S99" i="9"/>
  <c r="P99" i="9"/>
  <c r="U99" i="9"/>
  <c r="R99" i="9"/>
  <c r="O99" i="9"/>
  <c r="Q99" i="9"/>
  <c r="R40" i="12"/>
  <c r="Q40" i="12"/>
  <c r="S40" i="12"/>
  <c r="U40" i="12"/>
  <c r="P40" i="12"/>
  <c r="O40" i="12"/>
  <c r="T40" i="12"/>
  <c r="N40" i="12"/>
  <c r="T126" i="12"/>
  <c r="S126" i="12"/>
  <c r="R126" i="12"/>
  <c r="Q126" i="12"/>
  <c r="O126" i="12"/>
  <c r="P126" i="12"/>
  <c r="N126" i="12"/>
  <c r="U126" i="12"/>
  <c r="N37" i="9"/>
  <c r="Q37" i="9"/>
  <c r="R37" i="9"/>
  <c r="O37" i="9"/>
  <c r="T37" i="9"/>
  <c r="S37" i="9"/>
  <c r="P37" i="9"/>
  <c r="U37" i="9"/>
  <c r="K15" i="12"/>
  <c r="L15" i="12" s="1"/>
  <c r="M15" i="12" s="1"/>
  <c r="K14" i="9"/>
  <c r="L14" i="9" s="1"/>
  <c r="M14" i="9" s="1"/>
  <c r="K65" i="12"/>
  <c r="L65" i="12" s="1"/>
  <c r="M65" i="12" s="1"/>
  <c r="K61" i="9"/>
  <c r="L61" i="9" s="1"/>
  <c r="M61" i="9" s="1"/>
  <c r="K83" i="9"/>
  <c r="L83" i="9" s="1"/>
  <c r="M83" i="9" s="1"/>
  <c r="K89" i="12"/>
  <c r="L89" i="12" s="1"/>
  <c r="M89" i="12" s="1"/>
  <c r="K53" i="12"/>
  <c r="L53" i="12" s="1"/>
  <c r="M53" i="12" s="1"/>
  <c r="K49" i="9"/>
  <c r="L49" i="9" s="1"/>
  <c r="M49" i="9" s="1"/>
  <c r="K113" i="12"/>
  <c r="L113" i="12" s="1"/>
  <c r="M113" i="12" s="1"/>
  <c r="K105" i="9"/>
  <c r="L105" i="9" s="1"/>
  <c r="M105" i="9" s="1"/>
  <c r="T45" i="12"/>
  <c r="S45" i="12"/>
  <c r="O45" i="12"/>
  <c r="U45" i="12"/>
  <c r="R45" i="12"/>
  <c r="Q45" i="12"/>
  <c r="P45" i="12"/>
  <c r="N45" i="12"/>
  <c r="R98" i="9"/>
  <c r="O98" i="9"/>
  <c r="T98" i="9"/>
  <c r="N98" i="9"/>
  <c r="Q98" i="9"/>
  <c r="S98" i="9"/>
  <c r="P98" i="9"/>
  <c r="U98" i="9"/>
  <c r="S39" i="12"/>
  <c r="Q39" i="12"/>
  <c r="O39" i="12"/>
  <c r="U39" i="12"/>
  <c r="R39" i="12"/>
  <c r="P39" i="12"/>
  <c r="T39" i="12"/>
  <c r="N39" i="12"/>
  <c r="N100" i="9"/>
  <c r="R100" i="9"/>
  <c r="Q100" i="9"/>
  <c r="P100" i="9"/>
  <c r="O100" i="9"/>
  <c r="U100" i="9"/>
  <c r="T100" i="9"/>
  <c r="S100" i="9"/>
  <c r="K59" i="9"/>
  <c r="L59" i="9" s="1"/>
  <c r="M59" i="9" s="1"/>
  <c r="K63" i="12"/>
  <c r="L63" i="12" s="1"/>
  <c r="M63" i="12" s="1"/>
  <c r="T40" i="9"/>
  <c r="R40" i="9"/>
  <c r="U40" i="9"/>
  <c r="Q40" i="9"/>
  <c r="N40" i="9"/>
  <c r="S40" i="9"/>
  <c r="P40" i="9"/>
  <c r="O40" i="9"/>
  <c r="N105" i="12"/>
  <c r="R105" i="12"/>
  <c r="O105" i="12"/>
  <c r="P105" i="12"/>
  <c r="T105" i="12"/>
  <c r="S105" i="12"/>
  <c r="Q105" i="12"/>
  <c r="U105" i="12"/>
  <c r="N36" i="9"/>
  <c r="Q36" i="9"/>
  <c r="S36" i="9"/>
  <c r="P36" i="9"/>
  <c r="U36" i="9"/>
  <c r="R36" i="9"/>
  <c r="O36" i="9"/>
  <c r="T36" i="9"/>
  <c r="P42" i="12"/>
  <c r="Q42" i="12"/>
  <c r="O42" i="12"/>
  <c r="N42" i="12"/>
  <c r="U42" i="12"/>
  <c r="S42" i="12"/>
  <c r="R42" i="12"/>
  <c r="T42" i="12"/>
  <c r="U90" i="9"/>
  <c r="R90" i="9"/>
  <c r="O90" i="9"/>
  <c r="T90" i="9"/>
  <c r="Q90" i="9"/>
  <c r="N90" i="9"/>
  <c r="P90" i="9"/>
  <c r="S90" i="9"/>
  <c r="K31" i="12"/>
  <c r="L31" i="12" s="1"/>
  <c r="M31" i="12" s="1"/>
  <c r="K29" i="9"/>
  <c r="L29" i="9" s="1"/>
  <c r="M29" i="9" s="1"/>
  <c r="K27" i="9"/>
  <c r="L27" i="9" s="1"/>
  <c r="M27" i="9" s="1"/>
  <c r="K29" i="12"/>
  <c r="L29" i="12" s="1"/>
  <c r="M29" i="12" s="1"/>
  <c r="U51" i="12"/>
  <c r="O51" i="12"/>
  <c r="T51" i="12"/>
  <c r="P51" i="12"/>
  <c r="S51" i="12"/>
  <c r="Q51" i="12"/>
  <c r="R51" i="12"/>
  <c r="N51" i="12"/>
  <c r="K80" i="12"/>
  <c r="L80" i="12" s="1"/>
  <c r="M80" i="12" s="1"/>
  <c r="K75" i="9"/>
  <c r="L75" i="9" s="1"/>
  <c r="M75" i="9" s="1"/>
  <c r="K68" i="12"/>
  <c r="L68" i="12" s="1"/>
  <c r="M68" i="12" s="1"/>
  <c r="K63" i="9"/>
  <c r="L63" i="9" s="1"/>
  <c r="M63" i="9" s="1"/>
  <c r="S95" i="12"/>
  <c r="Q95" i="12"/>
  <c r="P95" i="12"/>
  <c r="O95" i="12"/>
  <c r="T95" i="12"/>
  <c r="N95" i="12"/>
  <c r="U95" i="12"/>
  <c r="R95" i="12"/>
  <c r="R38" i="12"/>
  <c r="S38" i="12"/>
  <c r="T38" i="12"/>
  <c r="N38" i="12"/>
  <c r="U38" i="12"/>
  <c r="Q38" i="12"/>
  <c r="P38" i="12"/>
  <c r="O38" i="12"/>
  <c r="Q39" i="9"/>
  <c r="O39" i="9"/>
  <c r="N39" i="9"/>
  <c r="S39" i="9"/>
  <c r="P39" i="9"/>
  <c r="T39" i="9"/>
  <c r="U39" i="9"/>
  <c r="R39" i="9"/>
  <c r="N98" i="12"/>
  <c r="S98" i="12"/>
  <c r="Q98" i="12"/>
  <c r="T98" i="12"/>
  <c r="U98" i="12"/>
  <c r="O98" i="12"/>
  <c r="P98" i="12"/>
  <c r="R98" i="12"/>
  <c r="N97" i="12"/>
  <c r="R97" i="12"/>
  <c r="U97" i="12"/>
  <c r="Q97" i="12"/>
  <c r="O97" i="12"/>
  <c r="T97" i="12"/>
  <c r="P97" i="12"/>
  <c r="S97" i="12"/>
  <c r="K118" i="9"/>
  <c r="L118" i="9" s="1"/>
  <c r="M118" i="9" s="1"/>
  <c r="K127" i="12"/>
  <c r="L127" i="12" s="1"/>
  <c r="M127" i="12" s="1"/>
  <c r="K7" i="9"/>
  <c r="L7" i="9" s="1"/>
  <c r="M7" i="9" s="1"/>
  <c r="K8" i="12"/>
  <c r="L8" i="12" s="1"/>
  <c r="M8" i="12" s="1"/>
  <c r="K16" i="12"/>
  <c r="L16" i="12" s="1"/>
  <c r="M16" i="12" s="1"/>
  <c r="K15" i="9"/>
  <c r="L15" i="9" s="1"/>
  <c r="M15" i="9" s="1"/>
  <c r="T91" i="9"/>
  <c r="U91" i="9"/>
  <c r="P91" i="9"/>
  <c r="R91" i="9"/>
  <c r="O91" i="9"/>
  <c r="Q91" i="9"/>
  <c r="N91" i="9"/>
  <c r="S91" i="9"/>
  <c r="K83" i="12"/>
  <c r="L83" i="12" s="1"/>
  <c r="M83" i="12" s="1"/>
  <c r="K77" i="9"/>
  <c r="L77" i="9" s="1"/>
  <c r="M77" i="9" s="1"/>
  <c r="K52" i="9"/>
  <c r="L52" i="9" s="1"/>
  <c r="M52" i="9" s="1"/>
  <c r="K56" i="12"/>
  <c r="L56" i="12" s="1"/>
  <c r="M56" i="12" s="1"/>
  <c r="K117" i="12"/>
  <c r="L117" i="12" s="1"/>
  <c r="M117" i="12" s="1"/>
  <c r="K109" i="9"/>
  <c r="L109" i="9" s="1"/>
  <c r="M109" i="9" s="1"/>
  <c r="R89" i="9"/>
  <c r="O89" i="9"/>
  <c r="T89" i="9"/>
  <c r="Q89" i="9"/>
  <c r="N89" i="9"/>
  <c r="S89" i="9"/>
  <c r="P89" i="9"/>
  <c r="U89" i="9"/>
  <c r="N35" i="9"/>
  <c r="Q35" i="9"/>
  <c r="S35" i="9"/>
  <c r="U35" i="9"/>
  <c r="P35" i="9"/>
  <c r="R35" i="9"/>
  <c r="O35" i="9"/>
  <c r="T35" i="9"/>
  <c r="N97" i="9"/>
  <c r="S97" i="9"/>
  <c r="P97" i="9"/>
  <c r="U97" i="9"/>
  <c r="Q97" i="9"/>
  <c r="R97" i="9"/>
  <c r="O97" i="9"/>
  <c r="T97" i="9"/>
  <c r="S34" i="9"/>
  <c r="P34" i="9"/>
  <c r="U34" i="9"/>
  <c r="R34" i="9"/>
  <c r="O34" i="9"/>
  <c r="T34" i="9"/>
  <c r="Q34" i="9"/>
  <c r="N34" i="9"/>
  <c r="K50" i="12"/>
  <c r="L50" i="12" s="1"/>
  <c r="M50" i="12" s="1"/>
  <c r="K47" i="9"/>
  <c r="L47" i="9" s="1"/>
  <c r="M47" i="9" s="1"/>
  <c r="U46" i="12"/>
  <c r="N46" i="12"/>
  <c r="T46" i="12"/>
  <c r="S46" i="12"/>
  <c r="R46" i="12"/>
  <c r="Q46" i="12"/>
  <c r="P46" i="12"/>
  <c r="O46" i="12"/>
  <c r="R106" i="12"/>
  <c r="N106" i="12"/>
  <c r="Q106" i="12"/>
  <c r="P106" i="12"/>
  <c r="O106" i="12"/>
  <c r="U106" i="12"/>
  <c r="T106" i="12"/>
  <c r="S106" i="12"/>
  <c r="K54" i="12"/>
  <c r="L54" i="12" s="1"/>
  <c r="M54" i="12" s="1"/>
  <c r="K50" i="9"/>
  <c r="L50" i="9" s="1"/>
  <c r="M50" i="9" s="1"/>
  <c r="K51" i="9"/>
  <c r="L51" i="9" s="1"/>
  <c r="M51" i="9" s="1"/>
  <c r="K55" i="12"/>
  <c r="L55" i="12" s="1"/>
  <c r="M55" i="12" s="1"/>
  <c r="O43" i="12"/>
  <c r="P43" i="12"/>
  <c r="S43" i="12"/>
  <c r="T43" i="12"/>
  <c r="R43" i="12"/>
  <c r="N43" i="12"/>
  <c r="Q43" i="12"/>
  <c r="U43" i="12"/>
  <c r="K19" i="9"/>
  <c r="L19" i="9" s="1"/>
  <c r="M19" i="9" s="1"/>
  <c r="K20" i="12"/>
  <c r="L20" i="12" s="1"/>
  <c r="M20" i="12" s="1"/>
  <c r="K116" i="12"/>
  <c r="L116" i="12" s="1"/>
  <c r="M116" i="12" s="1"/>
  <c r="K108" i="9"/>
  <c r="L108" i="9" s="1"/>
  <c r="M108" i="9" s="1"/>
  <c r="O21" i="12"/>
  <c r="U21" i="12"/>
  <c r="T21" i="12"/>
  <c r="N21" i="12"/>
  <c r="R21" i="12"/>
  <c r="Q21" i="12"/>
  <c r="S21" i="12"/>
  <c r="P21" i="12"/>
  <c r="K69" i="12"/>
  <c r="L69" i="12" s="1"/>
  <c r="M69" i="12" s="1"/>
  <c r="K64" i="9"/>
  <c r="L64" i="9" s="1"/>
  <c r="M64" i="9" s="1"/>
  <c r="K78" i="9"/>
  <c r="L78" i="9" s="1"/>
  <c r="M78" i="9" s="1"/>
  <c r="K84" i="12"/>
  <c r="L84" i="12" s="1"/>
  <c r="M84" i="12" s="1"/>
  <c r="K53" i="9"/>
  <c r="L53" i="9" s="1"/>
  <c r="M53" i="9" s="1"/>
  <c r="K57" i="12"/>
  <c r="L57" i="12" s="1"/>
  <c r="M57" i="12" s="1"/>
  <c r="K23" i="12"/>
  <c r="L23" i="12" s="1"/>
  <c r="M23" i="12" s="1"/>
  <c r="K21" i="9"/>
  <c r="L21" i="9" s="1"/>
  <c r="M21" i="9" s="1"/>
  <c r="K70" i="12"/>
  <c r="L70" i="12" s="1"/>
  <c r="M70" i="12" s="1"/>
  <c r="K65" i="9"/>
  <c r="L65" i="9" s="1"/>
  <c r="M65" i="9" s="1"/>
  <c r="K85" i="12"/>
  <c r="L85" i="12" s="1"/>
  <c r="M85" i="12" s="1"/>
  <c r="K79" i="9"/>
  <c r="L79" i="9" s="1"/>
  <c r="M79" i="9" s="1"/>
  <c r="K54" i="9"/>
  <c r="L54" i="9" s="1"/>
  <c r="M54" i="9" s="1"/>
  <c r="K58" i="12"/>
  <c r="L58" i="12" s="1"/>
  <c r="M58" i="12" s="1"/>
  <c r="K118" i="12"/>
  <c r="L118" i="12" s="1"/>
  <c r="M118" i="12" s="1"/>
  <c r="K110" i="9"/>
  <c r="L110" i="9" s="1"/>
  <c r="M110" i="9" s="1"/>
  <c r="S32" i="9"/>
  <c r="R32" i="9"/>
  <c r="O32" i="9"/>
  <c r="T32" i="9"/>
  <c r="U32" i="9"/>
  <c r="Q32" i="9"/>
  <c r="P32" i="9"/>
  <c r="N32" i="9"/>
  <c r="U104" i="12"/>
  <c r="T104" i="12"/>
  <c r="S104" i="12"/>
  <c r="O104" i="12"/>
  <c r="Q104" i="12"/>
  <c r="N104" i="12"/>
  <c r="R104" i="12"/>
  <c r="P104" i="12"/>
  <c r="N37" i="12"/>
  <c r="Q37" i="12"/>
  <c r="P37" i="12"/>
  <c r="O37" i="12"/>
  <c r="U37" i="12"/>
  <c r="S37" i="12"/>
  <c r="T37" i="12"/>
  <c r="R37" i="12"/>
  <c r="U66" i="12"/>
  <c r="T66" i="12"/>
  <c r="R66" i="12"/>
  <c r="S66" i="12"/>
  <c r="Q66" i="12"/>
  <c r="P66" i="12"/>
  <c r="N66" i="12"/>
  <c r="O66" i="12"/>
  <c r="K22" i="9"/>
  <c r="L22" i="9" s="1"/>
  <c r="M22" i="9" s="1"/>
  <c r="K24" i="12"/>
  <c r="L24" i="12" s="1"/>
  <c r="M24" i="12" s="1"/>
  <c r="K86" i="12"/>
  <c r="L86" i="12" s="1"/>
  <c r="M86" i="12" s="1"/>
  <c r="K80" i="9"/>
  <c r="L80" i="9" s="1"/>
  <c r="M80" i="9" s="1"/>
  <c r="K111" i="9"/>
  <c r="L111" i="9" s="1"/>
  <c r="M111" i="9" s="1"/>
  <c r="K119" i="12"/>
  <c r="L119" i="12" s="1"/>
  <c r="M119" i="12" s="1"/>
  <c r="O34" i="12"/>
  <c r="T34" i="12"/>
  <c r="S34" i="12"/>
  <c r="U34" i="12"/>
  <c r="Q34" i="12"/>
  <c r="R34" i="12"/>
  <c r="P34" i="12"/>
  <c r="N34" i="12"/>
  <c r="R44" i="9"/>
  <c r="U44" i="9"/>
  <c r="Q44" i="9"/>
  <c r="T44" i="9"/>
  <c r="O44" i="9"/>
  <c r="N44" i="9"/>
  <c r="S44" i="9"/>
  <c r="P44" i="9"/>
  <c r="Q96" i="9"/>
  <c r="S96" i="9"/>
  <c r="P96" i="9"/>
  <c r="U96" i="9"/>
  <c r="R96" i="9"/>
  <c r="O96" i="9"/>
  <c r="T96" i="9"/>
  <c r="N96" i="9"/>
  <c r="P33" i="9"/>
  <c r="T33" i="9"/>
  <c r="Q33" i="9"/>
  <c r="U33" i="9"/>
  <c r="R33" i="9"/>
  <c r="O33" i="9"/>
  <c r="N33" i="9"/>
  <c r="S33" i="9"/>
  <c r="N124" i="12"/>
  <c r="K73" i="9"/>
  <c r="L73" i="9" s="1"/>
  <c r="M73" i="9" s="1"/>
  <c r="K78" i="12"/>
  <c r="L78" i="12" s="1"/>
  <c r="M78" i="12" s="1"/>
  <c r="K17" i="12"/>
  <c r="L17" i="12" s="1"/>
  <c r="M17" i="12" s="1"/>
  <c r="K16" i="9"/>
  <c r="L16" i="9" s="1"/>
  <c r="M16" i="9" s="1"/>
  <c r="K114" i="12"/>
  <c r="L114" i="12" s="1"/>
  <c r="M114" i="12" s="1"/>
  <c r="K106" i="9"/>
  <c r="L106" i="9" s="1"/>
  <c r="M106" i="9" s="1"/>
  <c r="K115" i="12"/>
  <c r="L115" i="12" s="1"/>
  <c r="M115" i="12" s="1"/>
  <c r="K107" i="9"/>
  <c r="L107" i="9" s="1"/>
  <c r="M107" i="9" s="1"/>
  <c r="K71" i="12"/>
  <c r="L71" i="12" s="1"/>
  <c r="M71" i="12" s="1"/>
  <c r="K66" i="9"/>
  <c r="L66" i="9" s="1"/>
  <c r="M66" i="9" s="1"/>
  <c r="K55" i="9"/>
  <c r="L55" i="9" s="1"/>
  <c r="M55" i="9" s="1"/>
  <c r="K59" i="12"/>
  <c r="L59" i="12" s="1"/>
  <c r="M59" i="12" s="1"/>
  <c r="K23" i="9"/>
  <c r="L23" i="9" s="1"/>
  <c r="M23" i="9" s="1"/>
  <c r="K25" i="12"/>
  <c r="L25" i="12" s="1"/>
  <c r="M25" i="12" s="1"/>
  <c r="K67" i="9"/>
  <c r="L67" i="9" s="1"/>
  <c r="M67" i="9" s="1"/>
  <c r="K72" i="12"/>
  <c r="L72" i="12" s="1"/>
  <c r="M72" i="12" s="1"/>
  <c r="K87" i="12"/>
  <c r="L87" i="12" s="1"/>
  <c r="M87" i="12" s="1"/>
  <c r="K81" i="9"/>
  <c r="L81" i="9" s="1"/>
  <c r="M81" i="9" s="1"/>
  <c r="K60" i="12"/>
  <c r="L60" i="12" s="1"/>
  <c r="M60" i="12" s="1"/>
  <c r="K56" i="9"/>
  <c r="L56" i="9" s="1"/>
  <c r="M56" i="9" s="1"/>
  <c r="K120" i="12"/>
  <c r="L120" i="12" s="1"/>
  <c r="M120" i="12" s="1"/>
  <c r="K112" i="9"/>
  <c r="L112" i="9" s="1"/>
  <c r="M112" i="9" s="1"/>
  <c r="O88" i="9"/>
  <c r="T88" i="9"/>
  <c r="Q88" i="9"/>
  <c r="R88" i="9"/>
  <c r="N88" i="9"/>
  <c r="S88" i="9"/>
  <c r="P88" i="9"/>
  <c r="U88" i="9"/>
  <c r="Q47" i="12"/>
  <c r="S47" i="12"/>
  <c r="O47" i="12"/>
  <c r="N47" i="12"/>
  <c r="P47" i="12"/>
  <c r="R47" i="12"/>
  <c r="U47" i="12"/>
  <c r="T47" i="12"/>
  <c r="U103" i="12"/>
  <c r="R103" i="12"/>
  <c r="O103" i="12"/>
  <c r="N103" i="12"/>
  <c r="T103" i="12"/>
  <c r="P103" i="12"/>
  <c r="Q103" i="12"/>
  <c r="S103" i="12"/>
  <c r="O35" i="12"/>
  <c r="T35" i="12"/>
  <c r="S35" i="12"/>
  <c r="U35" i="12"/>
  <c r="N35" i="12"/>
  <c r="R35" i="12"/>
  <c r="P35" i="12"/>
  <c r="Q35" i="12"/>
  <c r="K88" i="12"/>
  <c r="L88" i="12" s="1"/>
  <c r="M88" i="12" s="1"/>
  <c r="K82" i="9"/>
  <c r="L82" i="9" s="1"/>
  <c r="M82" i="9" s="1"/>
  <c r="K121" i="12"/>
  <c r="L121" i="12" s="1"/>
  <c r="M121" i="12" s="1"/>
  <c r="K113" i="9"/>
  <c r="L113" i="9" s="1"/>
  <c r="M113" i="9" s="1"/>
  <c r="U94" i="12"/>
  <c r="P94" i="12"/>
  <c r="O94" i="12"/>
  <c r="R94" i="12"/>
  <c r="S94" i="12"/>
  <c r="T94" i="12"/>
  <c r="Q94" i="12"/>
  <c r="N94" i="12"/>
  <c r="O41" i="9"/>
  <c r="T41" i="9"/>
  <c r="Q41" i="9"/>
  <c r="N41" i="9"/>
  <c r="S41" i="9"/>
  <c r="P41" i="9"/>
  <c r="U41" i="9"/>
  <c r="R41" i="9"/>
  <c r="Q102" i="12"/>
  <c r="N102" i="12"/>
  <c r="S102" i="12"/>
  <c r="R102" i="12"/>
  <c r="O102" i="12"/>
  <c r="P102" i="12"/>
  <c r="U102" i="12"/>
  <c r="T102" i="12"/>
  <c r="U92" i="9"/>
  <c r="R92" i="9"/>
  <c r="O92" i="9"/>
  <c r="T92" i="9"/>
  <c r="Q92" i="9"/>
  <c r="N92" i="9"/>
  <c r="S92" i="9"/>
  <c r="P92" i="9"/>
  <c r="K102" i="9"/>
  <c r="L102" i="9" s="1"/>
  <c r="M102" i="9" s="1"/>
  <c r="K109" i="12"/>
  <c r="L109" i="12" s="1"/>
  <c r="M109" i="12" s="1"/>
  <c r="K103" i="9"/>
  <c r="L103" i="9" s="1"/>
  <c r="M103" i="9" s="1"/>
  <c r="K110" i="12"/>
  <c r="L110" i="12" s="1"/>
  <c r="M110" i="12" s="1"/>
  <c r="S94" i="9"/>
  <c r="P94" i="9"/>
  <c r="U94" i="9"/>
  <c r="R94" i="9"/>
  <c r="O94" i="9"/>
  <c r="T94" i="9"/>
  <c r="Q94" i="9"/>
  <c r="N94" i="9"/>
  <c r="O43" i="9"/>
  <c r="T43" i="9"/>
  <c r="Q43" i="9"/>
  <c r="N43" i="9"/>
  <c r="S43" i="9"/>
  <c r="R43" i="9"/>
  <c r="P43" i="9"/>
  <c r="U43" i="9"/>
  <c r="K62" i="9"/>
  <c r="L62" i="9" s="1"/>
  <c r="M62" i="9" s="1"/>
  <c r="K67" i="12"/>
  <c r="L67" i="12" s="1"/>
  <c r="M67" i="12" s="1"/>
  <c r="K68" i="9"/>
  <c r="L68" i="9" s="1"/>
  <c r="M68" i="9" s="1"/>
  <c r="K73" i="12"/>
  <c r="L73" i="12" s="1"/>
  <c r="M73" i="12" s="1"/>
  <c r="K61" i="12"/>
  <c r="L61" i="12" s="1"/>
  <c r="M61" i="12" s="1"/>
  <c r="K57" i="9"/>
  <c r="L57" i="9" s="1"/>
  <c r="M57" i="9" s="1"/>
  <c r="K58" i="9"/>
  <c r="L58" i="9" s="1"/>
  <c r="M58" i="9" s="1"/>
  <c r="K62" i="12"/>
  <c r="L62" i="12" s="1"/>
  <c r="M62" i="12" s="1"/>
  <c r="O31" i="9"/>
  <c r="U31" i="9"/>
  <c r="T31" i="9"/>
  <c r="Q31" i="9"/>
  <c r="N31" i="9"/>
  <c r="S31" i="9"/>
  <c r="P31" i="9"/>
  <c r="R31" i="9"/>
  <c r="T44" i="12"/>
  <c r="Q44" i="12"/>
  <c r="U44" i="12"/>
  <c r="R44" i="12"/>
  <c r="O44" i="12"/>
  <c r="P44" i="12"/>
  <c r="N44" i="12"/>
  <c r="S44" i="12"/>
  <c r="N95" i="9"/>
  <c r="T95" i="9"/>
  <c r="P95" i="9"/>
  <c r="Q95" i="9"/>
  <c r="S95" i="9"/>
  <c r="U95" i="9"/>
  <c r="R95" i="9"/>
  <c r="O95" i="9"/>
  <c r="S99" i="12"/>
  <c r="R99" i="12"/>
  <c r="N99" i="12"/>
  <c r="O99" i="12"/>
  <c r="Q99" i="12"/>
  <c r="P99" i="12"/>
  <c r="T99" i="12"/>
  <c r="U99" i="12"/>
  <c r="S101" i="12"/>
  <c r="U101" i="12"/>
  <c r="R101" i="12"/>
  <c r="O101" i="12"/>
  <c r="T101" i="12"/>
  <c r="N101" i="12"/>
  <c r="Q101" i="12"/>
  <c r="P101" i="12"/>
  <c r="K74" i="9"/>
  <c r="L74" i="9" s="1"/>
  <c r="M74" i="9" s="1"/>
  <c r="K79" i="12"/>
  <c r="L79" i="12" s="1"/>
  <c r="M79" i="12" s="1"/>
  <c r="O81" i="12"/>
  <c r="P81" i="12"/>
  <c r="U81" i="12"/>
  <c r="T81" i="12"/>
  <c r="R81" i="12"/>
  <c r="S81" i="12"/>
  <c r="Q81" i="12"/>
  <c r="N81" i="12"/>
  <c r="K26" i="12"/>
  <c r="L26" i="12" s="1"/>
  <c r="M26" i="12" s="1"/>
  <c r="K24" i="9"/>
  <c r="L24" i="9" s="1"/>
  <c r="M24" i="9" s="1"/>
  <c r="K25" i="9"/>
  <c r="L25" i="9" s="1"/>
  <c r="M25" i="9" s="1"/>
  <c r="K27" i="12"/>
  <c r="L27" i="12" s="1"/>
  <c r="M27" i="12" s="1"/>
  <c r="K90" i="12"/>
  <c r="L90" i="12" s="1"/>
  <c r="M90" i="12" s="1"/>
  <c r="K84" i="9"/>
  <c r="L84" i="9" s="1"/>
  <c r="M84" i="9" s="1"/>
  <c r="K115" i="9"/>
  <c r="L115" i="9" s="1"/>
  <c r="M115" i="9" s="1"/>
  <c r="K123" i="12"/>
  <c r="L123" i="12" s="1"/>
  <c r="M123" i="12" s="1"/>
  <c r="K85" i="9"/>
  <c r="L85" i="9" s="1"/>
  <c r="M85" i="9" s="1"/>
  <c r="K91" i="12"/>
  <c r="L91" i="12" s="1"/>
  <c r="M91" i="12" s="1"/>
  <c r="N33" i="12"/>
  <c r="S33" i="12"/>
  <c r="O33" i="12"/>
  <c r="Q33" i="12"/>
  <c r="T33" i="12"/>
  <c r="R33" i="12"/>
  <c r="U33" i="12"/>
  <c r="P33" i="12"/>
  <c r="P93" i="9"/>
  <c r="S93" i="9"/>
  <c r="U93" i="9"/>
  <c r="R93" i="9"/>
  <c r="O93" i="9"/>
  <c r="T93" i="9"/>
  <c r="Q93" i="9"/>
  <c r="N93" i="9"/>
  <c r="T38" i="9"/>
  <c r="S38" i="9"/>
  <c r="Q38" i="9"/>
  <c r="P38" i="9"/>
  <c r="N38" i="9"/>
  <c r="U38" i="9"/>
  <c r="R38" i="9"/>
  <c r="O38" i="9"/>
  <c r="K22" i="12"/>
  <c r="L22" i="12" s="1"/>
  <c r="M22" i="12" s="1"/>
  <c r="K20" i="9"/>
  <c r="L20" i="9" s="1"/>
  <c r="M20" i="9" s="1"/>
  <c r="K77" i="12"/>
  <c r="L77" i="12" s="1"/>
  <c r="M77" i="12" s="1"/>
  <c r="K72" i="9"/>
  <c r="L72" i="9" s="1"/>
  <c r="M72" i="9" s="1"/>
  <c r="K32" i="12"/>
  <c r="L32" i="12" s="1"/>
  <c r="M32" i="12" s="1"/>
  <c r="K30" i="9"/>
  <c r="L30" i="9" s="1"/>
  <c r="M30" i="9" s="1"/>
  <c r="Q107" i="12"/>
  <c r="T107" i="12"/>
  <c r="O107" i="12"/>
  <c r="N107" i="12"/>
  <c r="S107" i="12"/>
  <c r="U107" i="12"/>
  <c r="R107" i="12"/>
  <c r="P107" i="12"/>
  <c r="O111" i="12"/>
  <c r="R111" i="12"/>
  <c r="N111" i="12"/>
  <c r="P111" i="12"/>
  <c r="T111" i="12"/>
  <c r="S111" i="12"/>
  <c r="Q111" i="12"/>
  <c r="U111" i="12"/>
  <c r="K69" i="9"/>
  <c r="L69" i="9" s="1"/>
  <c r="M69" i="9" s="1"/>
  <c r="K74" i="12"/>
  <c r="L74" i="12" s="1"/>
  <c r="M74" i="12" s="1"/>
  <c r="K18" i="12"/>
  <c r="L18" i="12" s="1"/>
  <c r="M18" i="12" s="1"/>
  <c r="K17" i="9"/>
  <c r="L17" i="9" s="1"/>
  <c r="M17" i="9" s="1"/>
  <c r="K28" i="12"/>
  <c r="L28" i="12" s="1"/>
  <c r="M28" i="12" s="1"/>
  <c r="K26" i="9"/>
  <c r="L26" i="9" s="1"/>
  <c r="M26" i="9" s="1"/>
  <c r="K70" i="9"/>
  <c r="L70" i="9" s="1"/>
  <c r="M70" i="9" s="1"/>
  <c r="K75" i="12"/>
  <c r="L75" i="12" s="1"/>
  <c r="M75" i="12" s="1"/>
  <c r="K48" i="12"/>
  <c r="L48" i="12" s="1"/>
  <c r="M48" i="12" s="1"/>
  <c r="K45" i="9"/>
  <c r="L45" i="9" s="1"/>
  <c r="M45" i="9" s="1"/>
  <c r="K124" i="12"/>
  <c r="L124" i="12" s="1"/>
  <c r="M124" i="12" s="1"/>
  <c r="K116" i="9"/>
  <c r="L116" i="9" s="1"/>
  <c r="M116" i="9" s="1"/>
  <c r="K18" i="9"/>
  <c r="L18" i="9" s="1"/>
  <c r="M18" i="9" s="1"/>
  <c r="K19" i="12"/>
  <c r="L19" i="12" s="1"/>
  <c r="M19" i="12" s="1"/>
  <c r="K30" i="12"/>
  <c r="L30" i="12" s="1"/>
  <c r="M30" i="12" s="1"/>
  <c r="K28" i="9"/>
  <c r="L28" i="9" s="1"/>
  <c r="M28" i="9" s="1"/>
  <c r="K71" i="9"/>
  <c r="L71" i="9" s="1"/>
  <c r="M71" i="9" s="1"/>
  <c r="K76" i="12"/>
  <c r="L76" i="12" s="1"/>
  <c r="M76" i="12" s="1"/>
  <c r="K86" i="9"/>
  <c r="L86" i="9" s="1"/>
  <c r="M86" i="9" s="1"/>
  <c r="K92" i="12"/>
  <c r="L92" i="12" s="1"/>
  <c r="M92" i="12" s="1"/>
  <c r="K108" i="12"/>
  <c r="L108" i="12" s="1"/>
  <c r="M108" i="12" s="1"/>
  <c r="K101" i="9"/>
  <c r="L101" i="9" s="1"/>
  <c r="M101" i="9" s="1"/>
  <c r="K125" i="12"/>
  <c r="L125" i="12" s="1"/>
  <c r="M125" i="12" s="1"/>
  <c r="K117" i="9"/>
  <c r="L117" i="9" s="1"/>
  <c r="M117" i="9" s="1"/>
  <c r="U93" i="12"/>
  <c r="T93" i="12"/>
  <c r="R93" i="12"/>
  <c r="S93" i="12"/>
  <c r="Q93" i="12"/>
  <c r="O93" i="12"/>
  <c r="P93" i="12"/>
  <c r="N93" i="12"/>
  <c r="P100" i="12"/>
  <c r="U100" i="12"/>
  <c r="N100" i="12"/>
  <c r="O100" i="12"/>
  <c r="T100" i="12"/>
  <c r="S100" i="12"/>
  <c r="Q100" i="12"/>
  <c r="R100" i="12"/>
  <c r="P41" i="12"/>
  <c r="O41" i="12"/>
  <c r="S41" i="12"/>
  <c r="Q41" i="12"/>
  <c r="R41" i="12"/>
  <c r="U41" i="12"/>
  <c r="T41" i="12"/>
  <c r="N41" i="12"/>
  <c r="L6" i="7"/>
  <c r="N6" i="7" s="1"/>
  <c r="K6" i="12" s="1"/>
  <c r="L6" i="12" s="1"/>
  <c r="M6" i="12" s="1"/>
  <c r="K14" i="7"/>
  <c r="N14" i="7" s="1"/>
  <c r="K7" i="7"/>
  <c r="N7" i="7" s="1"/>
  <c r="L13" i="7"/>
  <c r="N13" i="7" s="1"/>
  <c r="L12" i="7"/>
  <c r="N12" i="7" s="1"/>
  <c r="L11" i="7"/>
  <c r="N11" i="7" s="1"/>
  <c r="L10" i="7"/>
  <c r="N10" i="7" s="1"/>
  <c r="L5" i="7"/>
  <c r="N5" i="7" s="1"/>
  <c r="L3" i="7"/>
  <c r="N3" i="7" s="1"/>
  <c r="D117" i="13" l="1"/>
  <c r="L117" i="13" s="1"/>
  <c r="N117" i="13" s="1"/>
  <c r="L103" i="13"/>
  <c r="N103" i="13" s="1"/>
  <c r="R76" i="12"/>
  <c r="N76" i="12"/>
  <c r="P76" i="12"/>
  <c r="T76" i="12"/>
  <c r="U76" i="12"/>
  <c r="S76" i="12"/>
  <c r="O76" i="12"/>
  <c r="Q76" i="12"/>
  <c r="R15" i="9"/>
  <c r="G16" i="10" s="1"/>
  <c r="N15" i="9"/>
  <c r="C16" i="10" s="1"/>
  <c r="S15" i="9"/>
  <c r="H16" i="10" s="1"/>
  <c r="P15" i="9"/>
  <c r="E16" i="10" s="1"/>
  <c r="U15" i="9"/>
  <c r="J16" i="10" s="1"/>
  <c r="O15" i="9"/>
  <c r="D16" i="10" s="1"/>
  <c r="T15" i="9"/>
  <c r="I16" i="10" s="1"/>
  <c r="Q15" i="9"/>
  <c r="F16" i="10" s="1"/>
  <c r="O75" i="9"/>
  <c r="T75" i="9"/>
  <c r="Q75" i="9"/>
  <c r="N75" i="9"/>
  <c r="U75" i="9"/>
  <c r="S75" i="9"/>
  <c r="P75" i="9"/>
  <c r="R75" i="9"/>
  <c r="T123" i="12"/>
  <c r="O123" i="12"/>
  <c r="N123" i="12"/>
  <c r="P123" i="12"/>
  <c r="S123" i="12"/>
  <c r="U123" i="12"/>
  <c r="R123" i="12"/>
  <c r="Q123" i="12"/>
  <c r="P80" i="12"/>
  <c r="U80" i="12"/>
  <c r="Q80" i="12"/>
  <c r="S80" i="12"/>
  <c r="N80" i="12"/>
  <c r="R80" i="12"/>
  <c r="T80" i="12"/>
  <c r="O80" i="12"/>
  <c r="P30" i="12"/>
  <c r="Q30" i="12"/>
  <c r="O30" i="12"/>
  <c r="N30" i="12"/>
  <c r="S30" i="12"/>
  <c r="R30" i="12"/>
  <c r="U30" i="12"/>
  <c r="T30" i="12"/>
  <c r="N57" i="12"/>
  <c r="Q57" i="12"/>
  <c r="R57" i="12"/>
  <c r="S57" i="12"/>
  <c r="T57" i="12"/>
  <c r="P57" i="12"/>
  <c r="O57" i="12"/>
  <c r="U57" i="12"/>
  <c r="P20" i="12"/>
  <c r="N20" i="12"/>
  <c r="R20" i="12"/>
  <c r="U20" i="12"/>
  <c r="O20" i="12"/>
  <c r="S20" i="12"/>
  <c r="T20" i="12"/>
  <c r="Q20" i="12"/>
  <c r="P109" i="9"/>
  <c r="U109" i="9"/>
  <c r="R109" i="9"/>
  <c r="O109" i="9"/>
  <c r="S109" i="9"/>
  <c r="T109" i="9"/>
  <c r="Q109" i="9"/>
  <c r="N109" i="9"/>
  <c r="P8" i="12"/>
  <c r="U8" i="12"/>
  <c r="T8" i="12"/>
  <c r="Q8" i="12"/>
  <c r="S8" i="12"/>
  <c r="R8" i="12"/>
  <c r="O8" i="12"/>
  <c r="N8" i="12"/>
  <c r="U9" i="12"/>
  <c r="N9" i="12"/>
  <c r="P9" i="12"/>
  <c r="Q9" i="12"/>
  <c r="O9" i="12"/>
  <c r="R9" i="12"/>
  <c r="S9" i="12"/>
  <c r="T9" i="12"/>
  <c r="N87" i="12"/>
  <c r="U87" i="12"/>
  <c r="T87" i="12"/>
  <c r="P87" i="12"/>
  <c r="O87" i="12"/>
  <c r="S87" i="12"/>
  <c r="R87" i="12"/>
  <c r="Q87" i="12"/>
  <c r="K5" i="9"/>
  <c r="L5" i="9" s="1"/>
  <c r="M5" i="9" s="1"/>
  <c r="K5" i="12"/>
  <c r="L5" i="12" s="1"/>
  <c r="M5" i="12" s="1"/>
  <c r="O72" i="12"/>
  <c r="S72" i="12"/>
  <c r="N72" i="12"/>
  <c r="T72" i="12"/>
  <c r="R72" i="12"/>
  <c r="P72" i="12"/>
  <c r="Q72" i="12"/>
  <c r="U72" i="12"/>
  <c r="P62" i="9"/>
  <c r="U62" i="9"/>
  <c r="R62" i="9"/>
  <c r="O62" i="9"/>
  <c r="T62" i="9"/>
  <c r="Q62" i="9"/>
  <c r="N62" i="9"/>
  <c r="S62" i="9"/>
  <c r="U110" i="12"/>
  <c r="S110" i="12"/>
  <c r="P110" i="12"/>
  <c r="T110" i="12"/>
  <c r="N110" i="12"/>
  <c r="O110" i="12"/>
  <c r="Q110" i="12"/>
  <c r="R110" i="12"/>
  <c r="U25" i="12"/>
  <c r="R25" i="12"/>
  <c r="Q25" i="12"/>
  <c r="P25" i="12"/>
  <c r="O25" i="12"/>
  <c r="N25" i="12"/>
  <c r="S25" i="12"/>
  <c r="T25" i="12"/>
  <c r="P111" i="9"/>
  <c r="U111" i="9"/>
  <c r="R111" i="9"/>
  <c r="O111" i="9"/>
  <c r="T111" i="9"/>
  <c r="Q111" i="9"/>
  <c r="N111" i="9"/>
  <c r="S111" i="9"/>
  <c r="Q53" i="9"/>
  <c r="T53" i="9"/>
  <c r="P53" i="9"/>
  <c r="N53" i="9"/>
  <c r="S53" i="9"/>
  <c r="U53" i="9"/>
  <c r="R53" i="9"/>
  <c r="O53" i="9"/>
  <c r="N19" i="9"/>
  <c r="Q19" i="9"/>
  <c r="U19" i="9"/>
  <c r="R19" i="9"/>
  <c r="O19" i="9"/>
  <c r="T19" i="9"/>
  <c r="S19" i="9"/>
  <c r="P19" i="9"/>
  <c r="O117" i="12"/>
  <c r="N117" i="12"/>
  <c r="U117" i="12"/>
  <c r="T117" i="12"/>
  <c r="R117" i="12"/>
  <c r="S117" i="12"/>
  <c r="Q117" i="12"/>
  <c r="P117" i="12"/>
  <c r="N7" i="9"/>
  <c r="C8" i="10" s="1"/>
  <c r="S7" i="9"/>
  <c r="H8" i="10" s="1"/>
  <c r="Q7" i="9"/>
  <c r="F8" i="10" s="1"/>
  <c r="P7" i="9"/>
  <c r="E8" i="10" s="1"/>
  <c r="U7" i="9"/>
  <c r="J8" i="10" s="1"/>
  <c r="R7" i="9"/>
  <c r="G8" i="10" s="1"/>
  <c r="O7" i="9"/>
  <c r="D8" i="10" s="1"/>
  <c r="T7" i="9"/>
  <c r="I8" i="10" s="1"/>
  <c r="N8" i="9"/>
  <c r="C9" i="10" s="1"/>
  <c r="U8" i="9"/>
  <c r="J9" i="10" s="1"/>
  <c r="S8" i="9"/>
  <c r="H9" i="10" s="1"/>
  <c r="P8" i="9"/>
  <c r="E9" i="10" s="1"/>
  <c r="R8" i="9"/>
  <c r="G9" i="10" s="1"/>
  <c r="O8" i="9"/>
  <c r="D9" i="10" s="1"/>
  <c r="T8" i="9"/>
  <c r="I9" i="10" s="1"/>
  <c r="Q8" i="9"/>
  <c r="F9" i="10" s="1"/>
  <c r="P47" i="9"/>
  <c r="U47" i="9"/>
  <c r="R47" i="9"/>
  <c r="O47" i="9"/>
  <c r="T47" i="9"/>
  <c r="Q47" i="9"/>
  <c r="N47" i="9"/>
  <c r="S47" i="9"/>
  <c r="U23" i="12"/>
  <c r="S23" i="12"/>
  <c r="Q23" i="12"/>
  <c r="O23" i="12"/>
  <c r="T23" i="12"/>
  <c r="R23" i="12"/>
  <c r="P23" i="12"/>
  <c r="N23" i="12"/>
  <c r="Q15" i="12"/>
  <c r="P15" i="12"/>
  <c r="O15" i="12"/>
  <c r="R15" i="12"/>
  <c r="U15" i="12"/>
  <c r="T15" i="12"/>
  <c r="S15" i="12"/>
  <c r="N15" i="12"/>
  <c r="N67" i="9"/>
  <c r="Q67" i="9"/>
  <c r="U67" i="9"/>
  <c r="R67" i="9"/>
  <c r="O67" i="9"/>
  <c r="T67" i="9"/>
  <c r="S67" i="9"/>
  <c r="P67" i="9"/>
  <c r="K10" i="9"/>
  <c r="L10" i="9" s="1"/>
  <c r="M10" i="9" s="1"/>
  <c r="K11" i="12"/>
  <c r="L11" i="12" s="1"/>
  <c r="M11" i="12" s="1"/>
  <c r="O19" i="12"/>
  <c r="T19" i="12"/>
  <c r="S19" i="12"/>
  <c r="U19" i="12"/>
  <c r="R19" i="12"/>
  <c r="N19" i="12"/>
  <c r="Q19" i="12"/>
  <c r="P19" i="12"/>
  <c r="K12" i="12"/>
  <c r="L12" i="12" s="1"/>
  <c r="M12" i="12" s="1"/>
  <c r="K11" i="9"/>
  <c r="L11" i="9" s="1"/>
  <c r="M11" i="9" s="1"/>
  <c r="R18" i="9"/>
  <c r="O18" i="9"/>
  <c r="T18" i="9"/>
  <c r="Q18" i="9"/>
  <c r="N18" i="9"/>
  <c r="S18" i="9"/>
  <c r="P18" i="9"/>
  <c r="U18" i="9"/>
  <c r="U77" i="12"/>
  <c r="R77" i="12"/>
  <c r="O77" i="12"/>
  <c r="N77" i="12"/>
  <c r="T77" i="12"/>
  <c r="S77" i="12"/>
  <c r="Q77" i="12"/>
  <c r="P77" i="12"/>
  <c r="T90" i="12"/>
  <c r="U90" i="12"/>
  <c r="R90" i="12"/>
  <c r="Q90" i="12"/>
  <c r="O90" i="12"/>
  <c r="S90" i="12"/>
  <c r="N90" i="12"/>
  <c r="P90" i="12"/>
  <c r="R103" i="9"/>
  <c r="O103" i="9"/>
  <c r="Q103" i="9"/>
  <c r="N103" i="9"/>
  <c r="T103" i="9"/>
  <c r="S103" i="9"/>
  <c r="P103" i="9"/>
  <c r="U103" i="9"/>
  <c r="N23" i="9"/>
  <c r="S23" i="9"/>
  <c r="P23" i="9"/>
  <c r="U23" i="9"/>
  <c r="R23" i="9"/>
  <c r="T23" i="9"/>
  <c r="O23" i="9"/>
  <c r="Q23" i="9"/>
  <c r="N80" i="9"/>
  <c r="P80" i="9"/>
  <c r="U80" i="9"/>
  <c r="R80" i="9"/>
  <c r="O80" i="9"/>
  <c r="T80" i="9"/>
  <c r="Q80" i="9"/>
  <c r="S80" i="9"/>
  <c r="Q84" i="12"/>
  <c r="O84" i="12"/>
  <c r="N84" i="12"/>
  <c r="P84" i="12"/>
  <c r="U84" i="12"/>
  <c r="T84" i="12"/>
  <c r="S84" i="12"/>
  <c r="R84" i="12"/>
  <c r="T56" i="12"/>
  <c r="P56" i="12"/>
  <c r="R56" i="12"/>
  <c r="S56" i="12"/>
  <c r="N56" i="12"/>
  <c r="O56" i="12"/>
  <c r="Q56" i="12"/>
  <c r="U56" i="12"/>
  <c r="R127" i="12"/>
  <c r="Q127" i="12"/>
  <c r="P127" i="12"/>
  <c r="T127" i="12"/>
  <c r="U127" i="12"/>
  <c r="O127" i="12"/>
  <c r="N127" i="12"/>
  <c r="S127" i="12"/>
  <c r="N128" i="12"/>
  <c r="U128" i="12"/>
  <c r="P128" i="12"/>
  <c r="T128" i="12"/>
  <c r="O128" i="12"/>
  <c r="S128" i="12"/>
  <c r="R128" i="12"/>
  <c r="Q128" i="12"/>
  <c r="K3" i="12"/>
  <c r="L3" i="12" s="1"/>
  <c r="M3" i="12" s="1"/>
  <c r="K3" i="9"/>
  <c r="L3" i="9" s="1"/>
  <c r="M3" i="9" s="1"/>
  <c r="R60" i="9"/>
  <c r="O60" i="9"/>
  <c r="T60" i="9"/>
  <c r="U60" i="9"/>
  <c r="Q60" i="9"/>
  <c r="N60" i="9"/>
  <c r="S60" i="9"/>
  <c r="P60" i="9"/>
  <c r="K10" i="12"/>
  <c r="L10" i="12" s="1"/>
  <c r="M10" i="12" s="1"/>
  <c r="K9" i="9"/>
  <c r="L9" i="9" s="1"/>
  <c r="M9" i="9" s="1"/>
  <c r="R74" i="9"/>
  <c r="N74" i="9"/>
  <c r="O74" i="9"/>
  <c r="S74" i="9"/>
  <c r="T74" i="9"/>
  <c r="Q74" i="9"/>
  <c r="P74" i="9"/>
  <c r="U74" i="9"/>
  <c r="O72" i="9"/>
  <c r="P72" i="9"/>
  <c r="U72" i="9"/>
  <c r="R72" i="9"/>
  <c r="T72" i="9"/>
  <c r="Q72" i="9"/>
  <c r="N72" i="9"/>
  <c r="S72" i="9"/>
  <c r="K13" i="12"/>
  <c r="L13" i="12" s="1"/>
  <c r="M13" i="12" s="1"/>
  <c r="K12" i="9"/>
  <c r="L12" i="9" s="1"/>
  <c r="M12" i="9" s="1"/>
  <c r="T116" i="9"/>
  <c r="Q116" i="9"/>
  <c r="N116" i="9"/>
  <c r="S116" i="9"/>
  <c r="P116" i="9"/>
  <c r="U116" i="9"/>
  <c r="R116" i="9"/>
  <c r="O116" i="9"/>
  <c r="S20" i="9"/>
  <c r="N20" i="9"/>
  <c r="O20" i="9"/>
  <c r="T20" i="9"/>
  <c r="P20" i="9"/>
  <c r="U20" i="9"/>
  <c r="R20" i="9"/>
  <c r="Q20" i="9"/>
  <c r="Q27" i="12"/>
  <c r="P27" i="12"/>
  <c r="T27" i="12"/>
  <c r="O27" i="12"/>
  <c r="S27" i="12"/>
  <c r="N27" i="12"/>
  <c r="U27" i="12"/>
  <c r="R27" i="12"/>
  <c r="R109" i="12"/>
  <c r="P109" i="12"/>
  <c r="U109" i="12"/>
  <c r="O109" i="12"/>
  <c r="Q109" i="12"/>
  <c r="S109" i="12"/>
  <c r="T109" i="12"/>
  <c r="N109" i="12"/>
  <c r="T59" i="12"/>
  <c r="N59" i="12"/>
  <c r="U59" i="12"/>
  <c r="R59" i="12"/>
  <c r="Q59" i="12"/>
  <c r="S59" i="12"/>
  <c r="P59" i="12"/>
  <c r="O59" i="12"/>
  <c r="P86" i="12"/>
  <c r="T86" i="12"/>
  <c r="U86" i="12"/>
  <c r="N86" i="12"/>
  <c r="Q86" i="12"/>
  <c r="O86" i="12"/>
  <c r="S86" i="12"/>
  <c r="R86" i="12"/>
  <c r="U78" i="9"/>
  <c r="R78" i="9"/>
  <c r="O78" i="9"/>
  <c r="T78" i="9"/>
  <c r="S78" i="9"/>
  <c r="Q78" i="9"/>
  <c r="N78" i="9"/>
  <c r="P78" i="9"/>
  <c r="Q52" i="9"/>
  <c r="P52" i="9"/>
  <c r="U52" i="9"/>
  <c r="R52" i="9"/>
  <c r="O52" i="9"/>
  <c r="N52" i="9"/>
  <c r="T52" i="9"/>
  <c r="S52" i="9"/>
  <c r="O118" i="9"/>
  <c r="R118" i="9"/>
  <c r="P118" i="9"/>
  <c r="U118" i="9"/>
  <c r="T118" i="9"/>
  <c r="Q118" i="9"/>
  <c r="N118" i="9"/>
  <c r="S118" i="9"/>
  <c r="Q119" i="9"/>
  <c r="N119" i="9"/>
  <c r="R119" i="9"/>
  <c r="S119" i="9"/>
  <c r="P119" i="9"/>
  <c r="U119" i="9"/>
  <c r="O119" i="9"/>
  <c r="T119" i="9"/>
  <c r="K6" i="9"/>
  <c r="L6" i="9" s="1"/>
  <c r="M6" i="9" s="1"/>
  <c r="K7" i="12"/>
  <c r="L7" i="12" s="1"/>
  <c r="M7" i="12" s="1"/>
  <c r="P124" i="12"/>
  <c r="R124" i="12"/>
  <c r="O124" i="12"/>
  <c r="Q124" i="12"/>
  <c r="U124" i="12"/>
  <c r="T124" i="12"/>
  <c r="S124" i="12"/>
  <c r="Q22" i="12"/>
  <c r="U22" i="12"/>
  <c r="S22" i="12"/>
  <c r="O22" i="12"/>
  <c r="T22" i="12"/>
  <c r="R22" i="12"/>
  <c r="N22" i="12"/>
  <c r="P22" i="12"/>
  <c r="T25" i="9"/>
  <c r="P25" i="9"/>
  <c r="S25" i="9"/>
  <c r="Q25" i="9"/>
  <c r="N25" i="9"/>
  <c r="U25" i="9"/>
  <c r="R25" i="9"/>
  <c r="O25" i="9"/>
  <c r="T102" i="9"/>
  <c r="Q102" i="9"/>
  <c r="N102" i="9"/>
  <c r="S102" i="9"/>
  <c r="R102" i="9"/>
  <c r="P102" i="9"/>
  <c r="U102" i="9"/>
  <c r="O102" i="9"/>
  <c r="U55" i="9"/>
  <c r="R55" i="9"/>
  <c r="Q55" i="9"/>
  <c r="O55" i="9"/>
  <c r="T55" i="9"/>
  <c r="N55" i="9"/>
  <c r="S55" i="9"/>
  <c r="P55" i="9"/>
  <c r="R24" i="12"/>
  <c r="P24" i="12"/>
  <c r="T24" i="12"/>
  <c r="S24" i="12"/>
  <c r="N24" i="12"/>
  <c r="U24" i="12"/>
  <c r="Q24" i="12"/>
  <c r="O24" i="12"/>
  <c r="S64" i="9"/>
  <c r="T64" i="9"/>
  <c r="P64" i="9"/>
  <c r="Q64" i="9"/>
  <c r="U64" i="9"/>
  <c r="R64" i="9"/>
  <c r="O64" i="9"/>
  <c r="N64" i="9"/>
  <c r="S77" i="9"/>
  <c r="R77" i="9"/>
  <c r="O77" i="9"/>
  <c r="P77" i="9"/>
  <c r="U77" i="9"/>
  <c r="T77" i="9"/>
  <c r="Q77" i="9"/>
  <c r="N77" i="9"/>
  <c r="S63" i="12"/>
  <c r="R63" i="12"/>
  <c r="N63" i="12"/>
  <c r="O63" i="12"/>
  <c r="U63" i="12"/>
  <c r="T63" i="12"/>
  <c r="Q63" i="12"/>
  <c r="P63" i="12"/>
  <c r="U68" i="9"/>
  <c r="Q68" i="9"/>
  <c r="N68" i="9"/>
  <c r="S68" i="9"/>
  <c r="P68" i="9"/>
  <c r="R68" i="9"/>
  <c r="O68" i="9"/>
  <c r="T68" i="9"/>
  <c r="Q67" i="12"/>
  <c r="U67" i="12"/>
  <c r="T67" i="12"/>
  <c r="P67" i="12"/>
  <c r="O67" i="12"/>
  <c r="R67" i="12"/>
  <c r="N67" i="12"/>
  <c r="S67" i="12"/>
  <c r="T32" i="12"/>
  <c r="U32" i="12"/>
  <c r="S32" i="12"/>
  <c r="N32" i="12"/>
  <c r="R32" i="12"/>
  <c r="O32" i="12"/>
  <c r="Q32" i="12"/>
  <c r="P32" i="12"/>
  <c r="Q24" i="9"/>
  <c r="N24" i="9"/>
  <c r="S24" i="9"/>
  <c r="T24" i="9"/>
  <c r="P24" i="9"/>
  <c r="U24" i="9"/>
  <c r="R24" i="9"/>
  <c r="O24" i="9"/>
  <c r="N113" i="9"/>
  <c r="O113" i="9"/>
  <c r="Q113" i="9"/>
  <c r="T113" i="9"/>
  <c r="S113" i="9"/>
  <c r="P113" i="9"/>
  <c r="U113" i="9"/>
  <c r="R113" i="9"/>
  <c r="U66" i="9"/>
  <c r="R66" i="9"/>
  <c r="N66" i="9"/>
  <c r="S66" i="9"/>
  <c r="P66" i="9"/>
  <c r="O66" i="9"/>
  <c r="T66" i="9"/>
  <c r="Q66" i="9"/>
  <c r="N22" i="9"/>
  <c r="S22" i="9"/>
  <c r="P22" i="9"/>
  <c r="U22" i="9"/>
  <c r="R22" i="9"/>
  <c r="Q22" i="9"/>
  <c r="O22" i="9"/>
  <c r="T22" i="9"/>
  <c r="Q69" i="12"/>
  <c r="P69" i="12"/>
  <c r="O69" i="12"/>
  <c r="N69" i="12"/>
  <c r="U69" i="12"/>
  <c r="S69" i="12"/>
  <c r="T69" i="12"/>
  <c r="R69" i="12"/>
  <c r="R83" i="12"/>
  <c r="S83" i="12"/>
  <c r="O83" i="12"/>
  <c r="N83" i="12"/>
  <c r="P83" i="12"/>
  <c r="U83" i="12"/>
  <c r="T83" i="12"/>
  <c r="Q83" i="12"/>
  <c r="R59" i="9"/>
  <c r="O59" i="9"/>
  <c r="T59" i="9"/>
  <c r="Q59" i="9"/>
  <c r="N59" i="9"/>
  <c r="S59" i="9"/>
  <c r="P59" i="9"/>
  <c r="U59" i="9"/>
  <c r="S121" i="12"/>
  <c r="U121" i="12"/>
  <c r="R121" i="12"/>
  <c r="Q121" i="12"/>
  <c r="P121" i="12"/>
  <c r="T121" i="12"/>
  <c r="N121" i="12"/>
  <c r="O121" i="12"/>
  <c r="Q71" i="12"/>
  <c r="U71" i="12"/>
  <c r="T71" i="12"/>
  <c r="R71" i="12"/>
  <c r="P71" i="12"/>
  <c r="O71" i="12"/>
  <c r="N71" i="12"/>
  <c r="S71" i="12"/>
  <c r="S110" i="9"/>
  <c r="O110" i="9"/>
  <c r="T110" i="9"/>
  <c r="Q110" i="9"/>
  <c r="N110" i="9"/>
  <c r="P110" i="9"/>
  <c r="U110" i="9"/>
  <c r="R110" i="9"/>
  <c r="O105" i="9"/>
  <c r="T105" i="9"/>
  <c r="Q105" i="9"/>
  <c r="N105" i="9"/>
  <c r="S105" i="9"/>
  <c r="P105" i="9"/>
  <c r="R105" i="9"/>
  <c r="U105" i="9"/>
  <c r="O71" i="9"/>
  <c r="T71" i="9"/>
  <c r="U71" i="9"/>
  <c r="R71" i="9"/>
  <c r="Q71" i="9"/>
  <c r="N71" i="9"/>
  <c r="S71" i="9"/>
  <c r="P71" i="9"/>
  <c r="S14" i="9"/>
  <c r="H15" i="10" s="1"/>
  <c r="N14" i="9"/>
  <c r="C15" i="10" s="1"/>
  <c r="O14" i="9"/>
  <c r="D15" i="10" s="1"/>
  <c r="T14" i="9"/>
  <c r="I15" i="10" s="1"/>
  <c r="Q14" i="9"/>
  <c r="F15" i="10" s="1"/>
  <c r="P14" i="9"/>
  <c r="E15" i="10" s="1"/>
  <c r="U14" i="9"/>
  <c r="J15" i="10" s="1"/>
  <c r="R14" i="9"/>
  <c r="G15" i="10" s="1"/>
  <c r="O116" i="12"/>
  <c r="P116" i="12"/>
  <c r="T116" i="12"/>
  <c r="S116" i="12"/>
  <c r="R116" i="12"/>
  <c r="Q116" i="12"/>
  <c r="N116" i="12"/>
  <c r="U116" i="12"/>
  <c r="R50" i="12"/>
  <c r="U50" i="12"/>
  <c r="P50" i="12"/>
  <c r="S50" i="12"/>
  <c r="Q50" i="12"/>
  <c r="O50" i="12"/>
  <c r="N50" i="12"/>
  <c r="T50" i="12"/>
  <c r="O16" i="12"/>
  <c r="Q16" i="12"/>
  <c r="P16" i="12"/>
  <c r="N16" i="12"/>
  <c r="T16" i="12"/>
  <c r="U16" i="12"/>
  <c r="S16" i="12"/>
  <c r="R16" i="12"/>
  <c r="R64" i="12"/>
  <c r="Q64" i="12"/>
  <c r="N64" i="12"/>
  <c r="S64" i="12"/>
  <c r="P64" i="12"/>
  <c r="O64" i="12"/>
  <c r="T64" i="12"/>
  <c r="U64" i="12"/>
  <c r="R45" i="9"/>
  <c r="N45" i="9"/>
  <c r="S45" i="9"/>
  <c r="P45" i="9"/>
  <c r="O45" i="9"/>
  <c r="U45" i="9"/>
  <c r="T45" i="9"/>
  <c r="Q45" i="9"/>
  <c r="N48" i="12"/>
  <c r="T48" i="12"/>
  <c r="Q48" i="12"/>
  <c r="P48" i="12"/>
  <c r="R48" i="12"/>
  <c r="U48" i="12"/>
  <c r="O48" i="12"/>
  <c r="S48" i="12"/>
  <c r="T26" i="12"/>
  <c r="S26" i="12"/>
  <c r="R26" i="12"/>
  <c r="N26" i="12"/>
  <c r="U26" i="12"/>
  <c r="Q26" i="12"/>
  <c r="P26" i="12"/>
  <c r="O26" i="12"/>
  <c r="O117" i="9"/>
  <c r="Q117" i="9"/>
  <c r="N117" i="9"/>
  <c r="S117" i="9"/>
  <c r="P117" i="9"/>
  <c r="U117" i="9"/>
  <c r="R117" i="9"/>
  <c r="T117" i="9"/>
  <c r="R75" i="12"/>
  <c r="Q75" i="12"/>
  <c r="P75" i="12"/>
  <c r="T75" i="12"/>
  <c r="U75" i="12"/>
  <c r="O75" i="12"/>
  <c r="S75" i="12"/>
  <c r="N75" i="12"/>
  <c r="P82" i="9"/>
  <c r="U82" i="9"/>
  <c r="R82" i="9"/>
  <c r="Q82" i="9"/>
  <c r="O82" i="9"/>
  <c r="T82" i="9"/>
  <c r="N82" i="9"/>
  <c r="S82" i="9"/>
  <c r="U107" i="9"/>
  <c r="Q107" i="9"/>
  <c r="N107" i="9"/>
  <c r="S107" i="9"/>
  <c r="P107" i="9"/>
  <c r="R107" i="9"/>
  <c r="O107" i="9"/>
  <c r="T107" i="9"/>
  <c r="N118" i="12"/>
  <c r="T118" i="12"/>
  <c r="U118" i="12"/>
  <c r="R118" i="12"/>
  <c r="O118" i="12"/>
  <c r="S118" i="12"/>
  <c r="Q118" i="12"/>
  <c r="P118" i="12"/>
  <c r="S113" i="12"/>
  <c r="O113" i="12"/>
  <c r="N113" i="12"/>
  <c r="T113" i="12"/>
  <c r="P113" i="12"/>
  <c r="R113" i="12"/>
  <c r="Q113" i="12"/>
  <c r="U113" i="12"/>
  <c r="U74" i="12"/>
  <c r="O74" i="12"/>
  <c r="N74" i="12"/>
  <c r="S74" i="12"/>
  <c r="R74" i="12"/>
  <c r="Q74" i="12"/>
  <c r="T74" i="12"/>
  <c r="P74" i="12"/>
  <c r="O73" i="9"/>
  <c r="Q73" i="9"/>
  <c r="N73" i="9"/>
  <c r="S73" i="9"/>
  <c r="P73" i="9"/>
  <c r="R73" i="9"/>
  <c r="U73" i="9"/>
  <c r="T73" i="9"/>
  <c r="T21" i="9"/>
  <c r="S21" i="9"/>
  <c r="Q21" i="9"/>
  <c r="P21" i="9"/>
  <c r="U21" i="9"/>
  <c r="N21" i="9"/>
  <c r="R21" i="9"/>
  <c r="O21" i="9"/>
  <c r="R30" i="9"/>
  <c r="O30" i="9"/>
  <c r="T30" i="9"/>
  <c r="Q30" i="9"/>
  <c r="U30" i="9"/>
  <c r="S30" i="9"/>
  <c r="N30" i="9"/>
  <c r="P30" i="9"/>
  <c r="Q115" i="9"/>
  <c r="N115" i="9"/>
  <c r="S115" i="9"/>
  <c r="P115" i="9"/>
  <c r="U115" i="9"/>
  <c r="T115" i="9"/>
  <c r="R115" i="9"/>
  <c r="O115" i="9"/>
  <c r="N119" i="12"/>
  <c r="Q119" i="12"/>
  <c r="R119" i="12"/>
  <c r="S119" i="12"/>
  <c r="O119" i="12"/>
  <c r="U119" i="12"/>
  <c r="T119" i="12"/>
  <c r="P119" i="12"/>
  <c r="Q84" i="9"/>
  <c r="T84" i="9"/>
  <c r="N84" i="9"/>
  <c r="S84" i="9"/>
  <c r="U84" i="9"/>
  <c r="P84" i="9"/>
  <c r="R84" i="9"/>
  <c r="O84" i="9"/>
  <c r="K13" i="9"/>
  <c r="L13" i="9" s="1"/>
  <c r="M13" i="9" s="1"/>
  <c r="K14" i="12"/>
  <c r="L14" i="12" s="1"/>
  <c r="M14" i="12" s="1"/>
  <c r="O6" i="12"/>
  <c r="S6" i="12"/>
  <c r="T6" i="12"/>
  <c r="U6" i="12"/>
  <c r="Q6" i="12"/>
  <c r="P6" i="12"/>
  <c r="R6" i="12"/>
  <c r="N6" i="12"/>
  <c r="U125" i="12"/>
  <c r="S125" i="12"/>
  <c r="T125" i="12"/>
  <c r="R125" i="12"/>
  <c r="P125" i="12"/>
  <c r="Q125" i="12"/>
  <c r="O125" i="12"/>
  <c r="N125" i="12"/>
  <c r="T70" i="9"/>
  <c r="S70" i="9"/>
  <c r="P70" i="9"/>
  <c r="U70" i="9"/>
  <c r="R70" i="9"/>
  <c r="O70" i="9"/>
  <c r="Q70" i="9"/>
  <c r="N70" i="9"/>
  <c r="R88" i="12"/>
  <c r="U88" i="12"/>
  <c r="T88" i="12"/>
  <c r="P88" i="12"/>
  <c r="N88" i="12"/>
  <c r="S88" i="12"/>
  <c r="Q88" i="12"/>
  <c r="O88" i="12"/>
  <c r="R115" i="12"/>
  <c r="N115" i="12"/>
  <c r="P115" i="12"/>
  <c r="Q115" i="12"/>
  <c r="O115" i="12"/>
  <c r="U115" i="12"/>
  <c r="T115" i="12"/>
  <c r="S115" i="12"/>
  <c r="T58" i="12"/>
  <c r="U58" i="12"/>
  <c r="O58" i="12"/>
  <c r="R58" i="12"/>
  <c r="N58" i="12"/>
  <c r="S58" i="12"/>
  <c r="P58" i="12"/>
  <c r="Q58" i="12"/>
  <c r="P29" i="12"/>
  <c r="S29" i="12"/>
  <c r="R29" i="12"/>
  <c r="Q29" i="12"/>
  <c r="N29" i="12"/>
  <c r="U29" i="12"/>
  <c r="T29" i="12"/>
  <c r="O29" i="12"/>
  <c r="S49" i="9"/>
  <c r="T49" i="9"/>
  <c r="O49" i="9"/>
  <c r="P49" i="9"/>
  <c r="U49" i="9"/>
  <c r="R49" i="9"/>
  <c r="Q49" i="9"/>
  <c r="N49" i="9"/>
  <c r="U112" i="12"/>
  <c r="T112" i="12"/>
  <c r="P112" i="12"/>
  <c r="O112" i="12"/>
  <c r="N112" i="12"/>
  <c r="R112" i="12"/>
  <c r="Q112" i="12"/>
  <c r="S112" i="12"/>
  <c r="P27" i="9"/>
  <c r="U27" i="9"/>
  <c r="R27" i="9"/>
  <c r="O27" i="9"/>
  <c r="T27" i="9"/>
  <c r="Q27" i="9"/>
  <c r="N27" i="9"/>
  <c r="S27" i="9"/>
  <c r="T53" i="12"/>
  <c r="Q53" i="12"/>
  <c r="O53" i="12"/>
  <c r="U53" i="12"/>
  <c r="S53" i="12"/>
  <c r="R53" i="12"/>
  <c r="P53" i="12"/>
  <c r="N53" i="12"/>
  <c r="R104" i="9"/>
  <c r="U104" i="9"/>
  <c r="P104" i="9"/>
  <c r="O104" i="9"/>
  <c r="T104" i="9"/>
  <c r="Q104" i="9"/>
  <c r="N104" i="9"/>
  <c r="S104" i="9"/>
  <c r="S108" i="9"/>
  <c r="R108" i="9"/>
  <c r="P108" i="9"/>
  <c r="O108" i="9"/>
  <c r="U108" i="9"/>
  <c r="T108" i="9"/>
  <c r="Q108" i="9"/>
  <c r="N108" i="9"/>
  <c r="P79" i="12"/>
  <c r="O79" i="12"/>
  <c r="R79" i="12"/>
  <c r="S79" i="12"/>
  <c r="N79" i="12"/>
  <c r="U79" i="12"/>
  <c r="T79" i="12"/>
  <c r="Q79" i="12"/>
  <c r="N62" i="12"/>
  <c r="Q62" i="12"/>
  <c r="P62" i="12"/>
  <c r="T62" i="12"/>
  <c r="O62" i="12"/>
  <c r="S62" i="12"/>
  <c r="R62" i="12"/>
  <c r="U62" i="12"/>
  <c r="N112" i="9"/>
  <c r="U112" i="9"/>
  <c r="R112" i="9"/>
  <c r="O112" i="9"/>
  <c r="T112" i="9"/>
  <c r="Q112" i="9"/>
  <c r="S112" i="9"/>
  <c r="P112" i="9"/>
  <c r="U106" i="9"/>
  <c r="N106" i="9"/>
  <c r="S106" i="9"/>
  <c r="P106" i="9"/>
  <c r="R106" i="9"/>
  <c r="O106" i="9"/>
  <c r="T106" i="9"/>
  <c r="Q106" i="9"/>
  <c r="N114" i="12"/>
  <c r="S114" i="12"/>
  <c r="R114" i="12"/>
  <c r="P114" i="12"/>
  <c r="O114" i="12"/>
  <c r="Q114" i="12"/>
  <c r="T114" i="12"/>
  <c r="U114" i="12"/>
  <c r="S79" i="9"/>
  <c r="T79" i="9"/>
  <c r="Q79" i="9"/>
  <c r="P79" i="9"/>
  <c r="U79" i="9"/>
  <c r="R79" i="9"/>
  <c r="O79" i="9"/>
  <c r="N79" i="9"/>
  <c r="P55" i="12"/>
  <c r="U55" i="12"/>
  <c r="T55" i="12"/>
  <c r="O55" i="12"/>
  <c r="S55" i="12"/>
  <c r="Q55" i="12"/>
  <c r="R55" i="12"/>
  <c r="N55" i="12"/>
  <c r="R29" i="9"/>
  <c r="O29" i="9"/>
  <c r="T29" i="9"/>
  <c r="Q29" i="9"/>
  <c r="N29" i="9"/>
  <c r="S29" i="9"/>
  <c r="P29" i="9"/>
  <c r="U29" i="9"/>
  <c r="O89" i="12"/>
  <c r="P89" i="12"/>
  <c r="U89" i="12"/>
  <c r="T89" i="12"/>
  <c r="S89" i="12"/>
  <c r="R89" i="12"/>
  <c r="N89" i="12"/>
  <c r="Q89" i="12"/>
  <c r="S52" i="12"/>
  <c r="U52" i="12"/>
  <c r="N52" i="12"/>
  <c r="T52" i="12"/>
  <c r="R52" i="12"/>
  <c r="P52" i="12"/>
  <c r="Q52" i="12"/>
  <c r="O52" i="12"/>
  <c r="T85" i="9"/>
  <c r="U85" i="9"/>
  <c r="P85" i="9"/>
  <c r="Q85" i="9"/>
  <c r="N85" i="9"/>
  <c r="S85" i="9"/>
  <c r="R85" i="9"/>
  <c r="O85" i="9"/>
  <c r="S28" i="9"/>
  <c r="O28" i="9"/>
  <c r="P28" i="9"/>
  <c r="T28" i="9"/>
  <c r="Q28" i="9"/>
  <c r="R28" i="9"/>
  <c r="N28" i="9"/>
  <c r="U28" i="9"/>
  <c r="T101" i="9"/>
  <c r="O101" i="9"/>
  <c r="S101" i="9"/>
  <c r="N101" i="9"/>
  <c r="Q101" i="9"/>
  <c r="P101" i="9"/>
  <c r="R101" i="9"/>
  <c r="U101" i="9"/>
  <c r="Q54" i="9"/>
  <c r="S54" i="9"/>
  <c r="P54" i="9"/>
  <c r="U54" i="9"/>
  <c r="T54" i="9"/>
  <c r="R54" i="9"/>
  <c r="O54" i="9"/>
  <c r="N54" i="9"/>
  <c r="N108" i="12"/>
  <c r="Q108" i="12"/>
  <c r="R108" i="12"/>
  <c r="P108" i="12"/>
  <c r="U108" i="12"/>
  <c r="T108" i="12"/>
  <c r="S108" i="12"/>
  <c r="O108" i="12"/>
  <c r="O58" i="9"/>
  <c r="U58" i="9"/>
  <c r="T58" i="9"/>
  <c r="Q58" i="9"/>
  <c r="R58" i="9"/>
  <c r="N58" i="9"/>
  <c r="S58" i="9"/>
  <c r="P58" i="9"/>
  <c r="O92" i="12"/>
  <c r="T92" i="12"/>
  <c r="S92" i="12"/>
  <c r="Q92" i="12"/>
  <c r="N92" i="12"/>
  <c r="U92" i="12"/>
  <c r="P92" i="12"/>
  <c r="R92" i="12"/>
  <c r="O57" i="9"/>
  <c r="N57" i="9"/>
  <c r="S57" i="9"/>
  <c r="P57" i="9"/>
  <c r="U57" i="9"/>
  <c r="R57" i="9"/>
  <c r="Q57" i="9"/>
  <c r="T57" i="9"/>
  <c r="T56" i="9"/>
  <c r="P56" i="9"/>
  <c r="O56" i="9"/>
  <c r="U56" i="9"/>
  <c r="R56" i="9"/>
  <c r="Q56" i="9"/>
  <c r="N56" i="9"/>
  <c r="S56" i="9"/>
  <c r="R16" i="9"/>
  <c r="G17" i="10" s="1"/>
  <c r="O16" i="9"/>
  <c r="D17" i="10" s="1"/>
  <c r="T16" i="9"/>
  <c r="I17" i="10" s="1"/>
  <c r="Q16" i="9"/>
  <c r="F17" i="10" s="1"/>
  <c r="N16" i="9"/>
  <c r="C17" i="10" s="1"/>
  <c r="S16" i="9"/>
  <c r="H17" i="10" s="1"/>
  <c r="P16" i="9"/>
  <c r="E17" i="10" s="1"/>
  <c r="U16" i="9"/>
  <c r="J17" i="10" s="1"/>
  <c r="Q85" i="12"/>
  <c r="P85" i="12"/>
  <c r="O85" i="12"/>
  <c r="N85" i="12"/>
  <c r="U85" i="12"/>
  <c r="R85" i="12"/>
  <c r="T85" i="12"/>
  <c r="S85" i="12"/>
  <c r="N51" i="9"/>
  <c r="Q51" i="9"/>
  <c r="P51" i="9"/>
  <c r="U51" i="9"/>
  <c r="S51" i="9"/>
  <c r="R51" i="9"/>
  <c r="O51" i="9"/>
  <c r="T51" i="9"/>
  <c r="Q31" i="12"/>
  <c r="S31" i="12"/>
  <c r="R31" i="12"/>
  <c r="O31" i="12"/>
  <c r="P31" i="12"/>
  <c r="U31" i="12"/>
  <c r="T31" i="12"/>
  <c r="N31" i="12"/>
  <c r="Q83" i="9"/>
  <c r="R83" i="9"/>
  <c r="O83" i="9"/>
  <c r="N83" i="9"/>
  <c r="S83" i="9"/>
  <c r="P83" i="9"/>
  <c r="U83" i="9"/>
  <c r="T83" i="9"/>
  <c r="P48" i="9"/>
  <c r="R48" i="9"/>
  <c r="S48" i="9"/>
  <c r="O48" i="9"/>
  <c r="T48" i="9"/>
  <c r="Q48" i="9"/>
  <c r="N48" i="9"/>
  <c r="U48" i="9"/>
  <c r="Q69" i="9"/>
  <c r="N69" i="9"/>
  <c r="S69" i="9"/>
  <c r="T69" i="9"/>
  <c r="P69" i="9"/>
  <c r="U69" i="9"/>
  <c r="R69" i="9"/>
  <c r="O69" i="9"/>
  <c r="T26" i="9"/>
  <c r="S26" i="9"/>
  <c r="O26" i="9"/>
  <c r="Q26" i="9"/>
  <c r="N26" i="9"/>
  <c r="P26" i="9"/>
  <c r="U26" i="9"/>
  <c r="R26" i="9"/>
  <c r="R28" i="12"/>
  <c r="P28" i="12"/>
  <c r="U28" i="12"/>
  <c r="T28" i="12"/>
  <c r="S28" i="12"/>
  <c r="Q28" i="12"/>
  <c r="O28" i="12"/>
  <c r="N28" i="12"/>
  <c r="U120" i="12"/>
  <c r="N120" i="12"/>
  <c r="S120" i="12"/>
  <c r="R120" i="12"/>
  <c r="T120" i="12"/>
  <c r="O120" i="12"/>
  <c r="P120" i="12"/>
  <c r="Q120" i="12"/>
  <c r="P17" i="9"/>
  <c r="Q17" i="9"/>
  <c r="N17" i="9"/>
  <c r="S17" i="9"/>
  <c r="U17" i="9"/>
  <c r="R17" i="9"/>
  <c r="O17" i="9"/>
  <c r="T17" i="9"/>
  <c r="T86" i="9"/>
  <c r="Q86" i="9"/>
  <c r="N86" i="9"/>
  <c r="S86" i="9"/>
  <c r="P86" i="9"/>
  <c r="U86" i="9"/>
  <c r="R86" i="9"/>
  <c r="O86" i="9"/>
  <c r="U18" i="12"/>
  <c r="O18" i="12"/>
  <c r="P18" i="12"/>
  <c r="R18" i="12"/>
  <c r="S18" i="12"/>
  <c r="N18" i="12"/>
  <c r="T18" i="12"/>
  <c r="Q18" i="12"/>
  <c r="P61" i="12"/>
  <c r="R61" i="12"/>
  <c r="O61" i="12"/>
  <c r="N61" i="12"/>
  <c r="S61" i="12"/>
  <c r="U61" i="12"/>
  <c r="Q61" i="12"/>
  <c r="T61" i="12"/>
  <c r="T60" i="12"/>
  <c r="U60" i="12"/>
  <c r="N60" i="12"/>
  <c r="R60" i="12"/>
  <c r="Q60" i="12"/>
  <c r="O60" i="12"/>
  <c r="S60" i="12"/>
  <c r="P60" i="12"/>
  <c r="O17" i="12"/>
  <c r="N17" i="12"/>
  <c r="S17" i="12"/>
  <c r="R17" i="12"/>
  <c r="P17" i="12"/>
  <c r="Q17" i="12"/>
  <c r="T17" i="12"/>
  <c r="U17" i="12"/>
  <c r="S65" i="9"/>
  <c r="P65" i="9"/>
  <c r="U65" i="9"/>
  <c r="R65" i="9"/>
  <c r="O65" i="9"/>
  <c r="T65" i="9"/>
  <c r="Q65" i="9"/>
  <c r="N65" i="9"/>
  <c r="S50" i="9"/>
  <c r="P50" i="9"/>
  <c r="U50" i="9"/>
  <c r="R50" i="9"/>
  <c r="N50" i="9"/>
  <c r="O50" i="9"/>
  <c r="T50" i="9"/>
  <c r="Q50" i="9"/>
  <c r="P63" i="9"/>
  <c r="O63" i="9"/>
  <c r="T63" i="9"/>
  <c r="U63" i="9"/>
  <c r="S63" i="9"/>
  <c r="R63" i="9"/>
  <c r="Q63" i="9"/>
  <c r="N63" i="9"/>
  <c r="U61" i="9"/>
  <c r="R61" i="9"/>
  <c r="O61" i="9"/>
  <c r="T61" i="9"/>
  <c r="Q61" i="9"/>
  <c r="N61" i="9"/>
  <c r="S61" i="9"/>
  <c r="P61" i="9"/>
  <c r="U76" i="9"/>
  <c r="Q76" i="9"/>
  <c r="R76" i="9"/>
  <c r="N76" i="9"/>
  <c r="O76" i="9"/>
  <c r="P76" i="9"/>
  <c r="T76" i="9"/>
  <c r="S76" i="9"/>
  <c r="Q46" i="9"/>
  <c r="N46" i="9"/>
  <c r="S46" i="9"/>
  <c r="U46" i="9"/>
  <c r="P46" i="9"/>
  <c r="R46" i="9"/>
  <c r="O46" i="9"/>
  <c r="T46" i="9"/>
  <c r="R91" i="12"/>
  <c r="P91" i="12"/>
  <c r="U91" i="12"/>
  <c r="O91" i="12"/>
  <c r="N91" i="12"/>
  <c r="T91" i="12"/>
  <c r="S91" i="12"/>
  <c r="Q91" i="12"/>
  <c r="U73" i="12"/>
  <c r="T73" i="12"/>
  <c r="S73" i="12"/>
  <c r="R73" i="12"/>
  <c r="P73" i="12"/>
  <c r="O73" i="12"/>
  <c r="Q73" i="12"/>
  <c r="N73" i="12"/>
  <c r="S81" i="9"/>
  <c r="P81" i="9"/>
  <c r="N81" i="9"/>
  <c r="U81" i="9"/>
  <c r="R81" i="9"/>
  <c r="O81" i="9"/>
  <c r="T81" i="9"/>
  <c r="Q81" i="9"/>
  <c r="N78" i="12"/>
  <c r="R78" i="12"/>
  <c r="Q78" i="12"/>
  <c r="O78" i="12"/>
  <c r="P78" i="12"/>
  <c r="T78" i="12"/>
  <c r="S78" i="12"/>
  <c r="U78" i="12"/>
  <c r="Q70" i="12"/>
  <c r="O70" i="12"/>
  <c r="S70" i="12"/>
  <c r="P70" i="12"/>
  <c r="N70" i="12"/>
  <c r="U70" i="12"/>
  <c r="T70" i="12"/>
  <c r="R70" i="12"/>
  <c r="T54" i="12"/>
  <c r="Q54" i="12"/>
  <c r="P54" i="12"/>
  <c r="N54" i="12"/>
  <c r="U54" i="12"/>
  <c r="S54" i="12"/>
  <c r="R54" i="12"/>
  <c r="O54" i="12"/>
  <c r="T68" i="12"/>
  <c r="O68" i="12"/>
  <c r="S68" i="12"/>
  <c r="R68" i="12"/>
  <c r="Q68" i="12"/>
  <c r="U68" i="12"/>
  <c r="P68" i="12"/>
  <c r="N68" i="12"/>
  <c r="R65" i="12"/>
  <c r="O65" i="12"/>
  <c r="N65" i="12"/>
  <c r="S65" i="12"/>
  <c r="Q65" i="12"/>
  <c r="P65" i="12"/>
  <c r="U65" i="12"/>
  <c r="T65" i="12"/>
  <c r="O82" i="12"/>
  <c r="P82" i="12"/>
  <c r="Q82" i="12"/>
  <c r="U82" i="12"/>
  <c r="T82" i="12"/>
  <c r="R82" i="12"/>
  <c r="N82" i="12"/>
  <c r="S82" i="12"/>
  <c r="T49" i="12"/>
  <c r="S49" i="12"/>
  <c r="P49" i="12"/>
  <c r="N49" i="12"/>
  <c r="U49" i="12"/>
  <c r="R49" i="12"/>
  <c r="Q49" i="12"/>
  <c r="O49" i="12"/>
  <c r="F239" i="6"/>
  <c r="G239" i="6"/>
  <c r="H239" i="6"/>
  <c r="I239" i="6"/>
  <c r="J239" i="6"/>
  <c r="K239" i="6"/>
  <c r="L239" i="6"/>
  <c r="E239" i="6"/>
  <c r="F352" i="6"/>
  <c r="G352" i="6"/>
  <c r="H352" i="6"/>
  <c r="I352" i="6"/>
  <c r="J352" i="6"/>
  <c r="K352" i="6"/>
  <c r="L352" i="6"/>
  <c r="E352" i="6"/>
  <c r="F346" i="6"/>
  <c r="G346" i="6"/>
  <c r="H346" i="6"/>
  <c r="I346" i="6"/>
  <c r="J346" i="6"/>
  <c r="K346" i="6"/>
  <c r="L346" i="6"/>
  <c r="E346" i="6"/>
  <c r="F338" i="6"/>
  <c r="G338" i="6"/>
  <c r="H338" i="6"/>
  <c r="I338" i="6"/>
  <c r="J338" i="6"/>
  <c r="K338" i="6"/>
  <c r="L338" i="6"/>
  <c r="E338" i="6"/>
  <c r="F270" i="6"/>
  <c r="G270" i="6"/>
  <c r="H270" i="6"/>
  <c r="I270" i="6"/>
  <c r="J270" i="6"/>
  <c r="K270" i="6"/>
  <c r="L270" i="6"/>
  <c r="E270" i="6"/>
  <c r="F216" i="6"/>
  <c r="G216" i="6"/>
  <c r="H216" i="6"/>
  <c r="I216" i="6"/>
  <c r="J216" i="6"/>
  <c r="K216" i="6"/>
  <c r="L216" i="6"/>
  <c r="E216" i="6"/>
  <c r="F211" i="6"/>
  <c r="G211" i="6"/>
  <c r="H211" i="6"/>
  <c r="I211" i="6"/>
  <c r="J211" i="6"/>
  <c r="K211" i="6"/>
  <c r="L211" i="6"/>
  <c r="E211" i="6"/>
  <c r="F197" i="6"/>
  <c r="G197" i="6"/>
  <c r="H197" i="6"/>
  <c r="I197" i="6"/>
  <c r="J197" i="6"/>
  <c r="K197" i="6"/>
  <c r="L197" i="6"/>
  <c r="E197" i="6"/>
  <c r="O7" i="12" l="1"/>
  <c r="R7" i="12"/>
  <c r="Q7" i="12"/>
  <c r="N7" i="12"/>
  <c r="U7" i="12"/>
  <c r="T7" i="12"/>
  <c r="S7" i="12"/>
  <c r="P7" i="12"/>
  <c r="T11" i="9"/>
  <c r="I12" i="10" s="1"/>
  <c r="N11" i="9"/>
  <c r="C12" i="10" s="1"/>
  <c r="S11" i="9"/>
  <c r="H12" i="10" s="1"/>
  <c r="P11" i="9"/>
  <c r="E12" i="10" s="1"/>
  <c r="O11" i="9"/>
  <c r="D12" i="10" s="1"/>
  <c r="U11" i="9"/>
  <c r="J12" i="10" s="1"/>
  <c r="R11" i="9"/>
  <c r="G12" i="10" s="1"/>
  <c r="Q11" i="9"/>
  <c r="F12" i="10" s="1"/>
  <c r="N6" i="9"/>
  <c r="C7" i="10" s="1"/>
  <c r="T6" i="9"/>
  <c r="I7" i="10" s="1"/>
  <c r="Q6" i="9"/>
  <c r="F7" i="10" s="1"/>
  <c r="S6" i="9"/>
  <c r="H7" i="10" s="1"/>
  <c r="P6" i="9"/>
  <c r="E7" i="10" s="1"/>
  <c r="R6" i="9"/>
  <c r="G7" i="10" s="1"/>
  <c r="U6" i="9"/>
  <c r="J7" i="10" s="1"/>
  <c r="O6" i="9"/>
  <c r="D7" i="10" s="1"/>
  <c r="P12" i="12"/>
  <c r="O12" i="12"/>
  <c r="N12" i="12"/>
  <c r="S12" i="12"/>
  <c r="U12" i="12"/>
  <c r="R12" i="12"/>
  <c r="Q12" i="12"/>
  <c r="T12" i="12"/>
  <c r="O12" i="9"/>
  <c r="D13" i="10" s="1"/>
  <c r="T12" i="9"/>
  <c r="I13" i="10" s="1"/>
  <c r="Q12" i="9"/>
  <c r="F13" i="10" s="1"/>
  <c r="N12" i="9"/>
  <c r="C13" i="10" s="1"/>
  <c r="S12" i="9"/>
  <c r="H13" i="10" s="1"/>
  <c r="P12" i="9"/>
  <c r="E13" i="10" s="1"/>
  <c r="U12" i="9"/>
  <c r="J13" i="10" s="1"/>
  <c r="R12" i="9"/>
  <c r="G13" i="10" s="1"/>
  <c r="N3" i="9"/>
  <c r="C3" i="10" s="1"/>
  <c r="S3" i="9"/>
  <c r="H3" i="10" s="1"/>
  <c r="P3" i="9"/>
  <c r="E3" i="10" s="1"/>
  <c r="U3" i="9"/>
  <c r="J3" i="10" s="1"/>
  <c r="R3" i="9"/>
  <c r="G3" i="10" s="1"/>
  <c r="Q3" i="9"/>
  <c r="F3" i="10" s="1"/>
  <c r="O3" i="9"/>
  <c r="D3" i="10" s="1"/>
  <c r="T3" i="9"/>
  <c r="I3" i="10" s="1"/>
  <c r="S13" i="12"/>
  <c r="R13" i="12"/>
  <c r="P13" i="12"/>
  <c r="Q13" i="12"/>
  <c r="O13" i="12"/>
  <c r="N13" i="12"/>
  <c r="T13" i="12"/>
  <c r="U13" i="12"/>
  <c r="Q9" i="9"/>
  <c r="F10" i="10" s="1"/>
  <c r="N9" i="9"/>
  <c r="C10" i="10" s="1"/>
  <c r="S9" i="9"/>
  <c r="H10" i="10" s="1"/>
  <c r="P9" i="9"/>
  <c r="E10" i="10" s="1"/>
  <c r="U9" i="9"/>
  <c r="J10" i="10" s="1"/>
  <c r="R9" i="9"/>
  <c r="G10" i="10" s="1"/>
  <c r="O9" i="9"/>
  <c r="D10" i="10" s="1"/>
  <c r="T9" i="9"/>
  <c r="I10" i="10" s="1"/>
  <c r="O10" i="12"/>
  <c r="U10" i="12"/>
  <c r="T10" i="12"/>
  <c r="S10" i="12"/>
  <c r="N10" i="12"/>
  <c r="R10" i="12"/>
  <c r="Q10" i="12"/>
  <c r="P10" i="12"/>
  <c r="Q14" i="12"/>
  <c r="P14" i="12"/>
  <c r="O14" i="12"/>
  <c r="N14" i="12"/>
  <c r="T14" i="12"/>
  <c r="U14" i="12"/>
  <c r="S14" i="12"/>
  <c r="R14" i="12"/>
  <c r="T3" i="12"/>
  <c r="Q3" i="12"/>
  <c r="U3" i="12"/>
  <c r="O3" i="12"/>
  <c r="S3" i="12"/>
  <c r="R3" i="12"/>
  <c r="N3" i="12"/>
  <c r="P3" i="12"/>
  <c r="O13" i="9"/>
  <c r="D14" i="10" s="1"/>
  <c r="Q13" i="9"/>
  <c r="F14" i="10" s="1"/>
  <c r="N13" i="9"/>
  <c r="C14" i="10" s="1"/>
  <c r="R13" i="9"/>
  <c r="G14" i="10" s="1"/>
  <c r="S13" i="9"/>
  <c r="H14" i="10" s="1"/>
  <c r="P13" i="9"/>
  <c r="E14" i="10" s="1"/>
  <c r="U13" i="9"/>
  <c r="J14" i="10" s="1"/>
  <c r="T13" i="9"/>
  <c r="I14" i="10" s="1"/>
  <c r="R11" i="12"/>
  <c r="Q11" i="12"/>
  <c r="P11" i="12"/>
  <c r="O11" i="12"/>
  <c r="U11" i="12"/>
  <c r="T11" i="12"/>
  <c r="S11" i="12"/>
  <c r="N11" i="12"/>
  <c r="O10" i="9"/>
  <c r="D11" i="10" s="1"/>
  <c r="N10" i="9"/>
  <c r="C11" i="10" s="1"/>
  <c r="S10" i="9"/>
  <c r="H11" i="10" s="1"/>
  <c r="Q10" i="9"/>
  <c r="F11" i="10" s="1"/>
  <c r="P10" i="9"/>
  <c r="E11" i="10" s="1"/>
  <c r="U10" i="9"/>
  <c r="J11" i="10" s="1"/>
  <c r="T10" i="9"/>
  <c r="I11" i="10" s="1"/>
  <c r="R10" i="9"/>
  <c r="G11" i="10" s="1"/>
  <c r="O5" i="12"/>
  <c r="R5" i="12"/>
  <c r="P5" i="12"/>
  <c r="Q5" i="12"/>
  <c r="N5" i="12"/>
  <c r="S5" i="12"/>
  <c r="U5" i="12"/>
  <c r="T5" i="12"/>
  <c r="R5" i="9"/>
  <c r="G5" i="10" s="1"/>
  <c r="O5" i="9"/>
  <c r="D5" i="10" s="1"/>
  <c r="T5" i="9"/>
  <c r="I5" i="10" s="1"/>
  <c r="Q5" i="9"/>
  <c r="F5" i="10" s="1"/>
  <c r="N5" i="9"/>
  <c r="C5" i="10" s="1"/>
  <c r="S5" i="9"/>
  <c r="H5" i="10" s="1"/>
  <c r="U5" i="9"/>
  <c r="J5" i="10" s="1"/>
  <c r="P5" i="9"/>
  <c r="E5" i="10" s="1"/>
  <c r="E171" i="6"/>
  <c r="F124" i="6"/>
  <c r="G124" i="6"/>
  <c r="H124" i="6"/>
  <c r="I124" i="6"/>
  <c r="J124" i="6"/>
  <c r="K124" i="6"/>
  <c r="L124" i="6"/>
  <c r="E124" i="6"/>
  <c r="E172" i="6" s="1"/>
  <c r="F60" i="6"/>
  <c r="G60" i="6"/>
  <c r="H60" i="6"/>
  <c r="I60" i="6"/>
  <c r="J60" i="6"/>
  <c r="K60" i="6"/>
  <c r="L60" i="6"/>
  <c r="E60" i="6"/>
  <c r="F42" i="6"/>
  <c r="G42" i="6"/>
  <c r="H42" i="6"/>
  <c r="I42" i="6"/>
  <c r="J42" i="6"/>
  <c r="K42" i="6"/>
  <c r="L42" i="6"/>
  <c r="E42" i="6"/>
  <c r="F19" i="6"/>
  <c r="G19" i="6"/>
  <c r="H19" i="6"/>
  <c r="I19" i="6"/>
  <c r="J19" i="6"/>
  <c r="K19" i="6"/>
  <c r="L19" i="6"/>
  <c r="E19" i="6"/>
  <c r="F12" i="6"/>
  <c r="G12" i="6"/>
  <c r="H12" i="6"/>
  <c r="I12" i="6"/>
  <c r="J12" i="6"/>
  <c r="K12" i="6"/>
  <c r="L12" i="6"/>
  <c r="E12" i="6"/>
  <c r="F171" i="6"/>
  <c r="F172" i="6" s="1"/>
  <c r="G171" i="6"/>
  <c r="H171" i="6"/>
  <c r="I171" i="6"/>
  <c r="J171" i="6"/>
  <c r="J172" i="6" s="1"/>
  <c r="K171" i="6"/>
  <c r="L171" i="6"/>
  <c r="D19" i="10" l="1"/>
  <c r="D18" i="10"/>
  <c r="G19" i="10"/>
  <c r="G18" i="10"/>
  <c r="F18" i="10"/>
  <c r="F19" i="10"/>
  <c r="E19" i="10"/>
  <c r="E18" i="10"/>
  <c r="H18" i="10"/>
  <c r="H19" i="10"/>
  <c r="J19" i="10"/>
  <c r="J18" i="10"/>
  <c r="C18" i="10"/>
  <c r="R18" i="10" s="1"/>
  <c r="C19" i="10"/>
  <c r="I18" i="10"/>
  <c r="P18" i="10" s="1"/>
  <c r="I19" i="10"/>
  <c r="L172" i="6"/>
  <c r="K172" i="6"/>
  <c r="I172" i="6"/>
  <c r="H172" i="6"/>
  <c r="G172" i="6"/>
  <c r="L18" i="10" l="1"/>
  <c r="O18" i="10"/>
  <c r="M18" i="10"/>
  <c r="Q18" i="10"/>
  <c r="N18" i="10"/>
  <c r="S18" i="10"/>
  <c r="T18" i="10" s="1"/>
  <c r="K1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tc={82E6B6B3-4781-4984-8E9C-224B4B0AAB81}</author>
  </authors>
  <commentList>
    <comment ref="C2" authorId="0" shapeId="0" xr:uid="{82E6B6B3-4781-4984-8E9C-224B4B0AAB81}">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columna es la que se modifica año a año, el resto son parámetros calibrados.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tc={F07C323A-5350-476F-9F4D-93A07101CDD9}</author>
  </authors>
  <commentList>
    <comment ref="C2" authorId="0" shapeId="0" xr:uid="{F07C323A-5350-476F-9F4D-93A07101CDD9}">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columna es la que se modifica año a año, el resto son parámetros calibrados.</t>
      </text>
    </comment>
  </commentList>
</comments>
</file>

<file path=xl/sharedStrings.xml><?xml version="1.0" encoding="utf-8"?>
<sst xmlns="http://schemas.openxmlformats.org/spreadsheetml/2006/main" count="2295" uniqueCount="624">
  <si>
    <t>Energy (kcal)</t>
  </si>
  <si>
    <t>Carbohydrate (g)</t>
  </si>
  <si>
    <t>Proteins (g)</t>
  </si>
  <si>
    <t>Fats (g)</t>
  </si>
  <si>
    <t>SFA (g)</t>
  </si>
  <si>
    <t>MUFA (g)</t>
  </si>
  <si>
    <t>PUFA (g)</t>
  </si>
  <si>
    <t>Fibre (g)</t>
  </si>
  <si>
    <t>Category</t>
  </si>
  <si>
    <t>Food product</t>
  </si>
  <si>
    <t>Rice (Milled Equivalent)</t>
  </si>
  <si>
    <t>Oats</t>
  </si>
  <si>
    <t>Yams</t>
  </si>
  <si>
    <t>TUBERS</t>
  </si>
  <si>
    <t>CEREALS</t>
  </si>
  <si>
    <t>PULSES</t>
  </si>
  <si>
    <t>Beans</t>
  </si>
  <si>
    <t>Peas</t>
  </si>
  <si>
    <t>Soyabeans</t>
  </si>
  <si>
    <t>Rape and Mustardseed</t>
  </si>
  <si>
    <t>Cottonseed</t>
  </si>
  <si>
    <t>Coconuts - Incl Copra</t>
  </si>
  <si>
    <t>NUTS AND SEEDS</t>
  </si>
  <si>
    <t>VEGETABLES</t>
  </si>
  <si>
    <t>Onions</t>
  </si>
  <si>
    <t>FRUITS</t>
  </si>
  <si>
    <t>Bananas</t>
  </si>
  <si>
    <t>Plantains</t>
  </si>
  <si>
    <t>Dates</t>
  </si>
  <si>
    <t>Soyabean Oil</t>
  </si>
  <si>
    <t>Groundnut Oil</t>
  </si>
  <si>
    <t>Sunflowerseed Oil</t>
  </si>
  <si>
    <t>Rape and Mustard Oil</t>
  </si>
  <si>
    <t>Cottonseed Oil</t>
  </si>
  <si>
    <t>Palmkernel Oil</t>
  </si>
  <si>
    <t>Palm Oil</t>
  </si>
  <si>
    <t>Coconut Oil</t>
  </si>
  <si>
    <t>Sesameseed Oil</t>
  </si>
  <si>
    <t>Olive Oil</t>
  </si>
  <si>
    <t>Ricebran Oil</t>
  </si>
  <si>
    <t>Maize Germ Oil</t>
  </si>
  <si>
    <t>VEGETAL FATS</t>
  </si>
  <si>
    <t>ANIMAL FATS</t>
  </si>
  <si>
    <t>DAIRY</t>
  </si>
  <si>
    <t>Cream</t>
  </si>
  <si>
    <t>EGGS</t>
  </si>
  <si>
    <t>MEAT (RUMINANTS)</t>
  </si>
  <si>
    <t>Bovine Meat</t>
  </si>
  <si>
    <t>Mutton &amp; Goat Meat</t>
  </si>
  <si>
    <t>MEAT (MONOGASTRIC)</t>
  </si>
  <si>
    <t>Pigmeat</t>
  </si>
  <si>
    <t>Poultry Meat</t>
  </si>
  <si>
    <t>Freshwater Fish</t>
  </si>
  <si>
    <t>Demersal Fish</t>
  </si>
  <si>
    <t>Pelagic Fish</t>
  </si>
  <si>
    <t>FISH</t>
  </si>
  <si>
    <t>Sugar (Raw Equivalent)</t>
  </si>
  <si>
    <t>Honey</t>
  </si>
  <si>
    <t>SUGARS</t>
  </si>
  <si>
    <t>Wine</t>
  </si>
  <si>
    <t>Beer</t>
  </si>
  <si>
    <t>BEBERAGES</t>
  </si>
  <si>
    <t>STIMULANTS</t>
  </si>
  <si>
    <t>RICE,WHITE,SHORT-GRAIN,RAW</t>
  </si>
  <si>
    <t>RICE,WHITE,GLUTINOUS,RAW</t>
  </si>
  <si>
    <t>Cow milk; whole; fresh</t>
  </si>
  <si>
    <t>MILK,WHL,3.25% MILKFAT,WO/ ADDED VIT A &amp; VITAMIN D</t>
  </si>
  <si>
    <t>CHEESE; AVERAGE (MILKFAT EQUIVALENT CORRECTED = DIVIDED BY USDA MILKFAT EQUIVALENCE FACTOR OF 7.49)</t>
  </si>
  <si>
    <t>Europe</t>
  </si>
  <si>
    <t>GENuS category</t>
  </si>
  <si>
    <t>FOOD GROUP</t>
  </si>
  <si>
    <t>Wheat</t>
  </si>
  <si>
    <t>WHEAT FLOUR,WHOLE-GRAIN</t>
  </si>
  <si>
    <t>Barley</t>
  </si>
  <si>
    <t>BARLEY,HULLED</t>
  </si>
  <si>
    <t>BARLEY,PEARLED,RAW</t>
  </si>
  <si>
    <t>Maize</t>
  </si>
  <si>
    <t>CORN GRAIN,YEL</t>
  </si>
  <si>
    <t>Rye</t>
  </si>
  <si>
    <t>RYE GRAIN</t>
  </si>
  <si>
    <t>OATS</t>
  </si>
  <si>
    <t>Millet</t>
  </si>
  <si>
    <t>MILLET,RAW</t>
  </si>
  <si>
    <t>Sorghum</t>
  </si>
  <si>
    <t>SORGHUM GRAIN</t>
  </si>
  <si>
    <t>Cassava</t>
  </si>
  <si>
    <t>CASSAVA,RAW</t>
  </si>
  <si>
    <t>Potatoes</t>
  </si>
  <si>
    <t>POTATOES,RUSSET,FLESH &amp; SKN,RAW</t>
  </si>
  <si>
    <t>POTATOES,WHITE,FLESH &amp; SKN,RAW</t>
  </si>
  <si>
    <t>POTATOES,RED,FLESH &amp; SKN,RAW</t>
  </si>
  <si>
    <t>Sweet Potatoes</t>
  </si>
  <si>
    <t>SWEET POTATO,RAW,UNPREP</t>
  </si>
  <si>
    <t>YAM,RAW</t>
  </si>
  <si>
    <t>Refuse</t>
  </si>
  <si>
    <t>TUBERS (and roots)</t>
  </si>
  <si>
    <t>BEANS,KIDNEY,ALL TYPES,MATURE SEEDS,RAW</t>
  </si>
  <si>
    <t>LIMA BNS,LRG,MATURE SEEDS,RAW</t>
  </si>
  <si>
    <t>BEANS,ADZUKI,MATURE SEEDS,RAW</t>
  </si>
  <si>
    <t>MUNG BNS,MATURE SEEDS,RAW</t>
  </si>
  <si>
    <t>BEANS,BLACK TURTLE,MATURE SEEDS,RAW</t>
  </si>
  <si>
    <t>BEANS,BLACK,MATURE SEEDS,RAW</t>
  </si>
  <si>
    <t>BEANS,GREAT NORTHERN,MATURE SEEDS,RAW</t>
  </si>
  <si>
    <t>BEANS,NAVY,MATURE SEEDS,RAW</t>
  </si>
  <si>
    <t>BEANS,PINTO,MATURE SEEDS,RAW</t>
  </si>
  <si>
    <t>BEANS,PINK,MATURE SEEDS,RAW</t>
  </si>
  <si>
    <t>BEANS,SML WHITE,MATURE SEEDS,RAW</t>
  </si>
  <si>
    <t>BEANS,YEL,MATURE SEEDS,RAW</t>
  </si>
  <si>
    <t>BEANS,WHITE,MATURE SEEDS,RAW</t>
  </si>
  <si>
    <t>BEANS,FRENCH,MATURE SEEDS,RAW</t>
  </si>
  <si>
    <t>PEAS,GRN,SPLIT,MATURE SEEDS,RAW</t>
  </si>
  <si>
    <t>Broad beans; horse beans; dry</t>
  </si>
  <si>
    <t>BROADBEANS (FAVA BEANS),MATURE SEEDS,RAW</t>
  </si>
  <si>
    <t>Chick peas</t>
  </si>
  <si>
    <t>CHICKPEAS (GARBANZO BNS,BENGAL GM),MATURE SEEDS,RAW</t>
  </si>
  <si>
    <t>Cow peas; dry</t>
  </si>
  <si>
    <t>COWPEAS,COMMON (BLACKEYES,CROWDER,SOUTHERN),MTRE SEEDS,RAW</t>
  </si>
  <si>
    <t>Pigeon peas</t>
  </si>
  <si>
    <t>PIGEON PEAS (RED GM),MATURE SEEDS,RAW</t>
  </si>
  <si>
    <t>Lentils</t>
  </si>
  <si>
    <t>LENTILS,RAW</t>
  </si>
  <si>
    <t>Lupins</t>
  </si>
  <si>
    <t>LUPINS,MATURE SEEDS,RAW</t>
  </si>
  <si>
    <t>SOYBEANS,MATURE SEEDS,RAW</t>
  </si>
  <si>
    <t>Brazil nuts; with shell</t>
  </si>
  <si>
    <t>BRAZILNUTS,DRIED,UNBLANCHED</t>
  </si>
  <si>
    <t>Cashew nuts; with shell</t>
  </si>
  <si>
    <t>NUTS,CASHEW NUTS,RAW</t>
  </si>
  <si>
    <t>Chestnuts</t>
  </si>
  <si>
    <t>CHESTNUTS,EUROPEAN,DRIED,UNPEELED</t>
  </si>
  <si>
    <t>Almonds; with shell</t>
  </si>
  <si>
    <t>ALMONDS</t>
  </si>
  <si>
    <t>Walnuts; with shell</t>
  </si>
  <si>
    <t>WALNUTS,BLACK,DRIED</t>
  </si>
  <si>
    <t>WALNUTS,ENGLISH</t>
  </si>
  <si>
    <t>Pistachios</t>
  </si>
  <si>
    <t>PISTACHIO NUTS,RAW</t>
  </si>
  <si>
    <t>Hazelnuts; with shell</t>
  </si>
  <si>
    <t>HAZELNUTS OR FILBERTS</t>
  </si>
  <si>
    <t>Nuts; nes</t>
  </si>
  <si>
    <t>PECANS</t>
  </si>
  <si>
    <t>MACADAMIA NUTS,RAW</t>
  </si>
  <si>
    <t>NUTS,PILINUTS,DRIED</t>
  </si>
  <si>
    <t>NUTS,PINE NUTS,DRIED</t>
  </si>
  <si>
    <t>Sunflowerseed</t>
  </si>
  <si>
    <t>SUNFLOWER SD KRNLS,DRIED</t>
  </si>
  <si>
    <t>SPICES,MUSTARD SD,GROUND</t>
  </si>
  <si>
    <t>COTTONSEED KRNLS,RSTD (GLANDLESS)</t>
  </si>
  <si>
    <t>COCONUT MEAT,RAW</t>
  </si>
  <si>
    <t>Sesameseed</t>
  </si>
  <si>
    <t>SESAME SD KRNLS,DRIED (DECORT)</t>
  </si>
  <si>
    <t>Tomatoes</t>
  </si>
  <si>
    <t>TOMATOES,RED,RIPE,RAW,YEAR RND AVERAGE</t>
  </si>
  <si>
    <t>ONIONS,RAW</t>
  </si>
  <si>
    <t>Cabbages and other brassicas</t>
  </si>
  <si>
    <t>CABBAGE,CHINESE (PAK-CHOI),RAW</t>
  </si>
  <si>
    <t>CABBAGE,RAW</t>
  </si>
  <si>
    <t>CABBAGE,RED,RAW</t>
  </si>
  <si>
    <t>CABBAGE,SAVOY,RAW</t>
  </si>
  <si>
    <t>BRUSSELS SPROUTS,RAW</t>
  </si>
  <si>
    <t>COLLARDS,RAW</t>
  </si>
  <si>
    <t>KALE,RAW</t>
  </si>
  <si>
    <t>KOHLRABI,RAW</t>
  </si>
  <si>
    <t>Artichokes</t>
  </si>
  <si>
    <t>ARTICHOKES,(GLOBE OR FRENCH),RAW</t>
  </si>
  <si>
    <t>Asparagus</t>
  </si>
  <si>
    <t>ASPARAGUS,RAW</t>
  </si>
  <si>
    <t>Lettuce and chicory</t>
  </si>
  <si>
    <t>LETTUCE,BUTTERHEAD (INCL BOSTON&amp;BIBB TYPES),RAW</t>
  </si>
  <si>
    <t>LETTUCE,COS OR ROMAINE,RAW</t>
  </si>
  <si>
    <t>LETTUCE,ICEBERG (INCL CRISPHEAD TYPES),RAW</t>
  </si>
  <si>
    <t>LETTUCE,GRN LEAF,RAW</t>
  </si>
  <si>
    <t>LETTUCE,RED LEAF,RAW</t>
  </si>
  <si>
    <t>CHICORY,WITLOOF,RAW</t>
  </si>
  <si>
    <t>CHICORY GREENS,RAW</t>
  </si>
  <si>
    <t>ENDIVE,RAW</t>
  </si>
  <si>
    <t>Spinach</t>
  </si>
  <si>
    <t>SPINACH,RAW</t>
  </si>
  <si>
    <t>Cauliflowers and broccoli</t>
  </si>
  <si>
    <t>CAULIFLOWER,RAW</t>
  </si>
  <si>
    <t>BROCCOLI,RAW</t>
  </si>
  <si>
    <t>Pumpkins; squash; and gourds</t>
  </si>
  <si>
    <t>PUMPKIN,RAW</t>
  </si>
  <si>
    <t>SQUASH,SMMR,ALL VAR,RAW</t>
  </si>
  <si>
    <t>SQUASH,WNTR,ALL VAR,RAW</t>
  </si>
  <si>
    <t>Cucumbers and gherkins</t>
  </si>
  <si>
    <t>CUCUMBER,WITH PEEL,RAW</t>
  </si>
  <si>
    <t>Eggplants (aubergines)</t>
  </si>
  <si>
    <t>EGGPLANT,RAW</t>
  </si>
  <si>
    <t>Chillies and peppers; green</t>
  </si>
  <si>
    <t>PEPPERS,SWT,GRN,RAW</t>
  </si>
  <si>
    <t>PEPPERS,HOT CHILI,RED,RAW</t>
  </si>
  <si>
    <t>PEPPERS,HOT CHILI,GRN,RAW</t>
  </si>
  <si>
    <t>PEPPERS,SWT,RED,RAW</t>
  </si>
  <si>
    <t>PEPPERS,SWEET,YELLOW,RAW</t>
  </si>
  <si>
    <t>PEPPER,BANANA,RAW</t>
  </si>
  <si>
    <t>PEPPERS,SERRANO,RAW</t>
  </si>
  <si>
    <t>PEPPERS,JALAPENO,RAW</t>
  </si>
  <si>
    <t>PEPPERS,HUNGARIAN,RAW</t>
  </si>
  <si>
    <t>Onions (inc. shallots); green</t>
  </si>
  <si>
    <t>ONIONS,SPRING OR SCALLIONS (INCL TOPS&amp;BULB),RAW</t>
  </si>
  <si>
    <t>SHALLOTS,RAW</t>
  </si>
  <si>
    <t>ONIONS,WELSH,RAW</t>
  </si>
  <si>
    <t>Garlic</t>
  </si>
  <si>
    <t>GARLIC,RAW</t>
  </si>
  <si>
    <t>Leeks; other alliaceous veg.</t>
  </si>
  <si>
    <t>LEEKS,(BULB&amp;LOWER LEAF-PORTION),RAW</t>
  </si>
  <si>
    <t>CHIVES,RAW</t>
  </si>
  <si>
    <t>Beans; green</t>
  </si>
  <si>
    <t>BEANS,SNAP,GREEN,RAW</t>
  </si>
  <si>
    <t>BEANS,SNAP,YELLOW,RAW</t>
  </si>
  <si>
    <t>Peas; green</t>
  </si>
  <si>
    <t>PEAS,EDIBLE-PODDED,RAW</t>
  </si>
  <si>
    <t>PEAS,GREEN,RAW</t>
  </si>
  <si>
    <t>Leguminous vegetables; nes</t>
  </si>
  <si>
    <t>BEANS,FAVA,IN POD,RAW</t>
  </si>
  <si>
    <t>String beans</t>
  </si>
  <si>
    <t>Carrots and turnips</t>
  </si>
  <si>
    <t>CARROTS,RAW</t>
  </si>
  <si>
    <t>Okra</t>
  </si>
  <si>
    <t>OKRA,RAW</t>
  </si>
  <si>
    <t>Maize; green</t>
  </si>
  <si>
    <t>CORN,SWT,YEL,RAW</t>
  </si>
  <si>
    <t>Mushrooms and truffles</t>
  </si>
  <si>
    <t>MUSHROOMS,SHIITAKE,RAW</t>
  </si>
  <si>
    <t>MUSHROOMS,CHANTERELLE,RAW</t>
  </si>
  <si>
    <t>MUSHROOMS,MOREL,RAW</t>
  </si>
  <si>
    <t>MUSHROOMS,WHITE,RAW</t>
  </si>
  <si>
    <t>MUSHROOMS,PORTABELLA,RAW</t>
  </si>
  <si>
    <t>MUSHROOMS,BROWN,ITALIAN,OR CRIMINI,RAW</t>
  </si>
  <si>
    <t>MUSHROOMS,ENOKI,RAW</t>
  </si>
  <si>
    <t>MUSHROOMS,MAITAKE,RAW</t>
  </si>
  <si>
    <t>JEW'S EAR,(PEPEAO),RAW</t>
  </si>
  <si>
    <t>Chicory roots</t>
  </si>
  <si>
    <t>CHICORY ROOTS,RAW</t>
  </si>
  <si>
    <t>Watermelons</t>
  </si>
  <si>
    <t>WATERMELON,RAW</t>
  </si>
  <si>
    <t>Other melons (inc. cantaloupes)</t>
  </si>
  <si>
    <t>MELONS,CANTALOUPE,RAW</t>
  </si>
  <si>
    <t>MELONS,CASABA,RAW</t>
  </si>
  <si>
    <t>MELONS,HONEYDEW,RAW</t>
  </si>
  <si>
    <t>Oranges; Mandarines</t>
  </si>
  <si>
    <t>ORANGES,RAW,ALL COMM VAR</t>
  </si>
  <si>
    <t>TANGERINES,(MANDARIN ORANGES),RAW</t>
  </si>
  <si>
    <t>CLEMENTINES,RAW</t>
  </si>
  <si>
    <t>Lemons; Limes</t>
  </si>
  <si>
    <t>LEMONS,RAW,WITHOUT PEEL</t>
  </si>
  <si>
    <t>LIMES,RAW</t>
  </si>
  <si>
    <t>Grapefruit</t>
  </si>
  <si>
    <t>GRAPEFRUIT,RAW,PINK&amp;RED&amp;WHITE,ALL AREAS</t>
  </si>
  <si>
    <t>PUMMELO,RAW</t>
  </si>
  <si>
    <t>Citrus; Other</t>
  </si>
  <si>
    <t>KUMQUATS,RAW</t>
  </si>
  <si>
    <t>BANANAS,RAW</t>
  </si>
  <si>
    <t>PLANTAINS,RAW</t>
  </si>
  <si>
    <t>Apples</t>
  </si>
  <si>
    <t>APPLES,RAW,WITH SKIN</t>
  </si>
  <si>
    <t>Pineapples</t>
  </si>
  <si>
    <t>PINEAPPLE,RAW,ALL VAR</t>
  </si>
  <si>
    <t>DATES,DEGLET NOOR</t>
  </si>
  <si>
    <t>DATES,MEDJOOL</t>
  </si>
  <si>
    <t>Grapes</t>
  </si>
  <si>
    <t>Grapes, muscadine, raw</t>
  </si>
  <si>
    <t>GRAPES,AMERICAN TYPE (SLIP SKN),RAW</t>
  </si>
  <si>
    <t>GRAPES,RED OR GRN (EURO TYPE,SUCH AS THOMPSON SEEDLESS),RAW</t>
  </si>
  <si>
    <t>Pears</t>
  </si>
  <si>
    <t>PEARS,RAW</t>
  </si>
  <si>
    <t>Quinces</t>
  </si>
  <si>
    <t>QUINCES,RAW</t>
  </si>
  <si>
    <t>Apricots</t>
  </si>
  <si>
    <t>APRICOTS,RAW</t>
  </si>
  <si>
    <t>Sour cherries</t>
  </si>
  <si>
    <t>CHERRIES,SOUR,RED,RAW</t>
  </si>
  <si>
    <t>Cherries</t>
  </si>
  <si>
    <t>CHERRIES,SWEET,RAW</t>
  </si>
  <si>
    <t>Peaches and nectarines</t>
  </si>
  <si>
    <t>PEACHES,RAW</t>
  </si>
  <si>
    <t>NECTARINES,RAW</t>
  </si>
  <si>
    <t>Plums and sloes</t>
  </si>
  <si>
    <t>PLUMS,RAW</t>
  </si>
  <si>
    <t>Strawberries</t>
  </si>
  <si>
    <t>STRAWBERRIES,RAW</t>
  </si>
  <si>
    <t>Raspberries</t>
  </si>
  <si>
    <t>RASPBERRIES,RAW</t>
  </si>
  <si>
    <t>Gooseberries</t>
  </si>
  <si>
    <t>GOOSEBERRIES,RAW</t>
  </si>
  <si>
    <t>Currants</t>
  </si>
  <si>
    <t>CURRANTS,EUROPEAN BLACK,RAW</t>
  </si>
  <si>
    <t>CURRANTS,RED&amp;WHITE,RAW</t>
  </si>
  <si>
    <t>Blueberries</t>
  </si>
  <si>
    <t>BLUEBERRIES,RAW</t>
  </si>
  <si>
    <t>Cranberries</t>
  </si>
  <si>
    <t>CRANBERRIES,RAW</t>
  </si>
  <si>
    <t>Mangos; mangosteens; guavas</t>
  </si>
  <si>
    <t>MANGOS,RAW</t>
  </si>
  <si>
    <t>GUAVAS,COMMON,RAW</t>
  </si>
  <si>
    <t>Avocados</t>
  </si>
  <si>
    <t>AVOCADOS,RAW,ALL COMM VAR</t>
  </si>
  <si>
    <t>Persimmons</t>
  </si>
  <si>
    <t>PERSIMMONS,JAPANESE,RAW</t>
  </si>
  <si>
    <t>PERSIMMONS,NATIVE,RAW</t>
  </si>
  <si>
    <t>Kiwi fruit</t>
  </si>
  <si>
    <t>KIWIFRUIT,GRN,RAW</t>
  </si>
  <si>
    <t>KIWIFRUIT,GOLD,RAW</t>
  </si>
  <si>
    <t>Papayas</t>
  </si>
  <si>
    <t>PAPAYAS,RAW</t>
  </si>
  <si>
    <t>OIL,SOYBN,SALAD OR COOKING</t>
  </si>
  <si>
    <t>OIL;SOYBN;SALAD OR COOKING;(PARTIALLY HYDROGENATED)</t>
  </si>
  <si>
    <t>OIL;INDUSTRIAL;SOY;LO LINOLENIC</t>
  </si>
  <si>
    <t>OIL;INDUSTRIAL;SOY;ULTRA LO LINOLENIC</t>
  </si>
  <si>
    <t>OIL;INDUSTRIAL;SOY;FULLY HYDR</t>
  </si>
  <si>
    <t>OIL,PNUT,SALAD OR COOKING</t>
  </si>
  <si>
    <t>OIL,SUNFLOWER,LINOLEIC (LESS THAN 60%)</t>
  </si>
  <si>
    <t>OIL,CANOLA</t>
  </si>
  <si>
    <t>OIL,MUSTARD</t>
  </si>
  <si>
    <t>OIL,CTTNSD,SALAD OR COOKING</t>
  </si>
  <si>
    <t>VEGETABLE OIL,PALM KERNEL</t>
  </si>
  <si>
    <t>OIL,PALM</t>
  </si>
  <si>
    <t>OIL,COCNT</t>
  </si>
  <si>
    <t>OIL,SESAME,SALAD OR COOKING</t>
  </si>
  <si>
    <t>OIL,OLIVE,SALAD OR COOKING</t>
  </si>
  <si>
    <t>OIL,RICE BRAN</t>
  </si>
  <si>
    <t>OIL,CORN,INDUSTRIAL &amp; RTL,ALLPURP SALAD OR COOKING</t>
  </si>
  <si>
    <t>Oilcrops Oil; Other</t>
  </si>
  <si>
    <t>OIL,SAFFLOWER,SALAD OR COOKING,LINOLEIC,(OVER 70%)</t>
  </si>
  <si>
    <t>OIL,POPPYSEED</t>
  </si>
  <si>
    <t>OIL,FLAXSEED,COLD PRESSED</t>
  </si>
  <si>
    <t>OIL,COCOA BUTTER</t>
  </si>
  <si>
    <t>MARGARINE,REG,80% FAT,COMP,STK,WO/ SALT</t>
  </si>
  <si>
    <t>SHORTENING HOUSEHOLD SOYBN (HYDR)&amp;PALM</t>
  </si>
  <si>
    <t>OIL,SUNFLOWER,LINOLEIC,(PARTIALLY HYDROGENATED)</t>
  </si>
  <si>
    <t>Fats; Animals; Raw</t>
  </si>
  <si>
    <t>FAT,CHICKEN</t>
  </si>
  <si>
    <t>FAT,DUCK</t>
  </si>
  <si>
    <t>FAT,TURKEY</t>
  </si>
  <si>
    <t>LARD</t>
  </si>
  <si>
    <t>FAT,BEEF TALLOW</t>
  </si>
  <si>
    <t>FAT,MUTTON TALLOW</t>
  </si>
  <si>
    <t>PORK,FRSH,FAT,RAW</t>
  </si>
  <si>
    <t>Fish; Body Oil</t>
  </si>
  <si>
    <t>FISH OIL,HERRING</t>
  </si>
  <si>
    <t>FISH OIL,MENHADEN</t>
  </si>
  <si>
    <t>FISH OIL,SALMON</t>
  </si>
  <si>
    <t>FISH OIL,SARDINE</t>
  </si>
  <si>
    <t>Fish; Liver Oil</t>
  </si>
  <si>
    <t>FISH OIL,COD LIVER</t>
  </si>
  <si>
    <t>Butter; cow milk</t>
  </si>
  <si>
    <t>BUTTER,WITHOUT SALT</t>
  </si>
  <si>
    <t>CREAM,FLUID,HVY WHIPPING</t>
  </si>
  <si>
    <t>Hen eggs; in shell</t>
  </si>
  <si>
    <t>EGG,WHL,RAW,FRSH</t>
  </si>
  <si>
    <t>BEEF,CARCASS,LN&amp;FAT,CHOIC,RAW</t>
  </si>
  <si>
    <t>LAMB,DOM,COMP OF RTL CUTS,LN&amp;FAT,1/4"FAT,CHOIC,RAW</t>
  </si>
  <si>
    <t>GOAT,RAW</t>
  </si>
  <si>
    <t>PORK,FRSH,CARCASS,LN&amp;FAT,RAW</t>
  </si>
  <si>
    <t>CHICKEN,BROILERS OR FRYERS,MEAT &amp; SKN,RAW</t>
  </si>
  <si>
    <t>DUCK,DOMESTICATED,MEAT&amp;SKN,RAW</t>
  </si>
  <si>
    <t>GOOSE,DOMESTICATED,MEAT&amp;SKN,RAW</t>
  </si>
  <si>
    <t>TURKEY,WHL,MEAT &amp; SKN,RAW</t>
  </si>
  <si>
    <t>Bird meat; nes</t>
  </si>
  <si>
    <t>PHEASANT,RAW,MEAT&amp;SKN</t>
  </si>
  <si>
    <t>QUAIL,MEAT AND SKIN,RAW</t>
  </si>
  <si>
    <t>SQUAB,(PIGEON),MEAT&amp;SKN,RAW</t>
  </si>
  <si>
    <t>EMU,GROUND,RAW</t>
  </si>
  <si>
    <t>OSTRICH,GROUND,RAW</t>
  </si>
  <si>
    <t>Horse meat</t>
  </si>
  <si>
    <t>GAME MEAT,HORSE,RAW</t>
  </si>
  <si>
    <t>Rabbit meat</t>
  </si>
  <si>
    <t>GAME MEAT,RABBIT,DOMESTICATED,COMP OF CUTS,RAW</t>
  </si>
  <si>
    <t>GAME MEAT,RABBIT,WILD,RAW</t>
  </si>
  <si>
    <t>Offals of cattle; edible</t>
  </si>
  <si>
    <t>BEEF,VAR MEATS&amp;BY-PRODUCTS,BRAIN,RAW</t>
  </si>
  <si>
    <t>BEEF,VAR MEATS&amp;BY-PRODUCTS,HEART,RAW</t>
  </si>
  <si>
    <t>BEEF,VAR MEATS&amp;BY-PRODUCTS,KIDNEYS,RAW</t>
  </si>
  <si>
    <t>BEEF,VAR MEATS&amp;BY-PRODUCTS,LIVER,RAW</t>
  </si>
  <si>
    <t>BEEF,VAR MEATS&amp;BY-PRODUCTS,LUNGS,RAW</t>
  </si>
  <si>
    <t>BEEF,VAR MEATS&amp;BY-PRODUCTS,PANCREAS,RAW</t>
  </si>
  <si>
    <t>BEEF,VAR MEATS&amp;BY-PRODUCTS,SPLEEN,RAW</t>
  </si>
  <si>
    <t>BEEF,VAR MEATS&amp;BY-PRODUCTS,THYMUS,RAW</t>
  </si>
  <si>
    <t>BEEF,VAR MEATS&amp;BY-PRODUCTS,TONGUE,RAW</t>
  </si>
  <si>
    <t>BEEF,VAR MEATS&amp;BY-PRODUCTS,TRIPE,RAW</t>
  </si>
  <si>
    <t>Offals of sheep; edible</t>
  </si>
  <si>
    <t>LAMB,VAR MEATS&amp;BY-PRODUCTS,BRAIN,RAW</t>
  </si>
  <si>
    <t>LAMB,VAR MEATS&amp;BY-PRODUCTS,HEART,RAW</t>
  </si>
  <si>
    <t>LAMB,VAR MEATS&amp;BY-PRODUCTS,KIDNEYS,RAW</t>
  </si>
  <si>
    <t>LAMB,VAR MEATS&amp;BY-PRODUCTS,LIVER,RAW</t>
  </si>
  <si>
    <t>LAMB,VAR MEATS&amp;BY-PRODUCTS,LUNGS,RAW</t>
  </si>
  <si>
    <t>LAMB,VAR MEATS&amp;BY-PRODUCTS,PANCREAS,RAW</t>
  </si>
  <si>
    <t>LAMB,VAR MEATS&amp;BY-PRODUCTS,SPLEEN,RAW</t>
  </si>
  <si>
    <t>LAMB,VAR MEATS&amp;BY-PRODUCTS,TONGUE,RAW</t>
  </si>
  <si>
    <t>Offals of pigs; edible</t>
  </si>
  <si>
    <t>PORK,FRSH,VAR MEATS&amp;BY-PRODUCTS,BRAIN,RAW</t>
  </si>
  <si>
    <t>PORK,FRSH,VAR MEATS&amp;BY-PRODUCTS,CHITTERLINGS,RAW</t>
  </si>
  <si>
    <t>PORK,FRSH,VAR MEATS&amp;BY-PRODUCTS,EARS,FRZ,RAW</t>
  </si>
  <si>
    <t>PORK,FRSH,VAR MEATS&amp;BY-PRODUCTS,FEET,RAW</t>
  </si>
  <si>
    <t>PORK,FRSH,VAR MEATS&amp;BY-PRODUCTS,HEART,RAW</t>
  </si>
  <si>
    <t>PORK,FRSH,VAR MEATS&amp;BY-PRODUCTS,JOWL,RAW</t>
  </si>
  <si>
    <t>PORK,FRSH,VAR MEATS&amp;BY-PRODUCTS,KIDNEYS,RAW</t>
  </si>
  <si>
    <t>PORK,FRSH,VAR MEATS&amp;BY-PRODUCTS,LEAF FAT,RAW</t>
  </si>
  <si>
    <t>PORK,FRSH,VAR MEATS&amp;BY-PRODUCTS,LIVER,RAW</t>
  </si>
  <si>
    <t>PORK,FRSH,VAR MEATS&amp;BY-PRODUCTS,LUNGS,RAW</t>
  </si>
  <si>
    <t>PORK,FRSH,VAR MEATS&amp;BY-PRODUCTS,PANCREAS,RAW</t>
  </si>
  <si>
    <t>PORK,FRSH,VAR MEATS&amp;BY-PRODUCTS,SPLEEN,RAW</t>
  </si>
  <si>
    <t>PORK,FRSH,VAR MEATS&amp;BY-PRODUCTS,STOMACH,RAW</t>
  </si>
  <si>
    <t>PORK,FRSH,VAR MEATS&amp;BY-PRODUCTS,TONGUE,RAW</t>
  </si>
  <si>
    <t>Offals; liver; chicken</t>
  </si>
  <si>
    <t>CHICKEN,LIVER,ALL CLASSES,RAW</t>
  </si>
  <si>
    <t>Offals; liver; geese</t>
  </si>
  <si>
    <t>GOOSE,LIVER,RAW</t>
  </si>
  <si>
    <t>Offals; liver; duck</t>
  </si>
  <si>
    <t>DUCK,DOMESTICATED,LIVER,RAW</t>
  </si>
  <si>
    <t>MEAR (RUMINANTS) and offals</t>
  </si>
  <si>
    <t>MEAT (MONOGASTRIC) and offals</t>
  </si>
  <si>
    <t>BASS,FRSH H2O,MXD SP,RAW</t>
  </si>
  <si>
    <t>BURBOT,RAW</t>
  </si>
  <si>
    <t>CARP,RAW</t>
  </si>
  <si>
    <t>CATFISH,CHANNEL,WILD,RAW</t>
  </si>
  <si>
    <t>CISCO,RAW</t>
  </si>
  <si>
    <t>DRUM,FRESHWATER,RAW</t>
  </si>
  <si>
    <t>PIKE,NORTHERN,RAW</t>
  </si>
  <si>
    <t>PIKE,WALLEYE,RAW</t>
  </si>
  <si>
    <t>SMELT,RAINBOW,RAW</t>
  </si>
  <si>
    <t>SUCKER,WHITE,RAW</t>
  </si>
  <si>
    <t>TROUT,MIXED SPECIES,RAW</t>
  </si>
  <si>
    <t>WHITEFISH,MXD SP,RAW</t>
  </si>
  <si>
    <t>MILKFISH,RAW</t>
  </si>
  <si>
    <t>PERCH,MIXED SPECIES,RAW</t>
  </si>
  <si>
    <t>SALMON,ATLANTIC,WILD,RAW</t>
  </si>
  <si>
    <t>SALMON,CHINOOK,RAW</t>
  </si>
  <si>
    <t>SALMON,CHUM,RAW</t>
  </si>
  <si>
    <t>SALMON,COHO,WILD,RAW</t>
  </si>
  <si>
    <t>SALMON,PINK,RAW</t>
  </si>
  <si>
    <t>SALMON,SOCKEYE,RAW</t>
  </si>
  <si>
    <t>STURGEON,MXD SP,RAW</t>
  </si>
  <si>
    <t>FISH,TILAPIA,RAW</t>
  </si>
  <si>
    <t>COD,ATLANTIC,RAW</t>
  </si>
  <si>
    <t>COD,PACIFIC,RAW</t>
  </si>
  <si>
    <t>EEL,MIXED SPECIES,RAW</t>
  </si>
  <si>
    <t>FLATFISH (FLOUNDER&amp;SOLE SP),RAW</t>
  </si>
  <si>
    <t>HADDOCK,RAW</t>
  </si>
  <si>
    <t>HALIBUT,ATLANTIC&amp;PACIFIC,RAW</t>
  </si>
  <si>
    <t>POLLOCK,ATLANTIC,RAW</t>
  </si>
  <si>
    <t>SEA BASS,MXD SP,RAW</t>
  </si>
  <si>
    <t>SHARK,MIXED SPECIES,RAW</t>
  </si>
  <si>
    <t>TURBOT,EUROPEAN,RAW</t>
  </si>
  <si>
    <t>MONKFISH,RAW</t>
  </si>
  <si>
    <t>FISH,POLLOCK,ALASKA,RAW</t>
  </si>
  <si>
    <t>ROUGHY,ORANGE,RAW</t>
  </si>
  <si>
    <t>SNAPPER,MIXED SPECIES,RAW</t>
  </si>
  <si>
    <t>LINGCOD,RAW</t>
  </si>
  <si>
    <t>POUT,OCEAN,RAW</t>
  </si>
  <si>
    <t>TILEFISH,RAW</t>
  </si>
  <si>
    <t>SCUP,RAW</t>
  </si>
  <si>
    <t>YELLOWTAIL,MXD SP,RAW</t>
  </si>
  <si>
    <t>CROAKER,ATLANTIC,RAW</t>
  </si>
  <si>
    <t>CUSK,RAW</t>
  </si>
  <si>
    <t>LING,RAW</t>
  </si>
  <si>
    <t>MULLET,STRIPED,RAW</t>
  </si>
  <si>
    <t>WOLFFISH,ATLANTIC,RAW</t>
  </si>
  <si>
    <t>GROUPER,MIXED SPECIES,RAW</t>
  </si>
  <si>
    <t>OCEAN PERCH,ATLANTIC,RAW</t>
  </si>
  <si>
    <t>ROCKFISH,PACIFIC,MXD SP,RAW</t>
  </si>
  <si>
    <t>WHITING,MIXED SPECIES,RAW</t>
  </si>
  <si>
    <t>HERRING,ATLANTIC,RAW</t>
  </si>
  <si>
    <t>HERRING,PACIFIC,RAW</t>
  </si>
  <si>
    <t>SUNFISH,PUMPKIN SEED,RAW</t>
  </si>
  <si>
    <t>SWORDFISH,RAW</t>
  </si>
  <si>
    <t>TUNA,FRESH,BLUEFIN,RAW</t>
  </si>
  <si>
    <t>TUNA,FRESH,SKIPJACK,RAW</t>
  </si>
  <si>
    <t>TUNA,FRESH,YELLOWFIN,RAW</t>
  </si>
  <si>
    <t>ANCHOVY,EUROPEAN,RAW</t>
  </si>
  <si>
    <t>BLUEFISH,RAW</t>
  </si>
  <si>
    <t>BUTTERFISH,RAW</t>
  </si>
  <si>
    <t>DOLPHINFISH,RAW</t>
  </si>
  <si>
    <t>MACKEREL,ATLANTIC,RAW</t>
  </si>
  <si>
    <t>MACKEREL,KING,RAW</t>
  </si>
  <si>
    <t>MACKEREL,SPANISH,RAW</t>
  </si>
  <si>
    <t>SHAD,AMERICAN,RAW</t>
  </si>
  <si>
    <t>POMPANO,FLORIDA,RAW</t>
  </si>
  <si>
    <t>Sugar Cane</t>
  </si>
  <si>
    <t>SUGAR,TURBINADO</t>
  </si>
  <si>
    <t>SUGARS,GRANULATED</t>
  </si>
  <si>
    <t>Sugar; Non-Centrifugal</t>
  </si>
  <si>
    <t>HONEY</t>
  </si>
  <si>
    <t>ALCOHOLIC BEV,WINE,TABLE,ALL</t>
  </si>
  <si>
    <t>ALCOHOLIC BEV,BEER,REG,ALL</t>
  </si>
  <si>
    <t>Beverages; Fermented</t>
  </si>
  <si>
    <t>ALCOHOLIC BEV,RICE (SAKE)</t>
  </si>
  <si>
    <t>Beverages; Alcoholic</t>
  </si>
  <si>
    <t>ALCOHOLIC BEV,DISTILLED,ALL (GIN,RUM,VODKA,WHISKEY) 80 PROOF</t>
  </si>
  <si>
    <t>Coffee</t>
  </si>
  <si>
    <t>COFFEE BEANS (corrected using water percentage from Latinfoods water percentage for beans)</t>
  </si>
  <si>
    <t>Cocoa Beans</t>
  </si>
  <si>
    <t>COCOA,DRY PDR,UNSWTND</t>
  </si>
  <si>
    <t>Tea</t>
  </si>
  <si>
    <t>TEA, BLACK (corrected using Latinfoods moisture percentage)</t>
  </si>
  <si>
    <t>Olives</t>
  </si>
  <si>
    <t>OLIVES,RIPE,CND (SMALL-EXTRA LRG)</t>
  </si>
  <si>
    <t>OLIVES,RIPE,CND (JUMBO-SUPER COLOSSAL)</t>
  </si>
  <si>
    <t>MEAN F6V</t>
  </si>
  <si>
    <t>MEAN</t>
  </si>
  <si>
    <t>VEGETABLES AND FRUITS</t>
  </si>
  <si>
    <t>EU27</t>
  </si>
  <si>
    <t>CEREALS_DIET</t>
  </si>
  <si>
    <t>TUBERS_DIET</t>
  </si>
  <si>
    <t>PULSES_LEGUMES</t>
  </si>
  <si>
    <t>NUTS</t>
  </si>
  <si>
    <t>FRUITS_VEGETABLES_DIET</t>
  </si>
  <si>
    <t>FATS_VEGETAL</t>
  </si>
  <si>
    <t>FATS_ANIMAL</t>
  </si>
  <si>
    <t>MEAT_RUMINANTS</t>
  </si>
  <si>
    <t>MEAT_MONOGASTRIC</t>
  </si>
  <si>
    <t>BEVERAGES</t>
  </si>
  <si>
    <t>Group</t>
  </si>
  <si>
    <t>Region</t>
  </si>
  <si>
    <t>FBS kg/capita/year</t>
  </si>
  <si>
    <t>cf</t>
  </si>
  <si>
    <t>wp(cns)</t>
  </si>
  <si>
    <t>consumo</t>
  </si>
  <si>
    <r>
      <t xml:space="preserve">cf </t>
    </r>
    <r>
      <rPr>
        <b/>
        <vertAlign val="subscript"/>
        <sz val="12"/>
        <color theme="1"/>
        <rFont val="Calibri"/>
        <family val="2"/>
        <scheme val="minor"/>
      </rPr>
      <t>fresh</t>
    </r>
  </si>
  <si>
    <r>
      <t xml:space="preserve">cf </t>
    </r>
    <r>
      <rPr>
        <b/>
        <vertAlign val="subscript"/>
        <sz val="12"/>
        <color theme="1"/>
        <rFont val="Calibri"/>
        <family val="2"/>
        <scheme val="minor"/>
      </rPr>
      <t>prcd</t>
    </r>
  </si>
  <si>
    <r>
      <t>wp(cns</t>
    </r>
    <r>
      <rPr>
        <b/>
        <vertAlign val="subscript"/>
        <sz val="12"/>
        <color theme="1"/>
        <rFont val="Calibri"/>
        <family val="2"/>
        <scheme val="minor"/>
      </rPr>
      <t>prcd</t>
    </r>
    <r>
      <rPr>
        <b/>
        <sz val="12"/>
        <color theme="1"/>
        <rFont val="Calibri"/>
        <family val="2"/>
        <scheme val="minor"/>
      </rPr>
      <t>)</t>
    </r>
  </si>
  <si>
    <r>
      <t xml:space="preserve">pct </t>
    </r>
    <r>
      <rPr>
        <b/>
        <vertAlign val="subscript"/>
        <sz val="12"/>
        <color theme="1"/>
        <rFont val="Calibri"/>
        <family val="2"/>
        <scheme val="minor"/>
      </rPr>
      <t>prcd</t>
    </r>
  </si>
  <si>
    <r>
      <t xml:space="preserve">pct </t>
    </r>
    <r>
      <rPr>
        <b/>
        <vertAlign val="subscript"/>
        <sz val="12"/>
        <color theme="1"/>
        <rFont val="Calibri"/>
        <family val="2"/>
        <scheme val="minor"/>
      </rPr>
      <t>fresh</t>
    </r>
  </si>
  <si>
    <t>UK</t>
  </si>
  <si>
    <t>China</t>
  </si>
  <si>
    <t>EASOC</t>
  </si>
  <si>
    <t>India</t>
  </si>
  <si>
    <t>LATAM</t>
  </si>
  <si>
    <t>Russia</t>
  </si>
  <si>
    <t>USMCA</t>
  </si>
  <si>
    <t>LROW</t>
  </si>
  <si>
    <t xml:space="preserve">South and Southeast Asia </t>
  </si>
  <si>
    <t>1-pct prod</t>
  </si>
  <si>
    <t>USA, Canadá, Oceanía</t>
  </si>
  <si>
    <t>Industrialized Asia</t>
  </si>
  <si>
    <r>
      <rPr>
        <b/>
        <sz val="12"/>
        <color theme="1"/>
        <rFont val="Calibri"/>
        <family val="2"/>
        <scheme val="minor"/>
      </rPr>
      <t xml:space="preserve">Latin America: </t>
    </r>
    <r>
      <rPr>
        <sz val="12"/>
        <color theme="1"/>
        <rFont val="Calibri"/>
        <family val="2"/>
        <scheme val="minor"/>
      </rPr>
      <t>Argentina, Chile, Brasil, Colombia, Costa Rica y Perú.</t>
    </r>
  </si>
  <si>
    <r>
      <rPr>
        <b/>
        <sz val="12"/>
        <color theme="1"/>
        <rFont val="Calibri"/>
        <family val="2"/>
        <scheme val="minor"/>
      </rPr>
      <t>Indistrialized Asia:</t>
    </r>
    <r>
      <rPr>
        <sz val="12"/>
        <color theme="1"/>
        <rFont val="Calibri"/>
        <family val="2"/>
        <scheme val="minor"/>
      </rPr>
      <t xml:space="preserve"> Australia, Brunei, Camboya, Taiwán, Indonesia, Japón, Korea, Malasia, Nueva Zelanda, Filipinas, Singapur, Tailandoa, Vietnam.</t>
    </r>
  </si>
  <si>
    <t>DAIRY (Milk)</t>
  </si>
  <si>
    <t>BEBERAGES (alc.)</t>
  </si>
  <si>
    <t>DAIRY (milk)</t>
  </si>
  <si>
    <t>Por 100 g porción comestible</t>
  </si>
  <si>
    <t>Consumo (kg/persona/año)</t>
  </si>
  <si>
    <t>Consumo (kg/persona/día)</t>
  </si>
  <si>
    <t>Consumo (g/persona/día)</t>
  </si>
  <si>
    <t>Ingesta diaria de nutrientes</t>
  </si>
  <si>
    <t>TOTAL SIN ALCOHOL</t>
  </si>
  <si>
    <t>TOTAL CON ALCOHOL</t>
  </si>
  <si>
    <t>%Protein</t>
  </si>
  <si>
    <t>%CHO</t>
  </si>
  <si>
    <t>DN Fibre</t>
  </si>
  <si>
    <t>%Fats</t>
  </si>
  <si>
    <t>%SFA</t>
  </si>
  <si>
    <t>%MUFA</t>
  </si>
  <si>
    <t>%PUFA</t>
  </si>
  <si>
    <t>STIMULANTS (Cocoa)</t>
  </si>
  <si>
    <t>FATS_ANIMAL (with butter)</t>
  </si>
  <si>
    <t>FATS_ANIMALL (with butter)</t>
  </si>
  <si>
    <t>STIMULANTS (cocoa)</t>
  </si>
  <si>
    <t>%Azúcares</t>
  </si>
  <si>
    <t>%Prot. Vegetal</t>
  </si>
  <si>
    <t>%Prot. Animal</t>
  </si>
  <si>
    <t>TCA Ok</t>
  </si>
  <si>
    <t>Son los datos del consumo para el año 2020 de las hojas de balance y el cálculo de la ingesta, teniendo en cuenta el desperdicio y la porción comestible (método de Springmann et al., 2021).</t>
  </si>
  <si>
    <t>sheets</t>
  </si>
  <si>
    <t>Spanish</t>
  </si>
  <si>
    <t>English</t>
  </si>
  <si>
    <t>Average values by food and nutritional category for Locomotion</t>
  </si>
  <si>
    <t>Son los alimentos y nutrientes de las tablas de composición de alimentos (TCA) americanas que hemos utilizado para cada grupo de alimentos (GENuS).</t>
  </si>
  <si>
    <t>Es la tabla en la que hemos calculado el consumo de nutrientes calculada a partir de los datos de las 2 hojas anteriores.</t>
  </si>
  <si>
    <t>Es el cálculo del perfil nutricional.</t>
  </si>
  <si>
    <t>Historical food consumption from the food balances, taking into account: a) calculation of intake; b) wasted proportion; c) edible proportion. The method used in this step is the same than (Springmann et al., 2021).</t>
  </si>
  <si>
    <t>Consumption of nutrients. It has been calculated from data in last two sheets.</t>
  </si>
  <si>
    <t>Calculation of the nutritional profile.</t>
  </si>
  <si>
    <t>Nomenclature</t>
  </si>
  <si>
    <t>Definition</t>
  </si>
  <si>
    <t>Macronutrient</t>
  </si>
  <si>
    <t>%Sugars</t>
  </si>
  <si>
    <t>Justify why it is relevant in nutrition</t>
  </si>
  <si>
    <r>
      <t xml:space="preserve">cf </t>
    </r>
    <r>
      <rPr>
        <vertAlign val="subscript"/>
        <sz val="12"/>
        <color theme="1"/>
        <rFont val="Calibri"/>
        <family val="2"/>
        <scheme val="minor"/>
      </rPr>
      <t>fresh</t>
    </r>
  </si>
  <si>
    <r>
      <t xml:space="preserve">cf </t>
    </r>
    <r>
      <rPr>
        <vertAlign val="subscript"/>
        <sz val="12"/>
        <color theme="1"/>
        <rFont val="Calibri"/>
        <family val="2"/>
        <scheme val="minor"/>
      </rPr>
      <t>prcd</t>
    </r>
  </si>
  <si>
    <r>
      <t xml:space="preserve">pct </t>
    </r>
    <r>
      <rPr>
        <vertAlign val="subscript"/>
        <sz val="12"/>
        <color theme="1"/>
        <rFont val="Calibri"/>
        <family val="2"/>
        <scheme val="minor"/>
      </rPr>
      <t>prcd</t>
    </r>
  </si>
  <si>
    <r>
      <t xml:space="preserve">pct </t>
    </r>
    <r>
      <rPr>
        <vertAlign val="subscript"/>
        <sz val="12"/>
        <color theme="1"/>
        <rFont val="Calibri"/>
        <family val="2"/>
        <scheme val="minor"/>
      </rPr>
      <t>fresh</t>
    </r>
  </si>
  <si>
    <r>
      <t>wp(cns</t>
    </r>
    <r>
      <rPr>
        <vertAlign val="subscript"/>
        <sz val="12"/>
        <color theme="1"/>
        <rFont val="Calibri"/>
        <family val="2"/>
        <scheme val="minor"/>
      </rPr>
      <t>prcd</t>
    </r>
    <r>
      <rPr>
        <sz val="12"/>
        <color theme="1"/>
        <rFont val="Calibri"/>
        <family val="2"/>
        <scheme val="minor"/>
      </rPr>
      <t>)</t>
    </r>
  </si>
  <si>
    <t>Consumption (kg/capita/year)</t>
  </si>
  <si>
    <r>
      <t xml:space="preserve">North Africa, West and Central Asia
</t>
    </r>
    <r>
      <rPr>
        <sz val="12"/>
        <color theme="1"/>
        <rFont val="Calibri"/>
        <family val="2"/>
        <scheme val="minor"/>
      </rPr>
      <t xml:space="preserve">Suiza, Islandia, Israel, Kazakistán, Marruecos, Noruega, Arabia Saudí, Túnez, Turquía, Sudáfrica, Armenia, Afganistán, Albania, Algeria, Samoa, Andorra, Angola, Antigua y Barbuda, Bahamas, Barein, Barbados, Bangladesh, Bermudas, Bután, Bolivia, Notswana, Aruba, Belice, Islas Solomón, Myanmar, Burundi, Camerún, Cabo Verde, Islas Caimán, República Central Africana, Sri Lanka, Chad, Macao, Comoros, Congo, Islas Cook, Cuca, Azerbayán, Benín, Dominica, República Dominicana, Belarus, Ecuador, Egipto, El Salvador, Guinea Ecuatorial, Islas Faroe Y MUCHOS MÁS. </t>
    </r>
  </si>
  <si>
    <t>FBS</t>
  </si>
  <si>
    <t>Units</t>
  </si>
  <si>
    <t>Food composition table (FCT) for GENuS (food contents in terms of products and nutrients). Source: Harvard Dataverse (https://dataverse.harvard.edu/dataset.xhtml?persistentId=doi:10.7910/DVN/GNFVTT)</t>
  </si>
  <si>
    <t>Perfil nutricional (energético)</t>
  </si>
  <si>
    <t>General indicator of the metabolism</t>
  </si>
  <si>
    <t>Helps in the digestion and absorption of nutrients along the small intestine</t>
  </si>
  <si>
    <t>Saturated fatty acids.</t>
  </si>
  <si>
    <t>SFA have the strongest impact on blood cholesterol, increasing TC and LDL-cholesterol levels4,5. There is consistent scientific evidence that replacing saturated with unsaturated fats4,5,6 is the most beneficial for CHD risk reduction.</t>
  </si>
  <si>
    <t>https://www.dietattheheart.com/diet-and-dyslipidemia/dietary-fats-in-dyslipidemia/saturated-fatty-acids-sfa/</t>
  </si>
  <si>
    <t>References</t>
  </si>
  <si>
    <t>Monounsaturated fatty acids</t>
  </si>
  <si>
    <t>Polyunsaturated fatty acids</t>
  </si>
  <si>
    <t>https://www.netmeds.com/health-library/post/all-about-pufa-and-mufa-functions-and-health-benefits</t>
  </si>
  <si>
    <t>Omega 3 fatty acids possess strong anti-inflammatory properties which lower risk of heart disease, Alzheimer’s, promotes vision and boost brain health.
Prefer MUFA and PUFA rich oils instead of saturated fats and other unhealthy fats as it can reduce the risk of heart disease.
MUFA are good in improving the insulin levels and keeps blood sugar under control, thereby avoidinh instances of hyperglycemia, hypoglycemia and prediabetes symptoms.
Evidence has proven that regular usage of MUFA lowers the bad cholesterol and improves the level of good cholesterol.
Omega 3 fatty acids rich in PUFA promote mood and alleviate depression and anxiety.
Omega 3 fatty acids promote normal fetal development.
MUFA and PUFA intake as per recommendation help in cell and nerve maintenance and aid in digestion.
The key is moderation as excessive fat intake can increase the risk of chronic ailments.</t>
  </si>
  <si>
    <t>g</t>
  </si>
  <si>
    <t>kcal</t>
  </si>
  <si>
    <t>%</t>
  </si>
  <si>
    <t>https://www.hsph.harvard.edu/nutritionsource/what-should-you-eat/protein/</t>
  </si>
  <si>
    <t>Recommended range of intake</t>
  </si>
  <si>
    <t>Food balance sheet</t>
  </si>
  <si>
    <t>Conversion factor. Amount of edible food and with the percentage of food wasted during consumption</t>
  </si>
  <si>
    <t>Percentage of food wasted during consumption</t>
  </si>
  <si>
    <t>Wastage as conversion factor to estimate what is utilised fresh</t>
  </si>
  <si>
    <t>Wastage as conversion factor to estimate what is utilised in processing form</t>
  </si>
  <si>
    <t>Wastage as proportion of the utilised in processing form</t>
  </si>
  <si>
    <t>Wastage as proportion of the utilised fresh</t>
  </si>
  <si>
    <t>Percentage of food wasted during consumption in processing form</t>
  </si>
  <si>
    <t>TCA Groups</t>
  </si>
  <si>
    <t>Intake 2020</t>
  </si>
  <si>
    <t>Nutritional profile 2020</t>
  </si>
  <si>
    <t>Son los datos medios de nutrientes de cada grupo de alimentos. Por 100 g porción comestible</t>
  </si>
  <si>
    <t>-</t>
  </si>
  <si>
    <t>PULSES_LEGUMES_NUTS</t>
  </si>
  <si>
    <t>cf fresh</t>
  </si>
  <si>
    <t>cf prcd</t>
  </si>
  <si>
    <t>pct prcd</t>
  </si>
  <si>
    <t>pct fresh</t>
  </si>
  <si>
    <t>wp(cnsprcd)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</si>
</sst>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20"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theme="1"/>
      <name val="Calibri"/>
      <family val="2"/>
      <charset val="161"/>
      <scheme val="minor"/>
    </font>
    <font>
      <sz val="12"/>
      <color rgb="FFFF0000"/>
      <name val="Calibri"/>
      <family val="2"/>
      <scheme val="minor"/>
    </font>
    <font>
      <sz val="12"/>
      <name val="Calibri"/>
      <family val="2"/>
      <scheme val="minor"/>
    </font>
    <font>
      <sz val="10"/>
      <color indexed="8"/>
      <name val="Arial"/>
      <family val="2"/>
      <charset val="161"/>
    </font>
    <font>
      <sz val="11"/>
      <color indexed="8"/>
      <name val="Calibri"/>
      <family val="2"/>
      <charset val="161"/>
    </font>
    <font>
      <b/>
      <vertAlign val="subscript"/>
      <sz val="12"/>
      <color theme="1"/>
      <name val="Calibri"/>
      <family val="2"/>
      <scheme val="minor"/>
    </font>
    <font>
      <b/>
      <sz val="12"/>
      <color rgb="FFFF0000"/>
      <name val="Calibri"/>
      <family val="2"/>
      <scheme val="minor"/>
    </font>
    <font>
      <b/>
      <sz val="11"/>
      <color theme="1"/>
      <name val="Calibri"/>
      <family val="2"/>
      <scheme val="minor"/>
    </font>
    <font>
      <sz val="11"/>
      <color rgb="FF3F3F76"/>
      <name val="Calibri"/>
      <family val="2"/>
      <scheme val="minor"/>
    </font>
    <font>
      <b/>
      <sz val="11"/>
      <color rgb="FF3F3F3F"/>
      <name val="Calibri"/>
      <family val="2"/>
      <scheme val="minor"/>
    </font>
    <font>
      <vertAlign val="subscript"/>
      <sz val="12"/>
      <color theme="1"/>
      <name val="Calibri"/>
      <family val="2"/>
      <scheme val="minor"/>
    </font>
    <font>
      <b/>
      <sz val="11"/>
      <color rgb="FF3F3F76"/>
      <name val="Calibri"/>
      <family val="2"/>
      <scheme val="minor"/>
    </font>
    <font>
      <b/>
      <sz val="12"/>
      <name val="Calibri"/>
      <family val="2"/>
      <scheme val="minor"/>
    </font>
    <font>
      <u/>
      <sz val="12"/>
      <color theme="10"/>
      <name val="Calibri"/>
      <family val="2"/>
      <scheme val="minor"/>
    </font>
    <font>
      <sz val="11"/>
      <color theme="0"/>
      <name val="Calibri"/>
      <family val="2"/>
      <scheme val="minor"/>
    </font>
    <font>
      <sz val="9"/>
      <color indexed="81"/>
      <name val="Tahoma"/>
      <charset val="1"/>
    </font>
  </fonts>
  <fills count="32">
    <fill>
      <patternFill patternType="none"/>
    </fill>
    <fill>
      <patternFill patternType="gray125"/>
    </fill>
    <fill>
      <patternFill patternType="solid">
        <fgColor rgb="FFFFFF00"/>
        <bgColor indexed="64"/>
      </patternFill>
    </fill>
    <fill>
      <patternFill patternType="solid">
        <fgColor rgb="FFCCFF66"/>
        <bgColor indexed="64"/>
      </patternFill>
    </fill>
    <fill>
      <patternFill patternType="solid">
        <fgColor rgb="FFFFFF66"/>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D2A578"/>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9966"/>
        <bgColor indexed="64"/>
      </patternFill>
    </fill>
    <fill>
      <patternFill patternType="solid">
        <fgColor rgb="FFFFABAB"/>
        <bgColor indexed="64"/>
      </patternFill>
    </fill>
    <fill>
      <patternFill patternType="solid">
        <fgColor rgb="FFFF616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CC591"/>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FFCC99"/>
      </patternFill>
    </fill>
    <fill>
      <patternFill patternType="solid">
        <fgColor rgb="FFF2F2F2"/>
      </patternFill>
    </fill>
    <fill>
      <patternFill patternType="solid">
        <fgColor theme="0"/>
        <bgColor indexed="64"/>
      </patternFill>
    </fill>
    <fill>
      <patternFill patternType="solid">
        <fgColor theme="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4" fillId="0" borderId="0"/>
    <xf numFmtId="0" fontId="7" fillId="0" borderId="0"/>
    <xf numFmtId="0" fontId="2" fillId="0" borderId="0"/>
    <xf numFmtId="0" fontId="12" fillId="28" borderId="27" applyNumberFormat="0" applyAlignment="0" applyProtection="0"/>
    <xf numFmtId="0" fontId="13" fillId="29" borderId="28" applyNumberFormat="0" applyAlignment="0" applyProtection="0"/>
    <xf numFmtId="0" fontId="17" fillId="0" borderId="0" applyNumberFormat="0" applyFill="0" applyBorder="0" applyAlignment="0" applyProtection="0"/>
    <xf numFmtId="0" fontId="18" fillId="31" borderId="0" applyNumberFormat="0" applyBorder="0" applyAlignment="0" applyProtection="0"/>
  </cellStyleXfs>
  <cellXfs count="408">
    <xf numFmtId="0" fontId="0" fillId="0" borderId="0" xfId="0"/>
    <xf numFmtId="0" fontId="3" fillId="0" borderId="0" xfId="0" applyFont="1" applyAlignment="1">
      <alignment horizontal="center"/>
    </xf>
    <xf numFmtId="0" fontId="0" fillId="0" borderId="1" xfId="0"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0" fillId="4" borderId="1" xfId="0" applyFill="1" applyBorder="1" applyAlignment="1">
      <alignment vertical="center"/>
    </xf>
    <xf numFmtId="3" fontId="0" fillId="0" borderId="1" xfId="0" applyNumberFormat="1" applyBorder="1" applyAlignment="1">
      <alignment vertical="center"/>
    </xf>
    <xf numFmtId="0" fontId="0" fillId="3" borderId="1" xfId="0" applyFill="1" applyBorder="1" applyAlignment="1">
      <alignment vertical="center"/>
    </xf>
    <xf numFmtId="0" fontId="0" fillId="5" borderId="1" xfId="0" applyFill="1" applyBorder="1"/>
    <xf numFmtId="0" fontId="0" fillId="8" borderId="1" xfId="0" applyFill="1" applyBorder="1"/>
    <xf numFmtId="0" fontId="0" fillId="5" borderId="1" xfId="0" applyFill="1" applyBorder="1" applyAlignment="1">
      <alignment horizontal="center" vertical="center" wrapText="1"/>
    </xf>
    <xf numFmtId="0" fontId="6" fillId="8" borderId="1" xfId="0" applyFont="1" applyFill="1" applyBorder="1"/>
    <xf numFmtId="0" fontId="5" fillId="8" borderId="1" xfId="0" applyFont="1" applyFill="1" applyBorder="1"/>
    <xf numFmtId="0" fontId="0" fillId="9" borderId="1" xfId="0" applyFill="1" applyBorder="1"/>
    <xf numFmtId="0" fontId="0" fillId="10" borderId="1" xfId="0" applyFill="1" applyBorder="1"/>
    <xf numFmtId="0" fontId="0" fillId="11" borderId="1" xfId="0" applyFill="1" applyBorder="1"/>
    <xf numFmtId="0" fontId="6" fillId="0" borderId="1" xfId="0" applyFont="1" applyBorder="1"/>
    <xf numFmtId="0" fontId="6" fillId="11" borderId="1" xfId="0" applyFont="1" applyFill="1" applyBorder="1"/>
    <xf numFmtId="3" fontId="6" fillId="0" borderId="1" xfId="0" applyNumberFormat="1" applyFont="1" applyBorder="1"/>
    <xf numFmtId="0" fontId="0" fillId="7" borderId="1" xfId="0" applyFill="1" applyBorder="1"/>
    <xf numFmtId="0" fontId="0" fillId="2" borderId="1" xfId="0" applyFill="1" applyBorder="1"/>
    <xf numFmtId="0" fontId="0" fillId="11" borderId="1" xfId="0" applyFill="1" applyBorder="1" applyAlignment="1">
      <alignment vertical="center"/>
    </xf>
    <xf numFmtId="0" fontId="0" fillId="13" borderId="1" xfId="0" applyFill="1" applyBorder="1"/>
    <xf numFmtId="0" fontId="0" fillId="13" borderId="1" xfId="0" applyFill="1" applyBorder="1" applyAlignment="1">
      <alignment horizontal="center" vertical="center" wrapText="1"/>
    </xf>
    <xf numFmtId="0" fontId="6" fillId="14" borderId="1" xfId="0" applyFont="1" applyFill="1" applyBorder="1"/>
    <xf numFmtId="0" fontId="0" fillId="15" borderId="1" xfId="0" applyFill="1" applyBorder="1"/>
    <xf numFmtId="0" fontId="6" fillId="15" borderId="1" xfId="0" applyFont="1" applyFill="1" applyBorder="1"/>
    <xf numFmtId="0" fontId="6" fillId="10" borderId="1" xfId="0" applyFont="1" applyFill="1" applyBorder="1"/>
    <xf numFmtId="0" fontId="0" fillId="12" borderId="1" xfId="0" applyFill="1" applyBorder="1"/>
    <xf numFmtId="0" fontId="0" fillId="16" borderId="1" xfId="0" applyFill="1" applyBorder="1"/>
    <xf numFmtId="0" fontId="5" fillId="10" borderId="1" xfId="0" applyFont="1" applyFill="1" applyBorder="1"/>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 borderId="1" xfId="0" applyFill="1" applyBorder="1" applyAlignment="1">
      <alignment horizontal="center" vertical="center" wrapText="1"/>
    </xf>
    <xf numFmtId="0" fontId="6" fillId="14" borderId="1" xfId="0" applyFont="1" applyFill="1" applyBorder="1" applyAlignment="1">
      <alignment horizontal="center" vertical="center" wrapText="1"/>
    </xf>
    <xf numFmtId="0" fontId="0" fillId="15"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6" borderId="1" xfId="0" applyFill="1" applyBorder="1" applyAlignment="1">
      <alignment horizontal="center" vertical="center" wrapText="1"/>
    </xf>
    <xf numFmtId="2" fontId="0" fillId="0" borderId="1" xfId="0" applyNumberFormat="1" applyBorder="1" applyAlignment="1">
      <alignment vertical="center"/>
    </xf>
    <xf numFmtId="0" fontId="3" fillId="2"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4" borderId="1" xfId="0" applyFont="1" applyFill="1" applyBorder="1" applyAlignment="1">
      <alignment horizontal="center" vertical="center"/>
    </xf>
    <xf numFmtId="164" fontId="0" fillId="4" borderId="1" xfId="0" applyNumberFormat="1" applyFill="1" applyBorder="1" applyAlignment="1">
      <alignment vertical="center"/>
    </xf>
    <xf numFmtId="0" fontId="3" fillId="3" borderId="1" xfId="0" applyFont="1" applyFill="1" applyBorder="1" applyAlignment="1">
      <alignment horizontal="center" vertical="center"/>
    </xf>
    <xf numFmtId="164" fontId="0" fillId="3" borderId="1" xfId="0" applyNumberFormat="1" applyFill="1" applyBorder="1" applyAlignment="1">
      <alignment vertical="center"/>
    </xf>
    <xf numFmtId="0" fontId="3" fillId="8" borderId="1" xfId="0" applyFont="1" applyFill="1" applyBorder="1" applyAlignment="1">
      <alignment horizontal="center" vertical="center"/>
    </xf>
    <xf numFmtId="0" fontId="0" fillId="6" borderId="1" xfId="0" applyFill="1" applyBorder="1" applyAlignment="1">
      <alignment horizontal="center" vertical="center" wrapText="1"/>
    </xf>
    <xf numFmtId="0" fontId="3" fillId="6"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5" borderId="1" xfId="0" applyFont="1" applyFill="1" applyBorder="1" applyAlignment="1">
      <alignment horizontal="center" vertical="center"/>
    </xf>
    <xf numFmtId="164" fontId="0" fillId="5" borderId="1" xfId="0" applyNumberFormat="1" applyFill="1" applyBorder="1"/>
    <xf numFmtId="164" fontId="0" fillId="8" borderId="1" xfId="0" applyNumberFormat="1" applyFill="1" applyBorder="1"/>
    <xf numFmtId="0" fontId="3" fillId="10" borderId="1" xfId="0" applyFont="1" applyFill="1" applyBorder="1" applyAlignment="1">
      <alignment horizontal="center" vertical="center"/>
    </xf>
    <xf numFmtId="0" fontId="0" fillId="6" borderId="1" xfId="0" applyFill="1" applyBorder="1"/>
    <xf numFmtId="0" fontId="3" fillId="9" borderId="1" xfId="0" applyFont="1" applyFill="1" applyBorder="1" applyAlignment="1">
      <alignment horizontal="center" vertical="center"/>
    </xf>
    <xf numFmtId="0" fontId="5" fillId="6" borderId="1" xfId="0" applyFont="1" applyFill="1" applyBorder="1"/>
    <xf numFmtId="0" fontId="3" fillId="15"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1" xfId="0" applyFill="1" applyBorder="1"/>
    <xf numFmtId="0" fontId="3" fillId="16" borderId="1" xfId="0" applyFont="1" applyFill="1" applyBorder="1" applyAlignment="1">
      <alignment horizontal="center" vertical="center"/>
    </xf>
    <xf numFmtId="2" fontId="0" fillId="0" borderId="1" xfId="0" applyNumberFormat="1" applyBorder="1"/>
    <xf numFmtId="2" fontId="6" fillId="0" borderId="1" xfId="0" applyNumberFormat="1" applyFont="1" applyBorder="1"/>
    <xf numFmtId="2" fontId="0" fillId="13" borderId="1" xfId="0" applyNumberFormat="1" applyFill="1" applyBorder="1"/>
    <xf numFmtId="4" fontId="6" fillId="0" borderId="1" xfId="0" applyNumberFormat="1" applyFont="1" applyBorder="1"/>
    <xf numFmtId="164" fontId="0" fillId="9" borderId="1" xfId="0" applyNumberFormat="1" applyFill="1" applyBorder="1"/>
    <xf numFmtId="164" fontId="0" fillId="6" borderId="1" xfId="0" applyNumberFormat="1" applyFill="1" applyBorder="1"/>
    <xf numFmtId="164" fontId="0" fillId="0" borderId="1" xfId="0" applyNumberFormat="1" applyBorder="1"/>
    <xf numFmtId="166" fontId="0" fillId="0" borderId="1" xfId="0" applyNumberFormat="1" applyBorder="1"/>
    <xf numFmtId="0" fontId="8" fillId="18" borderId="1" xfId="2" applyFont="1" applyFill="1" applyBorder="1"/>
    <xf numFmtId="0" fontId="2" fillId="18" borderId="1" xfId="3" applyFill="1" applyBorder="1"/>
    <xf numFmtId="0" fontId="2" fillId="19" borderId="1" xfId="3" applyFill="1" applyBorder="1"/>
    <xf numFmtId="0" fontId="2" fillId="10" borderId="1" xfId="3" applyFill="1" applyBorder="1"/>
    <xf numFmtId="0" fontId="2" fillId="12" borderId="1" xfId="3" applyFill="1" applyBorder="1"/>
    <xf numFmtId="0" fontId="2" fillId="17" borderId="1" xfId="3" applyFill="1" applyBorder="1"/>
    <xf numFmtId="0" fontId="2" fillId="20" borderId="1" xfId="3" applyFill="1" applyBorder="1"/>
    <xf numFmtId="0" fontId="2" fillId="21" borderId="1" xfId="3" applyFill="1" applyBorder="1"/>
    <xf numFmtId="0" fontId="2" fillId="22" borderId="1" xfId="3" applyFill="1" applyBorder="1"/>
    <xf numFmtId="0" fontId="2" fillId="14" borderId="1" xfId="3" applyFill="1" applyBorder="1"/>
    <xf numFmtId="0" fontId="8" fillId="19" borderId="1" xfId="2" applyFont="1" applyFill="1" applyBorder="1"/>
    <xf numFmtId="0" fontId="8" fillId="10" borderId="1" xfId="2" applyFont="1" applyFill="1" applyBorder="1"/>
    <xf numFmtId="0" fontId="8" fillId="12" borderId="1" xfId="2" applyFont="1" applyFill="1" applyBorder="1"/>
    <xf numFmtId="0" fontId="8" fillId="17" borderId="1" xfId="2" applyFont="1" applyFill="1" applyBorder="1"/>
    <xf numFmtId="0" fontId="8" fillId="20" borderId="1" xfId="2" applyFont="1" applyFill="1" applyBorder="1"/>
    <xf numFmtId="0" fontId="8" fillId="21" borderId="1" xfId="2" applyFont="1" applyFill="1" applyBorder="1"/>
    <xf numFmtId="0" fontId="8" fillId="22" borderId="1" xfId="2" applyFont="1" applyFill="1" applyBorder="1"/>
    <xf numFmtId="0" fontId="4" fillId="14" borderId="1" xfId="1" applyFill="1" applyBorder="1"/>
    <xf numFmtId="0" fontId="8" fillId="18" borderId="3" xfId="2" applyFont="1" applyFill="1" applyBorder="1"/>
    <xf numFmtId="0" fontId="2" fillId="18" borderId="3" xfId="3" applyFill="1" applyBorder="1"/>
    <xf numFmtId="0" fontId="8" fillId="19" borderId="3" xfId="2" applyFont="1" applyFill="1" applyBorder="1"/>
    <xf numFmtId="0" fontId="2" fillId="19" borderId="3" xfId="3" applyFill="1" applyBorder="1"/>
    <xf numFmtId="0" fontId="8" fillId="18" borderId="4" xfId="2" applyFont="1" applyFill="1" applyBorder="1"/>
    <xf numFmtId="0" fontId="2" fillId="18" borderId="4" xfId="3" applyFill="1" applyBorder="1"/>
    <xf numFmtId="0" fontId="8" fillId="10" borderId="3" xfId="2" applyFont="1" applyFill="1" applyBorder="1"/>
    <xf numFmtId="0" fontId="2" fillId="10" borderId="3" xfId="3" applyFill="1" applyBorder="1"/>
    <xf numFmtId="0" fontId="8" fillId="19" borderId="4" xfId="2" applyFont="1" applyFill="1" applyBorder="1"/>
    <xf numFmtId="0" fontId="2" fillId="19" borderId="4" xfId="3" applyFill="1" applyBorder="1"/>
    <xf numFmtId="0" fontId="8" fillId="12" borderId="3" xfId="2" applyFont="1" applyFill="1" applyBorder="1"/>
    <xf numFmtId="0" fontId="2" fillId="12" borderId="3" xfId="3" applyFill="1" applyBorder="1"/>
    <xf numFmtId="0" fontId="8" fillId="10" borderId="4" xfId="2" applyFont="1" applyFill="1" applyBorder="1"/>
    <xf numFmtId="0" fontId="2" fillId="10" borderId="4" xfId="3" applyFill="1" applyBorder="1"/>
    <xf numFmtId="0" fontId="8" fillId="17" borderId="3" xfId="2" applyFont="1" applyFill="1" applyBorder="1"/>
    <xf numFmtId="0" fontId="2" fillId="17" borderId="3" xfId="3" applyFill="1" applyBorder="1"/>
    <xf numFmtId="0" fontId="8" fillId="12" borderId="4" xfId="2" applyFont="1" applyFill="1" applyBorder="1"/>
    <xf numFmtId="0" fontId="2" fillId="12" borderId="4" xfId="3" applyFill="1" applyBorder="1"/>
    <xf numFmtId="0" fontId="8" fillId="20" borderId="3" xfId="2" applyFont="1" applyFill="1" applyBorder="1"/>
    <xf numFmtId="0" fontId="2" fillId="20" borderId="3" xfId="3" applyFill="1" applyBorder="1"/>
    <xf numFmtId="0" fontId="8" fillId="17" borderId="4" xfId="2" applyFont="1" applyFill="1" applyBorder="1"/>
    <xf numFmtId="0" fontId="2" fillId="17" borderId="4" xfId="3" applyFill="1" applyBorder="1"/>
    <xf numFmtId="0" fontId="8" fillId="21" borderId="3" xfId="2" applyFont="1" applyFill="1" applyBorder="1"/>
    <xf numFmtId="0" fontId="2" fillId="21" borderId="3" xfId="3" applyFill="1" applyBorder="1"/>
    <xf numFmtId="0" fontId="8" fillId="20" borderId="4" xfId="2" applyFont="1" applyFill="1" applyBorder="1"/>
    <xf numFmtId="0" fontId="2" fillId="20" borderId="4" xfId="3" applyFill="1" applyBorder="1"/>
    <xf numFmtId="0" fontId="8" fillId="22" borderId="3" xfId="2" applyFont="1" applyFill="1" applyBorder="1"/>
    <xf numFmtId="0" fontId="2" fillId="22" borderId="3" xfId="3" applyFill="1" applyBorder="1"/>
    <xf numFmtId="0" fontId="8" fillId="21" borderId="4" xfId="2" applyFont="1" applyFill="1" applyBorder="1"/>
    <xf numFmtId="0" fontId="2" fillId="21" borderId="4" xfId="3" applyFill="1" applyBorder="1"/>
    <xf numFmtId="0" fontId="4" fillId="14" borderId="3" xfId="1" applyFill="1" applyBorder="1"/>
    <xf numFmtId="0" fontId="2" fillId="14" borderId="3" xfId="3" applyFill="1" applyBorder="1"/>
    <xf numFmtId="0" fontId="8" fillId="22" borderId="4" xfId="2" applyFont="1" applyFill="1" applyBorder="1"/>
    <xf numFmtId="0" fontId="2" fillId="22" borderId="4" xfId="3" applyFill="1" applyBorder="1"/>
    <xf numFmtId="0" fontId="4" fillId="14" borderId="4" xfId="1" applyFill="1" applyBorder="1"/>
    <xf numFmtId="0" fontId="2" fillId="14" borderId="4" xfId="3" applyFill="1" applyBorder="1"/>
    <xf numFmtId="2" fontId="0" fillId="0" borderId="3" xfId="0" applyNumberFormat="1" applyBorder="1"/>
    <xf numFmtId="0" fontId="5" fillId="0" borderId="1" xfId="0" applyFont="1" applyBorder="1"/>
    <xf numFmtId="2" fontId="5" fillId="0" borderId="1" xfId="0" applyNumberFormat="1" applyFont="1" applyBorder="1"/>
    <xf numFmtId="0" fontId="0" fillId="0" borderId="4" xfId="0" applyBorder="1"/>
    <xf numFmtId="2" fontId="0" fillId="0" borderId="4" xfId="0" applyNumberFormat="1" applyBorder="1"/>
    <xf numFmtId="0" fontId="5" fillId="7" borderId="1" xfId="0" applyFont="1" applyFill="1" applyBorder="1"/>
    <xf numFmtId="0" fontId="0" fillId="0" borderId="0" xfId="0" applyAlignment="1">
      <alignment vertical="center" wrapText="1"/>
    </xf>
    <xf numFmtId="2" fontId="0" fillId="2" borderId="1" xfId="0" applyNumberFormat="1" applyFill="1" applyBorder="1"/>
    <xf numFmtId="165" fontId="0" fillId="0" borderId="1" xfId="0" applyNumberFormat="1" applyBorder="1"/>
    <xf numFmtId="3" fontId="0" fillId="0" borderId="0" xfId="0" applyNumberFormat="1"/>
    <xf numFmtId="4" fontId="0" fillId="0" borderId="1" xfId="0" applyNumberFormat="1" applyBorder="1"/>
    <xf numFmtId="4" fontId="0" fillId="17" borderId="1" xfId="0" applyNumberFormat="1" applyFill="1" applyBorder="1"/>
    <xf numFmtId="4" fontId="0" fillId="0" borderId="4" xfId="0" applyNumberFormat="1" applyBorder="1"/>
    <xf numFmtId="0" fontId="8" fillId="18" borderId="9" xfId="2" applyFont="1" applyFill="1" applyBorder="1"/>
    <xf numFmtId="0" fontId="2" fillId="18" borderId="9" xfId="3" applyFill="1" applyBorder="1"/>
    <xf numFmtId="164" fontId="0" fillId="0" borderId="9" xfId="0" applyNumberFormat="1" applyBorder="1"/>
    <xf numFmtId="164" fontId="0" fillId="0" borderId="3" xfId="0" applyNumberFormat="1" applyBorder="1"/>
    <xf numFmtId="164" fontId="0" fillId="0" borderId="4" xfId="0" applyNumberFormat="1" applyBorder="1"/>
    <xf numFmtId="0" fontId="0" fillId="0" borderId="10" xfId="0" applyBorder="1"/>
    <xf numFmtId="0" fontId="8" fillId="19" borderId="9" xfId="2" applyFont="1" applyFill="1" applyBorder="1"/>
    <xf numFmtId="0" fontId="2" fillId="19" borderId="9" xfId="3" applyFill="1" applyBorder="1"/>
    <xf numFmtId="0" fontId="8" fillId="10" borderId="9" xfId="2" applyFont="1" applyFill="1" applyBorder="1"/>
    <xf numFmtId="0" fontId="2" fillId="10" borderId="9" xfId="3" applyFill="1" applyBorder="1"/>
    <xf numFmtId="0" fontId="8" fillId="12" borderId="9" xfId="2" applyFont="1" applyFill="1" applyBorder="1"/>
    <xf numFmtId="0" fontId="2" fillId="12" borderId="9" xfId="3" applyFill="1" applyBorder="1"/>
    <xf numFmtId="0" fontId="8" fillId="17" borderId="9" xfId="2" applyFont="1" applyFill="1" applyBorder="1"/>
    <xf numFmtId="0" fontId="2" fillId="17" borderId="9" xfId="3" applyFill="1" applyBorder="1"/>
    <xf numFmtId="0" fontId="8" fillId="20" borderId="9" xfId="2" applyFont="1" applyFill="1" applyBorder="1"/>
    <xf numFmtId="0" fontId="2" fillId="20" borderId="9" xfId="3" applyFill="1" applyBorder="1"/>
    <xf numFmtId="0" fontId="8" fillId="21" borderId="9" xfId="2" applyFont="1" applyFill="1" applyBorder="1"/>
    <xf numFmtId="0" fontId="8" fillId="22" borderId="9" xfId="2" applyFont="1" applyFill="1" applyBorder="1"/>
    <xf numFmtId="0" fontId="2" fillId="22" borderId="9" xfId="3" applyFill="1" applyBorder="1"/>
    <xf numFmtId="0" fontId="4" fillId="14" borderId="9" xfId="1" applyFill="1" applyBorder="1"/>
    <xf numFmtId="0" fontId="2" fillId="14" borderId="9" xfId="3" applyFill="1" applyBorder="1"/>
    <xf numFmtId="164" fontId="0" fillId="0" borderId="2" xfId="0" applyNumberFormat="1" applyBorder="1"/>
    <xf numFmtId="166" fontId="0" fillId="0" borderId="2" xfId="0" applyNumberFormat="1" applyBorder="1"/>
    <xf numFmtId="164" fontId="0" fillId="0" borderId="11" xfId="0" applyNumberFormat="1" applyBorder="1"/>
    <xf numFmtId="164" fontId="0" fillId="0" borderId="8" xfId="0" applyNumberFormat="1" applyBorder="1"/>
    <xf numFmtId="164" fontId="0" fillId="0" borderId="6" xfId="0" applyNumberFormat="1" applyBorder="1"/>
    <xf numFmtId="0" fontId="8" fillId="18" borderId="13" xfId="2" applyFont="1" applyFill="1" applyBorder="1"/>
    <xf numFmtId="166" fontId="0" fillId="0" borderId="3" xfId="0" applyNumberFormat="1" applyBorder="1"/>
    <xf numFmtId="166" fontId="0" fillId="0" borderId="4" xfId="0" applyNumberFormat="1" applyBorder="1"/>
    <xf numFmtId="0" fontId="0" fillId="0" borderId="5" xfId="0" applyBorder="1"/>
    <xf numFmtId="0" fontId="8" fillId="18" borderId="14" xfId="2" applyFont="1" applyFill="1" applyBorder="1"/>
    <xf numFmtId="2" fontId="0" fillId="0" borderId="1" xfId="0" applyNumberFormat="1" applyBorder="1" applyAlignment="1">
      <alignment horizontal="right" vertical="center"/>
    </xf>
    <xf numFmtId="0" fontId="8" fillId="19" borderId="13" xfId="2" applyFont="1" applyFill="1" applyBorder="1"/>
    <xf numFmtId="0" fontId="8" fillId="19" borderId="14" xfId="2" applyFont="1" applyFill="1" applyBorder="1"/>
    <xf numFmtId="0" fontId="8" fillId="10" borderId="13" xfId="2" applyFont="1" applyFill="1" applyBorder="1"/>
    <xf numFmtId="0" fontId="8" fillId="10" borderId="14" xfId="2" applyFont="1" applyFill="1" applyBorder="1"/>
    <xf numFmtId="0" fontId="8" fillId="12" borderId="13" xfId="2" applyFont="1" applyFill="1" applyBorder="1"/>
    <xf numFmtId="0" fontId="8" fillId="12" borderId="14" xfId="2" applyFont="1" applyFill="1" applyBorder="1"/>
    <xf numFmtId="0" fontId="8" fillId="17" borderId="13" xfId="2" applyFont="1" applyFill="1" applyBorder="1"/>
    <xf numFmtId="0" fontId="8" fillId="17" borderId="14" xfId="2" applyFont="1" applyFill="1" applyBorder="1"/>
    <xf numFmtId="0" fontId="8" fillId="20" borderId="13" xfId="2" applyFont="1" applyFill="1" applyBorder="1"/>
    <xf numFmtId="0" fontId="8" fillId="20" borderId="14" xfId="2" applyFont="1" applyFill="1" applyBorder="1"/>
    <xf numFmtId="0" fontId="8" fillId="21" borderId="13" xfId="2" applyFont="1" applyFill="1" applyBorder="1"/>
    <xf numFmtId="0" fontId="8" fillId="21" borderId="14" xfId="2" applyFont="1" applyFill="1" applyBorder="1"/>
    <xf numFmtId="0" fontId="8" fillId="22" borderId="13" xfId="2" applyFont="1" applyFill="1" applyBorder="1"/>
    <xf numFmtId="0" fontId="8" fillId="22" borderId="14" xfId="2" applyFont="1" applyFill="1" applyBorder="1"/>
    <xf numFmtId="0" fontId="11" fillId="18" borderId="3" xfId="3" applyFont="1" applyFill="1" applyBorder="1"/>
    <xf numFmtId="0" fontId="11" fillId="18" borderId="4" xfId="3" applyFont="1" applyFill="1" applyBorder="1"/>
    <xf numFmtId="0" fontId="11" fillId="10" borderId="3" xfId="3" applyFont="1" applyFill="1" applyBorder="1"/>
    <xf numFmtId="0" fontId="11" fillId="19" borderId="3" xfId="3" applyFont="1" applyFill="1" applyBorder="1"/>
    <xf numFmtId="0" fontId="0" fillId="14" borderId="0" xfId="0" applyFill="1"/>
    <xf numFmtId="0" fontId="0" fillId="14" borderId="15" xfId="0" applyFill="1" applyBorder="1"/>
    <xf numFmtId="0" fontId="3" fillId="14" borderId="4" xfId="0" applyFont="1" applyFill="1" applyBorder="1"/>
    <xf numFmtId="0" fontId="3" fillId="14" borderId="3" xfId="0" applyFont="1" applyFill="1" applyBorder="1"/>
    <xf numFmtId="0" fontId="11" fillId="22" borderId="4" xfId="3" applyFont="1" applyFill="1" applyBorder="1"/>
    <xf numFmtId="0" fontId="11" fillId="22" borderId="3" xfId="3" applyFont="1" applyFill="1" applyBorder="1"/>
    <xf numFmtId="0" fontId="11" fillId="19" borderId="4" xfId="3" applyFont="1" applyFill="1" applyBorder="1"/>
    <xf numFmtId="0" fontId="11" fillId="10" borderId="4" xfId="3" applyFont="1" applyFill="1" applyBorder="1"/>
    <xf numFmtId="0" fontId="11" fillId="12" borderId="3" xfId="3" applyFont="1" applyFill="1" applyBorder="1"/>
    <xf numFmtId="0" fontId="11" fillId="12" borderId="4" xfId="3" applyFont="1" applyFill="1" applyBorder="1"/>
    <xf numFmtId="0" fontId="11" fillId="17" borderId="3" xfId="3" applyFont="1" applyFill="1" applyBorder="1"/>
    <xf numFmtId="0" fontId="11" fillId="17" borderId="4" xfId="3" applyFont="1" applyFill="1" applyBorder="1"/>
    <xf numFmtId="0" fontId="11" fillId="20" borderId="16" xfId="3" applyFont="1" applyFill="1" applyBorder="1"/>
    <xf numFmtId="164" fontId="0" fillId="0" borderId="16" xfId="0" applyNumberFormat="1" applyBorder="1"/>
    <xf numFmtId="0" fontId="11" fillId="20" borderId="4" xfId="3" applyFont="1" applyFill="1" applyBorder="1"/>
    <xf numFmtId="0" fontId="11" fillId="21" borderId="3" xfId="3" applyFont="1" applyFill="1" applyBorder="1"/>
    <xf numFmtId="0" fontId="11" fillId="21" borderId="4" xfId="3" applyFont="1" applyFill="1" applyBorder="1"/>
    <xf numFmtId="3" fontId="5" fillId="0" borderId="1" xfId="0" applyNumberFormat="1" applyFont="1" applyBorder="1"/>
    <xf numFmtId="4" fontId="5" fillId="0" borderId="1" xfId="0" applyNumberFormat="1" applyFont="1" applyBorder="1"/>
    <xf numFmtId="0" fontId="0" fillId="21" borderId="1" xfId="0" applyFill="1" applyBorder="1"/>
    <xf numFmtId="2" fontId="0" fillId="21" borderId="1" xfId="0" applyNumberFormat="1" applyFill="1" applyBorder="1"/>
    <xf numFmtId="0" fontId="1" fillId="18" borderId="1" xfId="3" applyFont="1" applyFill="1" applyBorder="1"/>
    <xf numFmtId="0" fontId="1" fillId="19" borderId="1" xfId="3" applyFont="1" applyFill="1" applyBorder="1"/>
    <xf numFmtId="0" fontId="1" fillId="10" borderId="1" xfId="3" applyFont="1" applyFill="1" applyBorder="1"/>
    <xf numFmtId="0" fontId="1" fillId="12" borderId="1" xfId="3" applyFont="1" applyFill="1" applyBorder="1"/>
    <xf numFmtId="0" fontId="1" fillId="17" borderId="1" xfId="3" applyFont="1" applyFill="1" applyBorder="1"/>
    <xf numFmtId="0" fontId="1" fillId="20" borderId="1" xfId="3" applyFont="1" applyFill="1" applyBorder="1"/>
    <xf numFmtId="0" fontId="1" fillId="21" borderId="1" xfId="3" applyFont="1" applyFill="1" applyBorder="1"/>
    <xf numFmtId="0" fontId="1" fillId="22" borderId="1" xfId="3" applyFont="1" applyFill="1" applyBorder="1"/>
    <xf numFmtId="0" fontId="1" fillId="14" borderId="1" xfId="3" applyFont="1" applyFill="1" applyBorder="1"/>
    <xf numFmtId="0" fontId="1" fillId="18" borderId="4" xfId="3" applyFont="1" applyFill="1" applyBorder="1"/>
    <xf numFmtId="0" fontId="1" fillId="19" borderId="4" xfId="3" applyFont="1" applyFill="1" applyBorder="1"/>
    <xf numFmtId="0" fontId="1" fillId="10" borderId="4" xfId="3" applyFont="1" applyFill="1" applyBorder="1"/>
    <xf numFmtId="0" fontId="1" fillId="12" borderId="4" xfId="3" applyFont="1" applyFill="1" applyBorder="1"/>
    <xf numFmtId="0" fontId="1" fillId="17" borderId="4" xfId="3" applyFont="1" applyFill="1" applyBorder="1"/>
    <xf numFmtId="0" fontId="1" fillId="20" borderId="4" xfId="3" applyFont="1" applyFill="1" applyBorder="1"/>
    <xf numFmtId="0" fontId="1" fillId="22" borderId="4" xfId="3" applyFont="1" applyFill="1" applyBorder="1"/>
    <xf numFmtId="0" fontId="1" fillId="14" borderId="4" xfId="3" applyFont="1" applyFill="1" applyBorder="1"/>
    <xf numFmtId="0" fontId="0" fillId="0" borderId="0" xfId="0" applyAlignment="1">
      <alignment wrapText="1"/>
    </xf>
    <xf numFmtId="0" fontId="0" fillId="0" borderId="21" xfId="0" applyBorder="1"/>
    <xf numFmtId="0" fontId="0" fillId="0" borderId="15" xfId="0" applyBorder="1"/>
    <xf numFmtId="0" fontId="0" fillId="0" borderId="24" xfId="0" applyBorder="1"/>
    <xf numFmtId="0" fontId="0" fillId="27" borderId="0" xfId="0" applyFill="1" applyAlignment="1">
      <alignment horizontal="center" vertical="center"/>
    </xf>
    <xf numFmtId="0" fontId="0" fillId="23" borderId="0" xfId="0" applyFill="1" applyAlignment="1">
      <alignment horizontal="center" vertical="center"/>
    </xf>
    <xf numFmtId="0" fontId="0" fillId="24" borderId="0" xfId="0" applyFill="1" applyAlignment="1">
      <alignment horizontal="center" vertical="center"/>
    </xf>
    <xf numFmtId="0" fontId="0" fillId="25" borderId="0" xfId="0" applyFill="1" applyAlignment="1">
      <alignment horizontal="center" vertical="center"/>
    </xf>
    <xf numFmtId="0" fontId="0" fillId="26" borderId="0" xfId="0" applyFill="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3" fillId="0" borderId="17" xfId="0" applyFont="1" applyBorder="1"/>
    <xf numFmtId="0" fontId="0" fillId="0" borderId="25" xfId="0" applyBorder="1" applyAlignment="1">
      <alignment horizontal="center" vertical="center"/>
    </xf>
    <xf numFmtId="0" fontId="0" fillId="0" borderId="26" xfId="0" applyBorder="1" applyAlignment="1">
      <alignment horizontal="center" vertical="center"/>
    </xf>
    <xf numFmtId="0" fontId="3" fillId="0" borderId="5" xfId="0" applyFont="1" applyBorder="1" applyAlignment="1">
      <alignment horizontal="center" vertical="center"/>
    </xf>
    <xf numFmtId="0" fontId="4" fillId="14" borderId="29" xfId="1" applyFill="1" applyBorder="1"/>
    <xf numFmtId="0" fontId="2" fillId="14" borderId="16" xfId="3" applyFill="1" applyBorder="1"/>
    <xf numFmtId="4" fontId="0" fillId="0" borderId="16" xfId="0" applyNumberFormat="1" applyBorder="1"/>
    <xf numFmtId="2" fontId="0" fillId="0" borderId="16" xfId="0" applyNumberFormat="1" applyBorder="1"/>
    <xf numFmtId="0" fontId="0" fillId="0" borderId="16" xfId="0" applyBorder="1"/>
    <xf numFmtId="0" fontId="4" fillId="14" borderId="20" xfId="1" applyFill="1" applyBorder="1"/>
    <xf numFmtId="0" fontId="4" fillId="14" borderId="23" xfId="1" applyFill="1" applyBorder="1"/>
    <xf numFmtId="0" fontId="8" fillId="22" borderId="29" xfId="2" applyFont="1" applyFill="1" applyBorder="1"/>
    <xf numFmtId="0" fontId="2" fillId="22" borderId="16" xfId="3" applyFill="1" applyBorder="1"/>
    <xf numFmtId="0" fontId="8" fillId="22" borderId="20" xfId="2" applyFont="1" applyFill="1" applyBorder="1"/>
    <xf numFmtId="0" fontId="8" fillId="22" borderId="23" xfId="2" applyFont="1" applyFill="1" applyBorder="1"/>
    <xf numFmtId="0" fontId="8" fillId="21" borderId="29" xfId="2" applyFont="1" applyFill="1" applyBorder="1"/>
    <xf numFmtId="0" fontId="2" fillId="21" borderId="16" xfId="3" applyFill="1" applyBorder="1"/>
    <xf numFmtId="0" fontId="8" fillId="21" borderId="20" xfId="2" applyFont="1" applyFill="1" applyBorder="1"/>
    <xf numFmtId="0" fontId="8" fillId="21" borderId="23" xfId="2" applyFont="1" applyFill="1" applyBorder="1"/>
    <xf numFmtId="0" fontId="8" fillId="20" borderId="29" xfId="2" applyFont="1" applyFill="1" applyBorder="1"/>
    <xf numFmtId="0" fontId="2" fillId="20" borderId="16" xfId="3" applyFill="1" applyBorder="1"/>
    <xf numFmtId="0" fontId="8" fillId="20" borderId="20" xfId="2" applyFont="1" applyFill="1" applyBorder="1"/>
    <xf numFmtId="0" fontId="8" fillId="20" borderId="23" xfId="2" applyFont="1" applyFill="1" applyBorder="1"/>
    <xf numFmtId="0" fontId="8" fillId="17" borderId="29" xfId="2" applyFont="1" applyFill="1" applyBorder="1"/>
    <xf numFmtId="0" fontId="2" fillId="17" borderId="16" xfId="3" applyFill="1" applyBorder="1"/>
    <xf numFmtId="0" fontId="8" fillId="17" borderId="20" xfId="2" applyFont="1" applyFill="1" applyBorder="1"/>
    <xf numFmtId="0" fontId="8" fillId="17" borderId="23" xfId="2" applyFont="1" applyFill="1" applyBorder="1"/>
    <xf numFmtId="0" fontId="8" fillId="12" borderId="29" xfId="2" applyFont="1" applyFill="1" applyBorder="1"/>
    <xf numFmtId="0" fontId="2" fillId="12" borderId="16" xfId="3" applyFill="1" applyBorder="1"/>
    <xf numFmtId="0" fontId="8" fillId="12" borderId="20" xfId="2" applyFont="1" applyFill="1" applyBorder="1"/>
    <xf numFmtId="0" fontId="8" fillId="12" borderId="23" xfId="2" applyFont="1" applyFill="1" applyBorder="1"/>
    <xf numFmtId="0" fontId="8" fillId="10" borderId="29" xfId="2" applyFont="1" applyFill="1" applyBorder="1"/>
    <xf numFmtId="0" fontId="2" fillId="10" borderId="16" xfId="3" applyFill="1" applyBorder="1"/>
    <xf numFmtId="0" fontId="8" fillId="10" borderId="20" xfId="2" applyFont="1" applyFill="1" applyBorder="1"/>
    <xf numFmtId="0" fontId="8" fillId="10" borderId="23" xfId="2" applyFont="1" applyFill="1" applyBorder="1"/>
    <xf numFmtId="0" fontId="8" fillId="19" borderId="29" xfId="2" applyFont="1" applyFill="1" applyBorder="1"/>
    <xf numFmtId="0" fontId="2" fillId="19" borderId="16" xfId="3" applyFill="1" applyBorder="1"/>
    <xf numFmtId="0" fontId="8" fillId="19" borderId="20" xfId="2" applyFont="1" applyFill="1" applyBorder="1"/>
    <xf numFmtId="0" fontId="8" fillId="19" borderId="23" xfId="2" applyFont="1" applyFill="1" applyBorder="1"/>
    <xf numFmtId="0" fontId="3" fillId="0" borderId="9" xfId="0" applyFont="1" applyBorder="1" applyAlignment="1">
      <alignment horizontal="center" vertical="center"/>
    </xf>
    <xf numFmtId="0" fontId="10" fillId="0" borderId="9" xfId="0" applyFont="1" applyBorder="1" applyAlignment="1">
      <alignment horizontal="center" vertical="center"/>
    </xf>
    <xf numFmtId="0" fontId="8" fillId="18" borderId="29" xfId="2" applyFont="1" applyFill="1" applyBorder="1"/>
    <xf numFmtId="0" fontId="2" fillId="18" borderId="16" xfId="3" applyFill="1" applyBorder="1"/>
    <xf numFmtId="0" fontId="8" fillId="18" borderId="20" xfId="2" applyFont="1" applyFill="1" applyBorder="1"/>
    <xf numFmtId="0" fontId="8" fillId="18" borderId="23" xfId="2" applyFont="1" applyFill="1" applyBorder="1"/>
    <xf numFmtId="0" fontId="8" fillId="19" borderId="16" xfId="2" applyFont="1" applyFill="1" applyBorder="1"/>
    <xf numFmtId="166" fontId="0" fillId="0" borderId="16" xfId="0" applyNumberFormat="1" applyBorder="1"/>
    <xf numFmtId="0" fontId="15" fillId="28" borderId="27" xfId="4" applyFont="1" applyAlignment="1">
      <alignment horizontal="center" vertical="center"/>
    </xf>
    <xf numFmtId="0" fontId="13" fillId="29" borderId="28" xfId="5" applyAlignment="1">
      <alignment horizontal="center" vertical="center"/>
    </xf>
    <xf numFmtId="2" fontId="0" fillId="0" borderId="0" xfId="0" applyNumberFormat="1"/>
    <xf numFmtId="0" fontId="2" fillId="18" borderId="6" xfId="3" applyFill="1" applyBorder="1"/>
    <xf numFmtId="0" fontId="2" fillId="18" borderId="2" xfId="3" applyFill="1" applyBorder="1"/>
    <xf numFmtId="0" fontId="1" fillId="18" borderId="2" xfId="3" applyFont="1" applyFill="1" applyBorder="1"/>
    <xf numFmtId="0" fontId="2" fillId="18" borderId="11" xfId="3" applyFill="1" applyBorder="1"/>
    <xf numFmtId="0" fontId="1" fillId="18" borderId="8" xfId="3" applyFont="1" applyFill="1" applyBorder="1"/>
    <xf numFmtId="0" fontId="2" fillId="19" borderId="33" xfId="3" applyFill="1" applyBorder="1"/>
    <xf numFmtId="0" fontId="2" fillId="19" borderId="2" xfId="3" applyFill="1" applyBorder="1"/>
    <xf numFmtId="0" fontId="1" fillId="19" borderId="2" xfId="3" applyFont="1" applyFill="1" applyBorder="1"/>
    <xf numFmtId="0" fontId="2" fillId="19" borderId="11" xfId="3" applyFill="1" applyBorder="1"/>
    <xf numFmtId="0" fontId="1" fillId="19" borderId="8" xfId="3" applyFont="1" applyFill="1" applyBorder="1"/>
    <xf numFmtId="0" fontId="2" fillId="10" borderId="6" xfId="3" applyFill="1" applyBorder="1"/>
    <xf numFmtId="0" fontId="2" fillId="10" borderId="2" xfId="3" applyFill="1" applyBorder="1"/>
    <xf numFmtId="0" fontId="1" fillId="10" borderId="2" xfId="3" applyFont="1" applyFill="1" applyBorder="1"/>
    <xf numFmtId="0" fontId="2" fillId="10" borderId="11" xfId="3" applyFill="1" applyBorder="1"/>
    <xf numFmtId="0" fontId="1" fillId="10" borderId="8" xfId="3" applyFont="1" applyFill="1" applyBorder="1"/>
    <xf numFmtId="0" fontId="2" fillId="12" borderId="6" xfId="3" applyFill="1" applyBorder="1"/>
    <xf numFmtId="0" fontId="2" fillId="12" borderId="2" xfId="3" applyFill="1" applyBorder="1"/>
    <xf numFmtId="0" fontId="1" fillId="12" borderId="2" xfId="3" applyFont="1" applyFill="1" applyBorder="1"/>
    <xf numFmtId="0" fontId="2" fillId="12" borderId="11" xfId="3" applyFill="1" applyBorder="1"/>
    <xf numFmtId="0" fontId="1" fillId="12" borderId="8" xfId="3" applyFont="1" applyFill="1" applyBorder="1"/>
    <xf numFmtId="0" fontId="2" fillId="17" borderId="6" xfId="3" applyFill="1" applyBorder="1"/>
    <xf numFmtId="0" fontId="2" fillId="17" borderId="2" xfId="3" applyFill="1" applyBorder="1"/>
    <xf numFmtId="0" fontId="1" fillId="17" borderId="2" xfId="3" applyFont="1" applyFill="1" applyBorder="1"/>
    <xf numFmtId="0" fontId="2" fillId="17" borderId="11" xfId="3" applyFill="1" applyBorder="1"/>
    <xf numFmtId="0" fontId="1" fillId="17" borderId="8" xfId="3" applyFont="1" applyFill="1" applyBorder="1"/>
    <xf numFmtId="0" fontId="2" fillId="20" borderId="6" xfId="3" applyFill="1" applyBorder="1"/>
    <xf numFmtId="0" fontId="2" fillId="20" borderId="2" xfId="3" applyFill="1" applyBorder="1"/>
    <xf numFmtId="0" fontId="1" fillId="20" borderId="2" xfId="3" applyFont="1" applyFill="1" applyBorder="1"/>
    <xf numFmtId="0" fontId="2" fillId="20" borderId="11" xfId="3" applyFill="1" applyBorder="1"/>
    <xf numFmtId="0" fontId="1" fillId="20" borderId="8" xfId="3" applyFont="1" applyFill="1" applyBorder="1"/>
    <xf numFmtId="0" fontId="2" fillId="21" borderId="6" xfId="3" applyFill="1" applyBorder="1"/>
    <xf numFmtId="0" fontId="2" fillId="21" borderId="2" xfId="3" applyFill="1" applyBorder="1"/>
    <xf numFmtId="0" fontId="1" fillId="21" borderId="2" xfId="3" applyFont="1" applyFill="1" applyBorder="1"/>
    <xf numFmtId="0" fontId="2" fillId="21" borderId="11" xfId="3" applyFill="1" applyBorder="1"/>
    <xf numFmtId="0" fontId="1" fillId="21" borderId="8" xfId="3" applyFont="1" applyFill="1" applyBorder="1"/>
    <xf numFmtId="0" fontId="2" fillId="22" borderId="6" xfId="3" applyFill="1" applyBorder="1"/>
    <xf numFmtId="0" fontId="2" fillId="22" borderId="2" xfId="3" applyFill="1" applyBorder="1"/>
    <xf numFmtId="0" fontId="1" fillId="22" borderId="2" xfId="3" applyFont="1" applyFill="1" applyBorder="1"/>
    <xf numFmtId="0" fontId="2" fillId="22" borderId="11" xfId="3" applyFill="1" applyBorder="1"/>
    <xf numFmtId="0" fontId="1" fillId="22" borderId="8" xfId="3" applyFont="1" applyFill="1" applyBorder="1"/>
    <xf numFmtId="0" fontId="2" fillId="14" borderId="6" xfId="3" applyFill="1" applyBorder="1"/>
    <xf numFmtId="0" fontId="2" fillId="14" borderId="2" xfId="3" applyFill="1" applyBorder="1"/>
    <xf numFmtId="0" fontId="1" fillId="14" borderId="2" xfId="3" applyFont="1" applyFill="1" applyBorder="1"/>
    <xf numFmtId="0" fontId="2" fillId="14" borderId="11" xfId="3" applyFill="1" applyBorder="1"/>
    <xf numFmtId="0" fontId="1" fillId="14" borderId="8" xfId="3" applyFont="1" applyFill="1" applyBorder="1"/>
    <xf numFmtId="2" fontId="0" fillId="0" borderId="34" xfId="0" applyNumberFormat="1" applyBorder="1"/>
    <xf numFmtId="2" fontId="0" fillId="0" borderId="35" xfId="0" applyNumberFormat="1" applyBorder="1"/>
    <xf numFmtId="2" fontId="0" fillId="0" borderId="36" xfId="0" applyNumberFormat="1" applyBorder="1"/>
    <xf numFmtId="2" fontId="0" fillId="0" borderId="37" xfId="0" applyNumberFormat="1" applyBorder="1"/>
    <xf numFmtId="0" fontId="3" fillId="0" borderId="11" xfId="0" applyFont="1" applyBorder="1" applyAlignment="1">
      <alignment horizontal="center" vertical="center"/>
    </xf>
    <xf numFmtId="164" fontId="0" fillId="0" borderId="29" xfId="0" applyNumberFormat="1" applyBorder="1"/>
    <xf numFmtId="164" fontId="0" fillId="0" borderId="38" xfId="0" applyNumberFormat="1" applyBorder="1"/>
    <xf numFmtId="164" fontId="0" fillId="0" borderId="20" xfId="0" applyNumberFormat="1" applyBorder="1"/>
    <xf numFmtId="164" fontId="0" fillId="0" borderId="39" xfId="0" applyNumberFormat="1" applyBorder="1"/>
    <xf numFmtId="164" fontId="0" fillId="0" borderId="23" xfId="0" applyNumberFormat="1" applyBorder="1"/>
    <xf numFmtId="164" fontId="0" fillId="0" borderId="40" xfId="0" applyNumberFormat="1" applyBorder="1"/>
    <xf numFmtId="164" fontId="0" fillId="0" borderId="41" xfId="0" applyNumberFormat="1" applyBorder="1"/>
    <xf numFmtId="164" fontId="0" fillId="0" borderId="42" xfId="0" applyNumberFormat="1" applyBorder="1"/>
    <xf numFmtId="164" fontId="0" fillId="0" borderId="0" xfId="0" applyNumberFormat="1"/>
    <xf numFmtId="0" fontId="0" fillId="0" borderId="21" xfId="0" applyBorder="1" applyAlignment="1">
      <alignment wrapText="1"/>
    </xf>
    <xf numFmtId="0" fontId="16" fillId="0" borderId="18" xfId="0" applyFont="1" applyBorder="1" applyAlignment="1">
      <alignment wrapText="1"/>
    </xf>
    <xf numFmtId="0" fontId="16" fillId="0" borderId="19" xfId="0" applyFont="1" applyBorder="1" applyAlignment="1">
      <alignment wrapText="1"/>
    </xf>
    <xf numFmtId="0" fontId="16" fillId="0" borderId="18" xfId="0" applyFont="1" applyBorder="1"/>
    <xf numFmtId="0" fontId="3" fillId="0" borderId="19" xfId="0" applyFont="1" applyBorder="1" applyAlignment="1">
      <alignment wrapText="1"/>
    </xf>
    <xf numFmtId="0" fontId="3" fillId="0" borderId="0" xfId="0" applyFont="1"/>
    <xf numFmtId="0" fontId="17" fillId="0" borderId="0" xfId="6" applyAlignment="1">
      <alignment wrapText="1"/>
    </xf>
    <xf numFmtId="0" fontId="3" fillId="0" borderId="0" xfId="0" applyFont="1" applyAlignment="1">
      <alignment wrapText="1"/>
    </xf>
    <xf numFmtId="0" fontId="6" fillId="0" borderId="0" xfId="0" applyFont="1" applyAlignment="1">
      <alignment wrapText="1"/>
    </xf>
    <xf numFmtId="0" fontId="6" fillId="0" borderId="0" xfId="0" applyFont="1"/>
    <xf numFmtId="0" fontId="6" fillId="0" borderId="15" xfId="0" applyFont="1" applyBorder="1"/>
    <xf numFmtId="0" fontId="0" fillId="0" borderId="21" xfId="0" applyBorder="1" applyAlignment="1">
      <alignment horizontal="left" vertical="top" wrapText="1"/>
    </xf>
    <xf numFmtId="0" fontId="17" fillId="0" borderId="25" xfId="6" applyBorder="1" applyAlignment="1">
      <alignment horizontal="center" vertical="center" wrapText="1"/>
    </xf>
    <xf numFmtId="0" fontId="0" fillId="0" borderId="25" xfId="0" applyBorder="1" applyAlignment="1">
      <alignment horizontal="center" vertical="center" wrapText="1"/>
    </xf>
    <xf numFmtId="0" fontId="0" fillId="0" borderId="0" xfId="0" applyAlignment="1">
      <alignment horizontal="left" wrapText="1"/>
    </xf>
    <xf numFmtId="0" fontId="3" fillId="0" borderId="0" xfId="0" applyFont="1" applyAlignment="1">
      <alignment horizontal="center"/>
    </xf>
    <xf numFmtId="0" fontId="0" fillId="12"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 borderId="1" xfId="0" applyFill="1" applyBorder="1" applyAlignment="1">
      <alignment horizontal="center" vertical="center" wrapText="1"/>
    </xf>
    <xf numFmtId="0" fontId="6" fillId="14" borderId="1" xfId="0" applyFont="1" applyFill="1" applyBorder="1" applyAlignment="1">
      <alignment horizontal="center" vertical="center" wrapText="1"/>
    </xf>
    <xf numFmtId="0" fontId="0" fillId="15"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3" fillId="0" borderId="2" xfId="0" applyFont="1" applyBorder="1" applyAlignment="1">
      <alignment horizontal="center" wrapText="1"/>
    </xf>
    <xf numFmtId="0" fontId="3" fillId="0" borderId="12" xfId="0" applyFont="1" applyBorder="1" applyAlignment="1">
      <alignment horizontal="center" wrapText="1"/>
    </xf>
    <xf numFmtId="0" fontId="3" fillId="0" borderId="4" xfId="0" applyFont="1" applyBorder="1" applyAlignment="1">
      <alignment horizontal="center" vertical="center" wrapText="1"/>
    </xf>
    <xf numFmtId="0" fontId="3" fillId="0" borderId="6" xfId="0" applyFont="1" applyBorder="1" applyAlignment="1">
      <alignment horizontal="center"/>
    </xf>
    <xf numFmtId="0" fontId="3" fillId="0" borderId="7" xfId="0" applyFont="1" applyBorder="1" applyAlignment="1">
      <alignment horizontal="center"/>
    </xf>
    <xf numFmtId="0" fontId="15" fillId="28" borderId="27" xfId="4" applyFont="1" applyAlignment="1">
      <alignment horizontal="center" vertical="center" wrapText="1"/>
    </xf>
    <xf numFmtId="0" fontId="3" fillId="30" borderId="1" xfId="0" applyFont="1" applyFill="1" applyBorder="1" applyAlignment="1">
      <alignment horizontal="center" vertical="center" wrapText="1"/>
    </xf>
    <xf numFmtId="0" fontId="3" fillId="0" borderId="5" xfId="0" applyFont="1" applyBorder="1" applyAlignment="1">
      <alignment horizontal="center" wrapText="1"/>
    </xf>
    <xf numFmtId="0" fontId="3" fillId="0" borderId="0" xfId="0" applyFont="1" applyAlignment="1">
      <alignment horizontal="center" wrapText="1"/>
    </xf>
    <xf numFmtId="0" fontId="18" fillId="31" borderId="9" xfId="7" applyBorder="1" applyAlignment="1">
      <alignment horizontal="center" vertical="center"/>
    </xf>
    <xf numFmtId="2" fontId="12" fillId="28" borderId="27" xfId="4" applyNumberFormat="1"/>
    <xf numFmtId="0" fontId="12" fillId="28" borderId="27" xfId="4"/>
  </cellXfs>
  <cellStyles count="8">
    <cellStyle name="Énfasis1" xfId="7" builtinId="29"/>
    <cellStyle name="Entrada" xfId="4" builtinId="20"/>
    <cellStyle name="Hipervínculo" xfId="6" builtinId="8"/>
    <cellStyle name="Normal" xfId="0" builtinId="0"/>
    <cellStyle name="Normal 2" xfId="1" xr:uid="{00000000-0005-0000-0000-000001000000}"/>
    <cellStyle name="Normal 2 2 2" xfId="3" xr:uid="{00000000-0005-0000-0000-000002000000}"/>
    <cellStyle name="Normal_Sheet1" xfId="2" xr:uid="{00000000-0005-0000-0000-000003000000}"/>
    <cellStyle name="Salida" xfId="5" builtinId="21"/>
  </cellStyles>
  <dxfs count="0"/>
  <tableStyles count="0" defaultTableStyle="TableStyleMedium2" defaultPivotStyle="PivotStyleLight16"/>
  <colors>
    <mruColors>
      <color rgb="FFFFABAB"/>
      <color rgb="FFFCC591"/>
      <color rgb="FFD2A578"/>
      <color rgb="FFFF6161"/>
      <color rgb="FFFF9966"/>
      <color rgb="FFCCFF66"/>
      <color rgb="FFFFFF6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193040</xdr:colOff>
      <xdr:row>4</xdr:row>
      <xdr:rowOff>26963</xdr:rowOff>
    </xdr:from>
    <xdr:to>
      <xdr:col>20</xdr:col>
      <xdr:colOff>52461</xdr:colOff>
      <xdr:row>10</xdr:row>
      <xdr:rowOff>107461</xdr:rowOff>
    </xdr:to>
    <xdr:sp macro="" textlink="">
      <xdr:nvSpPr>
        <xdr:cNvPr id="2" name="CuadroTexto 1">
          <a:extLst>
            <a:ext uri="{FF2B5EF4-FFF2-40B4-BE49-F238E27FC236}">
              <a16:creationId xmlns:a16="http://schemas.microsoft.com/office/drawing/2014/main" id="{B183C054-0031-4D3C-B74F-99F2E176243D}"/>
            </a:ext>
          </a:extLst>
        </xdr:cNvPr>
        <xdr:cNvSpPr txBox="1"/>
      </xdr:nvSpPr>
      <xdr:spPr>
        <a:xfrm>
          <a:off x="13883640" y="853733"/>
          <a:ext cx="4111381" cy="1458448"/>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200"/>
            <a:t>Unidades en "consumo" --&gt;</a:t>
          </a:r>
          <a:r>
            <a:rPr lang="en-GB" sz="1200" baseline="0"/>
            <a:t> ¿ </a:t>
          </a:r>
          <a:r>
            <a:rPr lang="en-GB" sz="1200"/>
            <a:t>kg/capita/year</a:t>
          </a:r>
          <a:r>
            <a:rPr lang="en-GB" sz="1200" baseline="0"/>
            <a:t> </a:t>
          </a:r>
          <a:r>
            <a:rPr lang="en-GB" sz="12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193040</xdr:colOff>
      <xdr:row>4</xdr:row>
      <xdr:rowOff>26963</xdr:rowOff>
    </xdr:from>
    <xdr:to>
      <xdr:col>20</xdr:col>
      <xdr:colOff>52461</xdr:colOff>
      <xdr:row>11</xdr:row>
      <xdr:rowOff>107461</xdr:rowOff>
    </xdr:to>
    <xdr:sp macro="" textlink="">
      <xdr:nvSpPr>
        <xdr:cNvPr id="2" name="CuadroTexto 1">
          <a:extLst>
            <a:ext uri="{FF2B5EF4-FFF2-40B4-BE49-F238E27FC236}">
              <a16:creationId xmlns:a16="http://schemas.microsoft.com/office/drawing/2014/main" id="{AAEB9A1A-8C07-F148-782F-B25DF0A0D8FC}"/>
            </a:ext>
          </a:extLst>
        </xdr:cNvPr>
        <xdr:cNvSpPr txBox="1"/>
      </xdr:nvSpPr>
      <xdr:spPr>
        <a:xfrm>
          <a:off x="12707425" y="847578"/>
          <a:ext cx="4109036" cy="1448191"/>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200"/>
            <a:t>Unidades en "consumo" --&gt;</a:t>
          </a:r>
          <a:r>
            <a:rPr lang="en-GB" sz="1200" baseline="0"/>
            <a:t> ¿ </a:t>
          </a:r>
          <a:r>
            <a:rPr lang="en-GB" sz="1200"/>
            <a:t>kg/capita/year</a:t>
          </a:r>
          <a:r>
            <a:rPr lang="en-GB" sz="1200" baseline="0"/>
            <a:t> </a:t>
          </a:r>
          <a:r>
            <a:rPr lang="en-GB" sz="1200"/>
            <a:t>?</a:t>
          </a:r>
        </a:p>
      </xdr:txBody>
    </xdr:sp>
    <xdr:clientData/>
  </xdr:twoCellAnchor>
</xdr:wsDr>
</file>

<file path=xl/persons/person.xml><?xml version="1.0" encoding="utf-8"?>
<personList xmlns="http://schemas.microsoft.com/office/spreadsheetml/2018/threadedcomments" xmlns:x="http://schemas.openxmlformats.org/spreadsheetml/2006/main">
  <person displayName="GONZALO PARRADO HERNANDO" id="{CA9E32B4-C107-4CD4-8CD6-9CDC9252E269}" userId="S::gonzalo.parrado@uva.es::edec257f-8391-452f-9851-9a4e5797fdf1"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3-04-17T11:40:11.50" personId="{CA9E32B4-C107-4CD4-8CD6-9CDC9252E269}" id="{82E6B6B3-4781-4984-8E9C-224B4B0AAB81}">
    <text>Esta columna es la que se modifica año a año, el resto son parámetros calibrados.</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3-04-17T11:40:11.50" personId="{CA9E32B4-C107-4CD4-8CD6-9CDC9252E269}" id="{F07C323A-5350-476F-9F4D-93A07101CDD9}">
    <text>Esta columna es la que se modifica año a año, el resto son parámetros calibrados.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dietattheheart.com/diet-and-dyslipidemia/dietary-fats-in-dyslipidemia/saturated-fatty-acids-sfa/" TargetMode="External"/><Relationship Id="rId2" Type="http://schemas.openxmlformats.org/officeDocument/2006/relationships/hyperlink" Target="https://www.netmeds.com/health-library/post/all-about-pufa-and-mufa-functions-and-health-benefits" TargetMode="External"/><Relationship Id="rId1" Type="http://schemas.openxmlformats.org/officeDocument/2006/relationships/hyperlink" Target="https://www.hsph.harvard.edu/nutritionsource/what-should-you-eat/protein/"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8B79-595C-4D44-ACCE-1AEFD958EF23}">
  <dimension ref="A1:I36"/>
  <sheetViews>
    <sheetView topLeftCell="A9" zoomScale="85" zoomScaleNormal="85" workbookViewId="0">
      <selection activeCell="E10" sqref="E10"/>
    </sheetView>
  </sheetViews>
  <sheetFormatPr baseColWidth="10" defaultRowHeight="15.6" x14ac:dyDescent="0.3"/>
  <cols>
    <col min="1" max="1" width="19.3984375" bestFit="1" customWidth="1"/>
    <col min="2" max="2" width="86" customWidth="1"/>
    <col min="3" max="3" width="8.59765625" customWidth="1"/>
    <col min="4" max="4" width="53" customWidth="1"/>
    <col min="5" max="5" width="29.296875" customWidth="1"/>
    <col min="6" max="6" width="67" customWidth="1"/>
  </cols>
  <sheetData>
    <row r="1" spans="1:9" x14ac:dyDescent="0.3">
      <c r="A1" s="1" t="s">
        <v>564</v>
      </c>
      <c r="B1" s="1" t="s">
        <v>566</v>
      </c>
      <c r="C1" s="367" t="s">
        <v>565</v>
      </c>
      <c r="D1" s="367"/>
      <c r="E1" s="367"/>
      <c r="F1" s="367"/>
      <c r="G1" s="367"/>
      <c r="H1" s="367"/>
      <c r="I1" s="367"/>
    </row>
    <row r="2" spans="1:9" ht="46.8" x14ac:dyDescent="0.3">
      <c r="A2" s="235" t="s">
        <v>562</v>
      </c>
      <c r="B2" s="231" t="s">
        <v>588</v>
      </c>
      <c r="C2" s="366" t="s">
        <v>568</v>
      </c>
      <c r="D2" s="366"/>
      <c r="E2" s="366"/>
      <c r="F2" s="366"/>
      <c r="G2" s="366"/>
      <c r="H2" s="366"/>
      <c r="I2" s="366"/>
    </row>
    <row r="3" spans="1:9" x14ac:dyDescent="0.3">
      <c r="A3" s="236" t="s">
        <v>613</v>
      </c>
      <c r="B3" s="231" t="s">
        <v>567</v>
      </c>
      <c r="C3" s="366" t="s">
        <v>616</v>
      </c>
      <c r="D3" s="366"/>
      <c r="E3" s="366"/>
      <c r="F3" s="366"/>
      <c r="G3" s="366"/>
      <c r="H3" s="366"/>
      <c r="I3" s="366"/>
    </row>
    <row r="4" spans="1:9" ht="46.8" x14ac:dyDescent="0.3">
      <c r="A4" s="237" t="str">
        <f>"2020"</f>
        <v>2020</v>
      </c>
      <c r="B4" s="231" t="s">
        <v>571</v>
      </c>
      <c r="C4" s="366" t="s">
        <v>563</v>
      </c>
      <c r="D4" s="366"/>
      <c r="E4" s="366"/>
      <c r="F4" s="366"/>
      <c r="G4" s="366"/>
      <c r="H4" s="366"/>
      <c r="I4" s="366"/>
    </row>
    <row r="5" spans="1:9" x14ac:dyDescent="0.3">
      <c r="A5" s="238" t="s">
        <v>614</v>
      </c>
      <c r="B5" s="231" t="s">
        <v>572</v>
      </c>
      <c r="C5" s="366" t="s">
        <v>569</v>
      </c>
      <c r="D5" s="366"/>
      <c r="E5" s="366"/>
      <c r="F5" s="366"/>
      <c r="G5" s="366"/>
      <c r="H5" s="366"/>
      <c r="I5" s="366"/>
    </row>
    <row r="6" spans="1:9" x14ac:dyDescent="0.3">
      <c r="A6" s="239" t="s">
        <v>615</v>
      </c>
      <c r="B6" s="231" t="s">
        <v>573</v>
      </c>
      <c r="C6" s="366" t="s">
        <v>570</v>
      </c>
      <c r="D6" s="366"/>
      <c r="E6" s="366"/>
      <c r="F6" s="366"/>
      <c r="G6" s="366"/>
      <c r="H6" s="366"/>
      <c r="I6" s="366"/>
    </row>
    <row r="7" spans="1:9" ht="16.2" thickBot="1" x14ac:dyDescent="0.35"/>
    <row r="8" spans="1:9" x14ac:dyDescent="0.3">
      <c r="A8" s="243" t="s">
        <v>574</v>
      </c>
      <c r="B8" s="353" t="s">
        <v>575</v>
      </c>
      <c r="C8" s="356" t="s">
        <v>587</v>
      </c>
      <c r="D8" s="359"/>
    </row>
    <row r="9" spans="1:9" x14ac:dyDescent="0.3">
      <c r="A9" s="244" t="s">
        <v>586</v>
      </c>
      <c r="B9" s="360" t="s">
        <v>605</v>
      </c>
      <c r="C9" s="232"/>
    </row>
    <row r="10" spans="1:9" x14ac:dyDescent="0.3">
      <c r="A10" s="244" t="s">
        <v>516</v>
      </c>
      <c r="B10" s="361" t="s">
        <v>606</v>
      </c>
      <c r="C10" s="232"/>
    </row>
    <row r="11" spans="1:9" x14ac:dyDescent="0.3">
      <c r="A11" s="244" t="s">
        <v>517</v>
      </c>
      <c r="B11" s="361" t="s">
        <v>607</v>
      </c>
      <c r="C11" s="232"/>
    </row>
    <row r="12" spans="1:9" ht="18" x14ac:dyDescent="0.3">
      <c r="A12" s="244" t="s">
        <v>579</v>
      </c>
      <c r="B12" s="361" t="s">
        <v>608</v>
      </c>
      <c r="C12" s="232"/>
    </row>
    <row r="13" spans="1:9" ht="18" x14ac:dyDescent="0.3">
      <c r="A13" s="244" t="s">
        <v>580</v>
      </c>
      <c r="B13" s="361" t="s">
        <v>609</v>
      </c>
      <c r="C13" s="232"/>
    </row>
    <row r="14" spans="1:9" ht="18" x14ac:dyDescent="0.3">
      <c r="A14" s="244" t="s">
        <v>581</v>
      </c>
      <c r="B14" s="361" t="s">
        <v>610</v>
      </c>
      <c r="C14" s="232"/>
    </row>
    <row r="15" spans="1:9" ht="18" x14ac:dyDescent="0.3">
      <c r="A15" s="244" t="s">
        <v>582</v>
      </c>
      <c r="B15" s="361" t="s">
        <v>611</v>
      </c>
      <c r="C15" s="232"/>
    </row>
    <row r="16" spans="1:9" ht="18.600000000000001" thickBot="1" x14ac:dyDescent="0.35">
      <c r="A16" s="245" t="s">
        <v>583</v>
      </c>
      <c r="B16" s="362" t="s">
        <v>612</v>
      </c>
      <c r="C16" s="234"/>
    </row>
    <row r="17" spans="1:6" ht="16.2" thickBot="1" x14ac:dyDescent="0.35">
      <c r="B17" s="361"/>
    </row>
    <row r="18" spans="1:6" x14ac:dyDescent="0.3">
      <c r="A18" s="243" t="s">
        <v>574</v>
      </c>
      <c r="B18" s="353" t="s">
        <v>575</v>
      </c>
      <c r="C18" s="355" t="s">
        <v>587</v>
      </c>
      <c r="D18" s="354" t="s">
        <v>578</v>
      </c>
      <c r="E18" s="354" t="s">
        <v>604</v>
      </c>
      <c r="F18" s="357" t="s">
        <v>595</v>
      </c>
    </row>
    <row r="19" spans="1:6" x14ac:dyDescent="0.3">
      <c r="A19" s="240" t="s">
        <v>0</v>
      </c>
      <c r="B19" s="6" t="s">
        <v>590</v>
      </c>
      <c r="C19" t="s">
        <v>601</v>
      </c>
      <c r="D19" s="232"/>
      <c r="E19" s="232"/>
      <c r="F19" s="231"/>
    </row>
    <row r="20" spans="1:6" ht="31.2" x14ac:dyDescent="0.3">
      <c r="A20" s="240" t="s">
        <v>2</v>
      </c>
      <c r="B20" s="6" t="s">
        <v>576</v>
      </c>
      <c r="C20" t="s">
        <v>600</v>
      </c>
      <c r="D20" s="232"/>
      <c r="E20" s="232"/>
      <c r="F20" s="358" t="s">
        <v>603</v>
      </c>
    </row>
    <row r="21" spans="1:6" x14ac:dyDescent="0.3">
      <c r="A21" s="240" t="s">
        <v>1</v>
      </c>
      <c r="B21" s="6" t="s">
        <v>576</v>
      </c>
      <c r="C21" t="s">
        <v>600</v>
      </c>
      <c r="D21" s="232"/>
      <c r="E21" s="232"/>
      <c r="F21" s="231"/>
    </row>
    <row r="22" spans="1:6" x14ac:dyDescent="0.3">
      <c r="A22" s="240" t="s">
        <v>7</v>
      </c>
      <c r="B22" s="6" t="s">
        <v>591</v>
      </c>
      <c r="C22" t="s">
        <v>600</v>
      </c>
      <c r="D22" s="232"/>
      <c r="E22" s="232"/>
      <c r="F22" s="231"/>
    </row>
    <row r="23" spans="1:6" x14ac:dyDescent="0.3">
      <c r="A23" s="240" t="s">
        <v>3</v>
      </c>
      <c r="B23" s="6" t="s">
        <v>576</v>
      </c>
      <c r="C23" t="s">
        <v>600</v>
      </c>
      <c r="D23" s="232"/>
      <c r="E23" s="232"/>
      <c r="F23" s="231"/>
    </row>
    <row r="24" spans="1:6" ht="78" x14ac:dyDescent="0.3">
      <c r="A24" s="240" t="s">
        <v>4</v>
      </c>
      <c r="B24" s="6" t="s">
        <v>592</v>
      </c>
      <c r="C24" t="s">
        <v>600</v>
      </c>
      <c r="D24" s="352" t="s">
        <v>593</v>
      </c>
      <c r="E24" s="352"/>
      <c r="F24" s="358" t="s">
        <v>594</v>
      </c>
    </row>
    <row r="25" spans="1:6" ht="151.19999999999999" customHeight="1" x14ac:dyDescent="0.3">
      <c r="A25" s="240" t="s">
        <v>5</v>
      </c>
      <c r="B25" s="6" t="s">
        <v>596</v>
      </c>
      <c r="C25" t="s">
        <v>600</v>
      </c>
      <c r="D25" s="363" t="s">
        <v>599</v>
      </c>
      <c r="E25" s="363"/>
      <c r="F25" s="364" t="s">
        <v>598</v>
      </c>
    </row>
    <row r="26" spans="1:6" ht="120" customHeight="1" x14ac:dyDescent="0.3">
      <c r="A26" s="241" t="s">
        <v>6</v>
      </c>
      <c r="B26" s="6" t="s">
        <v>597</v>
      </c>
      <c r="C26" t="s">
        <v>600</v>
      </c>
      <c r="D26" s="363"/>
      <c r="E26" s="363"/>
      <c r="F26" s="365"/>
    </row>
    <row r="27" spans="1:6" x14ac:dyDescent="0.3">
      <c r="A27" s="240" t="s">
        <v>548</v>
      </c>
      <c r="C27" t="s">
        <v>602</v>
      </c>
      <c r="E27" s="232"/>
    </row>
    <row r="28" spans="1:6" x14ac:dyDescent="0.3">
      <c r="A28" s="240" t="s">
        <v>549</v>
      </c>
      <c r="C28" t="s">
        <v>602</v>
      </c>
      <c r="E28" s="232"/>
    </row>
    <row r="29" spans="1:6" x14ac:dyDescent="0.3">
      <c r="A29" s="240" t="s">
        <v>550</v>
      </c>
      <c r="E29" s="232"/>
    </row>
    <row r="30" spans="1:6" x14ac:dyDescent="0.3">
      <c r="A30" s="240" t="s">
        <v>551</v>
      </c>
      <c r="C30" t="s">
        <v>602</v>
      </c>
      <c r="E30" s="232"/>
    </row>
    <row r="31" spans="1:6" x14ac:dyDescent="0.3">
      <c r="A31" s="240" t="s">
        <v>552</v>
      </c>
      <c r="C31" t="s">
        <v>602</v>
      </c>
      <c r="E31" s="232"/>
    </row>
    <row r="32" spans="1:6" x14ac:dyDescent="0.3">
      <c r="A32" s="240" t="s">
        <v>553</v>
      </c>
      <c r="C32" t="s">
        <v>602</v>
      </c>
      <c r="E32" s="232"/>
    </row>
    <row r="33" spans="1:6" x14ac:dyDescent="0.3">
      <c r="A33" s="240" t="s">
        <v>554</v>
      </c>
      <c r="C33" t="s">
        <v>602</v>
      </c>
      <c r="E33" s="232"/>
    </row>
    <row r="34" spans="1:6" x14ac:dyDescent="0.3">
      <c r="A34" s="240" t="s">
        <v>577</v>
      </c>
      <c r="C34" t="s">
        <v>602</v>
      </c>
      <c r="E34" s="232"/>
    </row>
    <row r="35" spans="1:6" x14ac:dyDescent="0.3">
      <c r="A35" s="240" t="s">
        <v>561</v>
      </c>
      <c r="C35" t="s">
        <v>602</v>
      </c>
      <c r="E35" s="232"/>
      <c r="F35" s="231"/>
    </row>
    <row r="36" spans="1:6" ht="16.2" thickBot="1" x14ac:dyDescent="0.35">
      <c r="A36" s="242" t="s">
        <v>560</v>
      </c>
      <c r="B36" s="233"/>
      <c r="C36" s="233" t="s">
        <v>602</v>
      </c>
      <c r="D36" s="233"/>
      <c r="E36" s="234"/>
      <c r="F36" s="231"/>
    </row>
  </sheetData>
  <mergeCells count="9">
    <mergeCell ref="E25:E26"/>
    <mergeCell ref="F25:F26"/>
    <mergeCell ref="D25:D26"/>
    <mergeCell ref="C6:I6"/>
    <mergeCell ref="C1:I1"/>
    <mergeCell ref="C2:I2"/>
    <mergeCell ref="C3:I3"/>
    <mergeCell ref="C4:I4"/>
    <mergeCell ref="C5:I5"/>
  </mergeCells>
  <hyperlinks>
    <hyperlink ref="F20" r:id="rId1" xr:uid="{CD9FED5F-B276-485E-891A-C063D3CC0D5B}"/>
    <hyperlink ref="F25" r:id="rId2" xr:uid="{E5DA76AD-3FC7-47A7-9FC6-A457E6A8CEE2}"/>
    <hyperlink ref="F24" r:id="rId3" xr:uid="{A2F875A5-BEE1-43B7-AAC6-D3ADA811E71F}"/>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M356"/>
  <sheetViews>
    <sheetView topLeftCell="A237" workbookViewId="0">
      <selection activeCell="F231" sqref="F231"/>
    </sheetView>
  </sheetViews>
  <sheetFormatPr baseColWidth="10" defaultColWidth="11" defaultRowHeight="15.6" x14ac:dyDescent="0.3"/>
  <cols>
    <col min="1" max="1" width="14.3984375" style="6" customWidth="1"/>
    <col min="2" max="2" width="10.59765625" style="6" customWidth="1"/>
    <col min="3" max="3" width="20.8984375" style="6" customWidth="1"/>
    <col min="4" max="4" width="36" style="6" customWidth="1"/>
    <col min="5" max="5" width="13.5" style="6" bestFit="1" customWidth="1"/>
    <col min="6" max="7" width="12.5" style="6" bestFit="1" customWidth="1"/>
    <col min="8" max="8" width="11.5" style="6" bestFit="1" customWidth="1"/>
    <col min="9" max="9" width="12.5" style="6" bestFit="1" customWidth="1"/>
    <col min="10" max="10" width="14.8984375" style="6" bestFit="1" customWidth="1"/>
    <col min="11" max="11" width="15.5" style="6" bestFit="1" customWidth="1"/>
    <col min="12" max="12" width="14.5" style="6" bestFit="1" customWidth="1"/>
    <col min="13" max="13" width="11" style="6" bestFit="1" customWidth="1"/>
    <col min="14" max="16384" width="11" style="6"/>
  </cols>
  <sheetData>
    <row r="1" spans="1:13" ht="31.2" x14ac:dyDescent="0.3">
      <c r="A1" s="4" t="s">
        <v>70</v>
      </c>
      <c r="B1" s="5" t="s">
        <v>69</v>
      </c>
      <c r="C1" s="4" t="s">
        <v>8</v>
      </c>
      <c r="D1" s="4" t="s">
        <v>9</v>
      </c>
      <c r="E1" s="4" t="s">
        <v>0</v>
      </c>
      <c r="F1" s="4" t="s">
        <v>2</v>
      </c>
      <c r="G1" s="4" t="s">
        <v>1</v>
      </c>
      <c r="H1" s="4" t="s">
        <v>7</v>
      </c>
      <c r="I1" s="4" t="s">
        <v>3</v>
      </c>
      <c r="J1" s="4" t="s">
        <v>4</v>
      </c>
      <c r="K1" s="4" t="s">
        <v>5</v>
      </c>
      <c r="L1" s="4" t="s">
        <v>6</v>
      </c>
      <c r="M1" s="4" t="s">
        <v>94</v>
      </c>
    </row>
    <row r="2" spans="1:13" x14ac:dyDescent="0.3">
      <c r="A2" s="377" t="s">
        <v>14</v>
      </c>
      <c r="B2" s="7">
        <v>1</v>
      </c>
      <c r="C2" s="7" t="s">
        <v>71</v>
      </c>
      <c r="D2" s="7" t="s">
        <v>72</v>
      </c>
      <c r="E2" s="3">
        <v>340</v>
      </c>
      <c r="F2" s="3">
        <v>13.21</v>
      </c>
      <c r="G2" s="3">
        <v>71.97</v>
      </c>
      <c r="H2" s="3">
        <v>10.7</v>
      </c>
      <c r="I2" s="3">
        <v>2.5</v>
      </c>
      <c r="J2" s="45">
        <v>0.43</v>
      </c>
      <c r="K2" s="45">
        <v>0.28299999999999997</v>
      </c>
      <c r="L2" s="45">
        <v>1.167</v>
      </c>
      <c r="M2" s="3">
        <v>0</v>
      </c>
    </row>
    <row r="3" spans="1:13" x14ac:dyDescent="0.3">
      <c r="A3" s="377"/>
      <c r="B3" s="7">
        <v>2</v>
      </c>
      <c r="C3" s="7" t="s">
        <v>10</v>
      </c>
      <c r="D3" s="7" t="s">
        <v>63</v>
      </c>
      <c r="E3" s="3">
        <v>358</v>
      </c>
      <c r="F3" s="3">
        <v>6.5</v>
      </c>
      <c r="G3" s="3">
        <v>79.150000000000006</v>
      </c>
      <c r="H3" s="3">
        <v>2.8</v>
      </c>
      <c r="I3" s="3">
        <v>0.52</v>
      </c>
      <c r="J3" s="45">
        <v>0.14000000000000001</v>
      </c>
      <c r="K3" s="45">
        <v>0.161</v>
      </c>
      <c r="L3" s="45">
        <v>0.13800000000000001</v>
      </c>
      <c r="M3" s="3">
        <v>0</v>
      </c>
    </row>
    <row r="4" spans="1:13" x14ac:dyDescent="0.3">
      <c r="A4" s="377"/>
      <c r="B4" s="7">
        <v>2</v>
      </c>
      <c r="C4" s="7" t="s">
        <v>10</v>
      </c>
      <c r="D4" s="7" t="s">
        <v>64</v>
      </c>
      <c r="E4" s="3">
        <v>370</v>
      </c>
      <c r="F4" s="3">
        <v>6.81</v>
      </c>
      <c r="G4" s="3">
        <v>81.680000000000007</v>
      </c>
      <c r="H4" s="3">
        <v>2.8</v>
      </c>
      <c r="I4" s="3">
        <v>0.55000000000000004</v>
      </c>
      <c r="J4" s="45">
        <v>0.111</v>
      </c>
      <c r="K4" s="45">
        <v>0.2</v>
      </c>
      <c r="L4" s="45">
        <v>0.19800000000000001</v>
      </c>
      <c r="M4" s="3">
        <v>0</v>
      </c>
    </row>
    <row r="5" spans="1:13" x14ac:dyDescent="0.3">
      <c r="A5" s="377"/>
      <c r="B5" s="7">
        <v>3</v>
      </c>
      <c r="C5" s="7" t="s">
        <v>73</v>
      </c>
      <c r="D5" s="7" t="s">
        <v>74</v>
      </c>
      <c r="E5" s="3">
        <v>354</v>
      </c>
      <c r="F5" s="3">
        <v>12.48</v>
      </c>
      <c r="G5" s="3">
        <v>73.48</v>
      </c>
      <c r="H5" s="3">
        <v>17.3</v>
      </c>
      <c r="I5" s="3">
        <v>2.2999999999999998</v>
      </c>
      <c r="J5" s="45">
        <v>0.48199999999999998</v>
      </c>
      <c r="K5" s="45">
        <v>0.29499999999999998</v>
      </c>
      <c r="L5" s="45">
        <v>1.1080000000000001</v>
      </c>
      <c r="M5" s="3">
        <v>0</v>
      </c>
    </row>
    <row r="6" spans="1:13" x14ac:dyDescent="0.3">
      <c r="A6" s="377"/>
      <c r="B6" s="7">
        <v>3</v>
      </c>
      <c r="C6" s="7" t="s">
        <v>73</v>
      </c>
      <c r="D6" s="7" t="s">
        <v>75</v>
      </c>
      <c r="E6" s="3">
        <v>352</v>
      </c>
      <c r="F6" s="3">
        <v>9.91</v>
      </c>
      <c r="G6" s="3">
        <v>77.72</v>
      </c>
      <c r="H6" s="3">
        <v>15.6</v>
      </c>
      <c r="I6" s="3">
        <v>1.1599999999999999</v>
      </c>
      <c r="J6" s="45">
        <v>0.24399999999999999</v>
      </c>
      <c r="K6" s="45">
        <v>0.14899999999999999</v>
      </c>
      <c r="L6" s="45">
        <v>0.56000000000000005</v>
      </c>
      <c r="M6" s="3">
        <v>0</v>
      </c>
    </row>
    <row r="7" spans="1:13" x14ac:dyDescent="0.3">
      <c r="A7" s="377"/>
      <c r="B7" s="7">
        <v>4</v>
      </c>
      <c r="C7" s="7" t="s">
        <v>76</v>
      </c>
      <c r="D7" s="7" t="s">
        <v>77</v>
      </c>
      <c r="E7" s="3">
        <v>365</v>
      </c>
      <c r="F7" s="3">
        <v>9.42</v>
      </c>
      <c r="G7" s="3">
        <v>74.260000000000005</v>
      </c>
      <c r="H7" s="3">
        <v>7.3</v>
      </c>
      <c r="I7" s="3">
        <v>4.74</v>
      </c>
      <c r="J7" s="45">
        <v>0.66700000000000004</v>
      </c>
      <c r="K7" s="45">
        <v>1.2509999999999999</v>
      </c>
      <c r="L7" s="45">
        <v>2.1629999999999998</v>
      </c>
      <c r="M7" s="3">
        <v>0</v>
      </c>
    </row>
    <row r="8" spans="1:13" x14ac:dyDescent="0.3">
      <c r="A8" s="377"/>
      <c r="B8" s="7">
        <v>5</v>
      </c>
      <c r="C8" s="7" t="s">
        <v>78</v>
      </c>
      <c r="D8" s="7" t="s">
        <v>79</v>
      </c>
      <c r="E8" s="3">
        <v>338</v>
      </c>
      <c r="F8" s="3">
        <v>10.34</v>
      </c>
      <c r="G8" s="3">
        <v>75.86</v>
      </c>
      <c r="H8" s="3">
        <v>15.1</v>
      </c>
      <c r="I8" s="3">
        <v>1.63</v>
      </c>
      <c r="J8" s="45">
        <v>0.19700000000000001</v>
      </c>
      <c r="K8" s="45">
        <v>0.20799999999999999</v>
      </c>
      <c r="L8" s="45">
        <v>0.76700000000000002</v>
      </c>
      <c r="M8" s="3">
        <v>0</v>
      </c>
    </row>
    <row r="9" spans="1:13" x14ac:dyDescent="0.3">
      <c r="A9" s="377"/>
      <c r="B9" s="7">
        <v>6</v>
      </c>
      <c r="C9" s="7" t="s">
        <v>11</v>
      </c>
      <c r="D9" s="7" t="s">
        <v>80</v>
      </c>
      <c r="E9" s="3">
        <v>389</v>
      </c>
      <c r="F9" s="3">
        <v>16.89</v>
      </c>
      <c r="G9" s="3">
        <v>66.27</v>
      </c>
      <c r="H9" s="3">
        <v>10.6</v>
      </c>
      <c r="I9" s="3">
        <v>6.9</v>
      </c>
      <c r="J9" s="45">
        <v>1.2170000000000001</v>
      </c>
      <c r="K9" s="45">
        <v>2.1779999999999999</v>
      </c>
      <c r="L9" s="45">
        <v>2.5350000000000001</v>
      </c>
      <c r="M9" s="8">
        <v>0</v>
      </c>
    </row>
    <row r="10" spans="1:13" x14ac:dyDescent="0.3">
      <c r="A10" s="377"/>
      <c r="B10" s="7">
        <v>7</v>
      </c>
      <c r="C10" s="7" t="s">
        <v>81</v>
      </c>
      <c r="D10" s="7" t="s">
        <v>82</v>
      </c>
      <c r="E10" s="3">
        <v>378</v>
      </c>
      <c r="F10" s="3">
        <v>11.02</v>
      </c>
      <c r="G10" s="3">
        <v>72.849999999999994</v>
      </c>
      <c r="H10" s="3">
        <v>8.5</v>
      </c>
      <c r="I10" s="3">
        <v>4.22</v>
      </c>
      <c r="J10" s="45">
        <v>0.72299999999999998</v>
      </c>
      <c r="K10" s="45">
        <v>0.77300000000000002</v>
      </c>
      <c r="L10" s="45">
        <v>2.1339999999999999</v>
      </c>
      <c r="M10" s="3">
        <v>0</v>
      </c>
    </row>
    <row r="11" spans="1:13" x14ac:dyDescent="0.3">
      <c r="A11" s="377"/>
      <c r="B11" s="7">
        <v>8</v>
      </c>
      <c r="C11" s="7" t="s">
        <v>83</v>
      </c>
      <c r="D11" s="7" t="s">
        <v>84</v>
      </c>
      <c r="E11" s="3">
        <v>329</v>
      </c>
      <c r="F11" s="3">
        <v>10.62</v>
      </c>
      <c r="G11" s="3">
        <v>72.09</v>
      </c>
      <c r="H11" s="3">
        <v>6.7</v>
      </c>
      <c r="I11" s="3">
        <v>3.46</v>
      </c>
      <c r="J11" s="45">
        <v>0.61</v>
      </c>
      <c r="K11" s="45">
        <v>1.131</v>
      </c>
      <c r="L11" s="45">
        <v>1.5580000000000001</v>
      </c>
      <c r="M11" s="3">
        <v>0</v>
      </c>
    </row>
    <row r="12" spans="1:13" x14ac:dyDescent="0.3">
      <c r="A12" s="33"/>
      <c r="B12" s="49" t="s">
        <v>500</v>
      </c>
      <c r="C12" s="7"/>
      <c r="D12" s="7"/>
      <c r="E12" s="50">
        <f>AVERAGE(E2:E11)</f>
        <v>357.3</v>
      </c>
      <c r="F12" s="50">
        <f t="shared" ref="F12:L12" si="0">AVERAGE(F2:F11)</f>
        <v>10.72</v>
      </c>
      <c r="G12" s="50">
        <f t="shared" si="0"/>
        <v>74.533000000000001</v>
      </c>
      <c r="H12" s="50">
        <f t="shared" si="0"/>
        <v>9.7399999999999984</v>
      </c>
      <c r="I12" s="50">
        <f t="shared" si="0"/>
        <v>2.7979999999999996</v>
      </c>
      <c r="J12" s="50">
        <f t="shared" si="0"/>
        <v>0.48210000000000008</v>
      </c>
      <c r="K12" s="50">
        <f t="shared" si="0"/>
        <v>0.66289999999999993</v>
      </c>
      <c r="L12" s="50">
        <f t="shared" si="0"/>
        <v>1.2327999999999999</v>
      </c>
      <c r="M12" s="50"/>
    </row>
    <row r="13" spans="1:13" x14ac:dyDescent="0.3">
      <c r="A13" s="378" t="s">
        <v>95</v>
      </c>
      <c r="B13" s="9">
        <v>17</v>
      </c>
      <c r="C13" s="9" t="s">
        <v>85</v>
      </c>
      <c r="D13" s="9" t="s">
        <v>86</v>
      </c>
      <c r="E13" s="3">
        <v>160</v>
      </c>
      <c r="F13" s="3">
        <v>1.36</v>
      </c>
      <c r="G13" s="3">
        <v>38.06</v>
      </c>
      <c r="H13" s="3">
        <v>1.8</v>
      </c>
      <c r="I13" s="3">
        <v>0.28000000000000003</v>
      </c>
      <c r="J13" s="45">
        <v>7.3999999999999996E-2</v>
      </c>
      <c r="K13" s="45">
        <v>7.4999999999999997E-2</v>
      </c>
      <c r="L13" s="45">
        <v>4.8000000000000001E-2</v>
      </c>
      <c r="M13" s="3">
        <v>16</v>
      </c>
    </row>
    <row r="14" spans="1:13" x14ac:dyDescent="0.3">
      <c r="A14" s="378"/>
      <c r="B14" s="9">
        <v>18</v>
      </c>
      <c r="C14" s="9" t="s">
        <v>87</v>
      </c>
      <c r="D14" s="9" t="s">
        <v>88</v>
      </c>
      <c r="E14" s="3">
        <v>79</v>
      </c>
      <c r="F14" s="3">
        <v>2.14</v>
      </c>
      <c r="G14" s="3">
        <v>18.07</v>
      </c>
      <c r="H14" s="3">
        <v>1.3</v>
      </c>
      <c r="I14" s="3">
        <v>0.08</v>
      </c>
      <c r="J14" s="45">
        <v>2.5999999999999999E-2</v>
      </c>
      <c r="K14" s="45">
        <v>2E-3</v>
      </c>
      <c r="L14" s="45">
        <v>4.2999999999999997E-2</v>
      </c>
      <c r="M14" s="3">
        <v>25</v>
      </c>
    </row>
    <row r="15" spans="1:13" x14ac:dyDescent="0.3">
      <c r="A15" s="378"/>
      <c r="B15" s="9">
        <v>18</v>
      </c>
      <c r="C15" s="9" t="s">
        <v>87</v>
      </c>
      <c r="D15" s="9" t="s">
        <v>89</v>
      </c>
      <c r="E15" s="3">
        <v>69</v>
      </c>
      <c r="F15" s="3">
        <v>1.68</v>
      </c>
      <c r="G15" s="3">
        <v>15.71</v>
      </c>
      <c r="H15" s="3">
        <v>2.4</v>
      </c>
      <c r="I15" s="3">
        <v>0.1</v>
      </c>
      <c r="J15" s="45">
        <v>2.5999999999999999E-2</v>
      </c>
      <c r="K15" s="45">
        <v>2E-3</v>
      </c>
      <c r="L15" s="45">
        <v>4.2999999999999997E-2</v>
      </c>
      <c r="M15" s="3">
        <v>25</v>
      </c>
    </row>
    <row r="16" spans="1:13" x14ac:dyDescent="0.3">
      <c r="A16" s="378"/>
      <c r="B16" s="9">
        <v>18</v>
      </c>
      <c r="C16" s="9" t="s">
        <v>87</v>
      </c>
      <c r="D16" s="9" t="s">
        <v>90</v>
      </c>
      <c r="E16" s="3">
        <v>70</v>
      </c>
      <c r="F16" s="3">
        <v>1.89</v>
      </c>
      <c r="G16" s="3">
        <v>15.9</v>
      </c>
      <c r="H16" s="3">
        <v>1.7</v>
      </c>
      <c r="I16" s="3">
        <v>0.14000000000000001</v>
      </c>
      <c r="J16" s="45">
        <v>3.5000000000000003E-2</v>
      </c>
      <c r="K16" s="45">
        <v>3.0000000000000001E-3</v>
      </c>
      <c r="L16" s="45">
        <v>5.8999999999999997E-2</v>
      </c>
      <c r="M16" s="3">
        <v>25</v>
      </c>
    </row>
    <row r="17" spans="1:13" x14ac:dyDescent="0.3">
      <c r="A17" s="378"/>
      <c r="B17" s="9">
        <v>19</v>
      </c>
      <c r="C17" s="9" t="s">
        <v>91</v>
      </c>
      <c r="D17" s="9" t="s">
        <v>92</v>
      </c>
      <c r="E17" s="3">
        <v>86</v>
      </c>
      <c r="F17" s="3">
        <v>1.57</v>
      </c>
      <c r="G17" s="3">
        <v>20.12</v>
      </c>
      <c r="H17" s="3">
        <v>3</v>
      </c>
      <c r="I17" s="3">
        <v>0.05</v>
      </c>
      <c r="J17" s="45">
        <v>1.7999999999999999E-2</v>
      </c>
      <c r="K17" s="45">
        <v>1E-3</v>
      </c>
      <c r="L17" s="45">
        <v>1.4E-2</v>
      </c>
      <c r="M17" s="3">
        <v>28</v>
      </c>
    </row>
    <row r="18" spans="1:13" x14ac:dyDescent="0.3">
      <c r="A18" s="378"/>
      <c r="B18" s="9">
        <v>20</v>
      </c>
      <c r="C18" s="9" t="s">
        <v>12</v>
      </c>
      <c r="D18" s="9" t="s">
        <v>93</v>
      </c>
      <c r="E18" s="3">
        <v>118</v>
      </c>
      <c r="F18" s="3">
        <v>1.53</v>
      </c>
      <c r="G18" s="3">
        <v>27.88</v>
      </c>
      <c r="H18" s="3">
        <v>4.0999999999999996</v>
      </c>
      <c r="I18" s="3">
        <v>0.17</v>
      </c>
      <c r="J18" s="45">
        <v>3.6999999999999998E-2</v>
      </c>
      <c r="K18" s="45">
        <v>6.0000000000000001E-3</v>
      </c>
      <c r="L18" s="45">
        <v>7.5999999999999998E-2</v>
      </c>
      <c r="M18" s="3">
        <v>14</v>
      </c>
    </row>
    <row r="19" spans="1:13" x14ac:dyDescent="0.3">
      <c r="A19" s="34"/>
      <c r="B19" s="51" t="s">
        <v>500</v>
      </c>
      <c r="C19" s="9"/>
      <c r="D19" s="9"/>
      <c r="E19" s="52">
        <f>AVERAGE(E13:E18)</f>
        <v>97</v>
      </c>
      <c r="F19" s="52">
        <f t="shared" ref="F19:L19" si="1">AVERAGE(F13:F18)</f>
        <v>1.6949999999999996</v>
      </c>
      <c r="G19" s="52">
        <f t="shared" si="1"/>
        <v>22.623333333333335</v>
      </c>
      <c r="H19" s="52">
        <f t="shared" si="1"/>
        <v>2.3833333333333333</v>
      </c>
      <c r="I19" s="52">
        <f t="shared" si="1"/>
        <v>0.13666666666666669</v>
      </c>
      <c r="J19" s="52">
        <f t="shared" si="1"/>
        <v>3.5999999999999997E-2</v>
      </c>
      <c r="K19" s="52">
        <f t="shared" si="1"/>
        <v>1.4833333333333336E-2</v>
      </c>
      <c r="L19" s="52">
        <f t="shared" si="1"/>
        <v>4.7166666666666669E-2</v>
      </c>
      <c r="M19" s="52"/>
    </row>
    <row r="20" spans="1:13" x14ac:dyDescent="0.3">
      <c r="A20" s="379" t="s">
        <v>15</v>
      </c>
      <c r="B20" s="10">
        <v>30</v>
      </c>
      <c r="C20" s="10" t="s">
        <v>16</v>
      </c>
      <c r="D20" s="10" t="s">
        <v>96</v>
      </c>
      <c r="E20" s="2">
        <v>333</v>
      </c>
      <c r="F20" s="2">
        <v>23.58</v>
      </c>
      <c r="G20" s="2">
        <v>60.01</v>
      </c>
      <c r="H20" s="2">
        <v>24.9</v>
      </c>
      <c r="I20" s="2">
        <v>0.83</v>
      </c>
      <c r="J20" s="68">
        <v>0.12</v>
      </c>
      <c r="K20" s="68">
        <v>6.4000000000000001E-2</v>
      </c>
      <c r="L20" s="68">
        <v>0.45700000000000002</v>
      </c>
      <c r="M20" s="2">
        <v>0</v>
      </c>
    </row>
    <row r="21" spans="1:13" x14ac:dyDescent="0.3">
      <c r="A21" s="379"/>
      <c r="B21" s="10">
        <v>30</v>
      </c>
      <c r="C21" s="10" t="s">
        <v>16</v>
      </c>
      <c r="D21" s="10" t="s">
        <v>97</v>
      </c>
      <c r="E21" s="2">
        <v>338</v>
      </c>
      <c r="F21" s="2">
        <v>21.46</v>
      </c>
      <c r="G21" s="2">
        <v>63.38</v>
      </c>
      <c r="H21" s="2">
        <v>19</v>
      </c>
      <c r="I21" s="2">
        <v>0.69</v>
      </c>
      <c r="J21" s="68">
        <v>0.161</v>
      </c>
      <c r="K21" s="68">
        <v>6.2E-2</v>
      </c>
      <c r="L21" s="68">
        <v>0.309</v>
      </c>
      <c r="M21" s="2">
        <v>0</v>
      </c>
    </row>
    <row r="22" spans="1:13" x14ac:dyDescent="0.3">
      <c r="A22" s="379"/>
      <c r="B22" s="10">
        <v>30</v>
      </c>
      <c r="C22" s="10" t="s">
        <v>16</v>
      </c>
      <c r="D22" s="10" t="s">
        <v>98</v>
      </c>
      <c r="E22" s="2">
        <v>329</v>
      </c>
      <c r="F22" s="2">
        <v>19.87</v>
      </c>
      <c r="G22" s="2">
        <v>62.9</v>
      </c>
      <c r="H22" s="2">
        <v>12.7</v>
      </c>
      <c r="I22" s="2">
        <v>0.53</v>
      </c>
      <c r="J22" s="68">
        <v>0.191</v>
      </c>
      <c r="K22" s="68">
        <v>0.05</v>
      </c>
      <c r="L22" s="68">
        <v>0.113</v>
      </c>
      <c r="M22" s="2">
        <v>0</v>
      </c>
    </row>
    <row r="23" spans="1:13" x14ac:dyDescent="0.3">
      <c r="A23" s="379"/>
      <c r="B23" s="10">
        <v>30</v>
      </c>
      <c r="C23" s="10" t="s">
        <v>16</v>
      </c>
      <c r="D23" s="10" t="s">
        <v>99</v>
      </c>
      <c r="E23" s="2">
        <v>347</v>
      </c>
      <c r="F23" s="2">
        <v>23.86</v>
      </c>
      <c r="G23" s="2">
        <v>62.62</v>
      </c>
      <c r="H23" s="2">
        <v>16.3</v>
      </c>
      <c r="I23" s="2">
        <v>1.1499999999999999</v>
      </c>
      <c r="J23" s="68">
        <v>0.34799999999999998</v>
      </c>
      <c r="K23" s="68">
        <v>0.161</v>
      </c>
      <c r="L23" s="68">
        <v>0.38400000000000001</v>
      </c>
      <c r="M23" s="2">
        <v>0</v>
      </c>
    </row>
    <row r="24" spans="1:13" x14ac:dyDescent="0.3">
      <c r="A24" s="379"/>
      <c r="B24" s="10">
        <v>30</v>
      </c>
      <c r="C24" s="10" t="s">
        <v>16</v>
      </c>
      <c r="D24" s="10" t="s">
        <v>100</v>
      </c>
      <c r="E24" s="2">
        <v>339</v>
      </c>
      <c r="F24" s="2">
        <v>21.25</v>
      </c>
      <c r="G24" s="2">
        <v>63.25</v>
      </c>
      <c r="H24" s="2">
        <v>15.5</v>
      </c>
      <c r="I24" s="2">
        <v>0.9</v>
      </c>
      <c r="J24" s="68">
        <v>0.23200000000000001</v>
      </c>
      <c r="K24" s="68">
        <v>7.8E-2</v>
      </c>
      <c r="L24" s="68">
        <v>0.38700000000000001</v>
      </c>
      <c r="M24" s="2">
        <v>0</v>
      </c>
    </row>
    <row r="25" spans="1:13" x14ac:dyDescent="0.3">
      <c r="A25" s="379"/>
      <c r="B25" s="10">
        <v>30</v>
      </c>
      <c r="C25" s="10" t="s">
        <v>16</v>
      </c>
      <c r="D25" s="10" t="s">
        <v>101</v>
      </c>
      <c r="E25" s="2">
        <v>341</v>
      </c>
      <c r="F25" s="2">
        <v>21.6</v>
      </c>
      <c r="G25" s="2">
        <v>62.36</v>
      </c>
      <c r="H25" s="2">
        <v>15.5</v>
      </c>
      <c r="I25" s="2">
        <v>1.42</v>
      </c>
      <c r="J25" s="68">
        <v>0.36599999999999999</v>
      </c>
      <c r="K25" s="68">
        <v>0.123</v>
      </c>
      <c r="L25" s="68">
        <v>0.61</v>
      </c>
      <c r="M25" s="2">
        <v>0</v>
      </c>
    </row>
    <row r="26" spans="1:13" x14ac:dyDescent="0.3">
      <c r="A26" s="379"/>
      <c r="B26" s="10">
        <v>30</v>
      </c>
      <c r="C26" s="10" t="s">
        <v>16</v>
      </c>
      <c r="D26" s="10" t="s">
        <v>102</v>
      </c>
      <c r="E26" s="2">
        <v>339</v>
      </c>
      <c r="F26" s="2">
        <v>21.86</v>
      </c>
      <c r="G26" s="2">
        <v>62.37</v>
      </c>
      <c r="H26" s="2">
        <v>20.2</v>
      </c>
      <c r="I26" s="2">
        <v>1.1399999999999999</v>
      </c>
      <c r="J26" s="68">
        <v>0.35599999999999998</v>
      </c>
      <c r="K26" s="68">
        <v>5.2999999999999999E-2</v>
      </c>
      <c r="L26" s="68">
        <v>0.47699999999999998</v>
      </c>
      <c r="M26" s="2">
        <v>0</v>
      </c>
    </row>
    <row r="27" spans="1:13" x14ac:dyDescent="0.3">
      <c r="A27" s="379"/>
      <c r="B27" s="10">
        <v>30</v>
      </c>
      <c r="C27" s="10" t="s">
        <v>16</v>
      </c>
      <c r="D27" s="10" t="s">
        <v>103</v>
      </c>
      <c r="E27" s="2">
        <v>337</v>
      </c>
      <c r="F27" s="2">
        <v>22.33</v>
      </c>
      <c r="G27" s="2">
        <v>60.75</v>
      </c>
      <c r="H27" s="2">
        <v>15.3</v>
      </c>
      <c r="I27" s="2">
        <v>1.5</v>
      </c>
      <c r="J27" s="68">
        <v>0.17</v>
      </c>
      <c r="K27" s="68">
        <v>0.128</v>
      </c>
      <c r="L27" s="68">
        <v>0.873</v>
      </c>
      <c r="M27" s="2">
        <v>0</v>
      </c>
    </row>
    <row r="28" spans="1:13" x14ac:dyDescent="0.3">
      <c r="A28" s="379"/>
      <c r="B28" s="10">
        <v>30</v>
      </c>
      <c r="C28" s="10" t="s">
        <v>16</v>
      </c>
      <c r="D28" s="10" t="s">
        <v>104</v>
      </c>
      <c r="E28" s="2">
        <v>347</v>
      </c>
      <c r="F28" s="2">
        <v>21.42</v>
      </c>
      <c r="G28" s="2">
        <v>62.55</v>
      </c>
      <c r="H28" s="2">
        <v>15.5</v>
      </c>
      <c r="I28" s="2">
        <v>1.23</v>
      </c>
      <c r="J28" s="68">
        <v>0.23499999999999999</v>
      </c>
      <c r="K28" s="68">
        <v>0.22900000000000001</v>
      </c>
      <c r="L28" s="68">
        <v>0.40699999999999997</v>
      </c>
      <c r="M28" s="2">
        <v>0</v>
      </c>
    </row>
    <row r="29" spans="1:13" x14ac:dyDescent="0.3">
      <c r="A29" s="379"/>
      <c r="B29" s="10">
        <v>30</v>
      </c>
      <c r="C29" s="10" t="s">
        <v>16</v>
      </c>
      <c r="D29" s="10" t="s">
        <v>105</v>
      </c>
      <c r="E29" s="2">
        <v>343</v>
      </c>
      <c r="F29" s="2">
        <v>20.96</v>
      </c>
      <c r="G29" s="2">
        <v>64.19</v>
      </c>
      <c r="H29" s="2">
        <v>12.7</v>
      </c>
      <c r="I29" s="2">
        <v>1.1299999999999999</v>
      </c>
      <c r="J29" s="68">
        <v>0.29199999999999998</v>
      </c>
      <c r="K29" s="68">
        <v>9.8000000000000004E-2</v>
      </c>
      <c r="L29" s="68">
        <v>0.48699999999999999</v>
      </c>
      <c r="M29" s="2">
        <v>0</v>
      </c>
    </row>
    <row r="30" spans="1:13" x14ac:dyDescent="0.3">
      <c r="A30" s="379"/>
      <c r="B30" s="10">
        <v>30</v>
      </c>
      <c r="C30" s="10" t="s">
        <v>16</v>
      </c>
      <c r="D30" s="10" t="s">
        <v>106</v>
      </c>
      <c r="E30" s="2">
        <v>336</v>
      </c>
      <c r="F30" s="2">
        <v>21.11</v>
      </c>
      <c r="G30" s="2">
        <v>62.25</v>
      </c>
      <c r="H30" s="2">
        <v>24.9</v>
      </c>
      <c r="I30" s="2">
        <v>1.18</v>
      </c>
      <c r="J30" s="68">
        <v>0.30399999999999999</v>
      </c>
      <c r="K30" s="68">
        <v>0.10199999999999999</v>
      </c>
      <c r="L30" s="68">
        <v>0.50700000000000001</v>
      </c>
      <c r="M30" s="2">
        <v>0</v>
      </c>
    </row>
    <row r="31" spans="1:13" x14ac:dyDescent="0.3">
      <c r="A31" s="379"/>
      <c r="B31" s="10">
        <v>30</v>
      </c>
      <c r="C31" s="10" t="s">
        <v>16</v>
      </c>
      <c r="D31" s="10" t="s">
        <v>107</v>
      </c>
      <c r="E31" s="2">
        <v>345</v>
      </c>
      <c r="F31" s="2">
        <v>22</v>
      </c>
      <c r="G31" s="2">
        <v>60.7</v>
      </c>
      <c r="H31" s="2">
        <v>25.1</v>
      </c>
      <c r="I31" s="2">
        <v>2.6</v>
      </c>
      <c r="J31" s="68">
        <v>0.67100000000000004</v>
      </c>
      <c r="K31" s="68">
        <v>0.22600000000000001</v>
      </c>
      <c r="L31" s="68">
        <v>1.1180000000000001</v>
      </c>
      <c r="M31" s="2">
        <v>0</v>
      </c>
    </row>
    <row r="32" spans="1:13" x14ac:dyDescent="0.3">
      <c r="A32" s="379"/>
      <c r="B32" s="10">
        <v>30</v>
      </c>
      <c r="C32" s="10" t="s">
        <v>16</v>
      </c>
      <c r="D32" s="10" t="s">
        <v>108</v>
      </c>
      <c r="E32" s="2">
        <v>333</v>
      </c>
      <c r="F32" s="2">
        <v>23.36</v>
      </c>
      <c r="G32" s="2">
        <v>60.27</v>
      </c>
      <c r="H32" s="2">
        <v>15.2</v>
      </c>
      <c r="I32" s="2">
        <v>0.85</v>
      </c>
      <c r="J32" s="68">
        <v>0.219</v>
      </c>
      <c r="K32" s="68">
        <v>7.3999999999999996E-2</v>
      </c>
      <c r="L32" s="68">
        <v>0.36399999999999999</v>
      </c>
      <c r="M32" s="2">
        <v>0</v>
      </c>
    </row>
    <row r="33" spans="1:13" x14ac:dyDescent="0.3">
      <c r="A33" s="379"/>
      <c r="B33" s="10">
        <v>30</v>
      </c>
      <c r="C33" s="10" t="s">
        <v>16</v>
      </c>
      <c r="D33" s="10" t="s">
        <v>109</v>
      </c>
      <c r="E33" s="2">
        <v>343</v>
      </c>
      <c r="F33" s="2">
        <v>18.809999999999999</v>
      </c>
      <c r="G33" s="2">
        <v>64.11</v>
      </c>
      <c r="H33" s="2">
        <v>25.2</v>
      </c>
      <c r="I33" s="2">
        <v>2.02</v>
      </c>
      <c r="J33" s="68">
        <v>0.221</v>
      </c>
      <c r="K33" s="68">
        <v>0.13800000000000001</v>
      </c>
      <c r="L33" s="68">
        <v>1.2070000000000001</v>
      </c>
      <c r="M33" s="2">
        <v>0</v>
      </c>
    </row>
    <row r="34" spans="1:13" x14ac:dyDescent="0.3">
      <c r="A34" s="379"/>
      <c r="B34" s="10">
        <v>31</v>
      </c>
      <c r="C34" s="10" t="s">
        <v>17</v>
      </c>
      <c r="D34" s="10" t="s">
        <v>110</v>
      </c>
      <c r="E34" s="2">
        <v>352</v>
      </c>
      <c r="F34" s="2">
        <v>23.82</v>
      </c>
      <c r="G34" s="2">
        <v>63.74</v>
      </c>
      <c r="H34" s="2">
        <v>25.5</v>
      </c>
      <c r="I34" s="2">
        <v>1.1599999999999999</v>
      </c>
      <c r="J34" s="68">
        <v>0.161</v>
      </c>
      <c r="K34" s="68">
        <v>0.24199999999999999</v>
      </c>
      <c r="L34" s="68">
        <v>0.495</v>
      </c>
      <c r="M34" s="2">
        <v>0</v>
      </c>
    </row>
    <row r="35" spans="1:13" x14ac:dyDescent="0.3">
      <c r="A35" s="379"/>
      <c r="B35" s="10">
        <v>32</v>
      </c>
      <c r="C35" s="10" t="s">
        <v>111</v>
      </c>
      <c r="D35" s="10" t="s">
        <v>112</v>
      </c>
      <c r="E35" s="2">
        <v>341</v>
      </c>
      <c r="F35" s="2">
        <v>26.12</v>
      </c>
      <c r="G35" s="2">
        <v>58.29</v>
      </c>
      <c r="H35" s="2">
        <v>25</v>
      </c>
      <c r="I35" s="2">
        <v>1.53</v>
      </c>
      <c r="J35" s="68">
        <v>0.254</v>
      </c>
      <c r="K35" s="68">
        <v>0.30299999999999999</v>
      </c>
      <c r="L35" s="68">
        <v>0.627</v>
      </c>
      <c r="M35" s="2">
        <v>0</v>
      </c>
    </row>
    <row r="36" spans="1:13" x14ac:dyDescent="0.3">
      <c r="A36" s="379"/>
      <c r="B36" s="10">
        <v>33</v>
      </c>
      <c r="C36" s="10" t="s">
        <v>113</v>
      </c>
      <c r="D36" s="10" t="s">
        <v>114</v>
      </c>
      <c r="E36" s="2">
        <v>378</v>
      </c>
      <c r="F36" s="2">
        <v>20.47</v>
      </c>
      <c r="G36" s="2">
        <v>62.95</v>
      </c>
      <c r="H36" s="2">
        <v>12.2</v>
      </c>
      <c r="I36" s="2">
        <v>6.04</v>
      </c>
      <c r="J36" s="68">
        <v>0.60299999999999998</v>
      </c>
      <c r="K36" s="68">
        <v>1.377</v>
      </c>
      <c r="L36" s="68">
        <v>2.7309999999999999</v>
      </c>
      <c r="M36" s="2">
        <v>0</v>
      </c>
    </row>
    <row r="37" spans="1:13" x14ac:dyDescent="0.3">
      <c r="A37" s="379"/>
      <c r="B37" s="10">
        <v>34</v>
      </c>
      <c r="C37" s="10" t="s">
        <v>115</v>
      </c>
      <c r="D37" s="10" t="s">
        <v>116</v>
      </c>
      <c r="E37" s="2">
        <v>336</v>
      </c>
      <c r="F37" s="2">
        <v>23.52</v>
      </c>
      <c r="G37" s="2">
        <v>60.03</v>
      </c>
      <c r="H37" s="2">
        <v>10.6</v>
      </c>
      <c r="I37" s="2">
        <v>1.26</v>
      </c>
      <c r="J37" s="68">
        <v>0.33100000000000002</v>
      </c>
      <c r="K37" s="68">
        <v>0.106</v>
      </c>
      <c r="L37" s="68">
        <v>0.54200000000000004</v>
      </c>
      <c r="M37" s="2">
        <v>0</v>
      </c>
    </row>
    <row r="38" spans="1:13" x14ac:dyDescent="0.3">
      <c r="A38" s="379"/>
      <c r="B38" s="10">
        <v>35</v>
      </c>
      <c r="C38" s="10" t="s">
        <v>117</v>
      </c>
      <c r="D38" s="10" t="s">
        <v>118</v>
      </c>
      <c r="E38" s="2">
        <v>343</v>
      </c>
      <c r="F38" s="2">
        <v>21.7</v>
      </c>
      <c r="G38" s="2">
        <v>62.78</v>
      </c>
      <c r="H38" s="2">
        <v>15</v>
      </c>
      <c r="I38" s="2">
        <v>1.49</v>
      </c>
      <c r="J38" s="68">
        <v>0.33</v>
      </c>
      <c r="K38" s="68">
        <v>1.2E-2</v>
      </c>
      <c r="L38" s="68">
        <v>0.81399999999999995</v>
      </c>
      <c r="M38" s="2">
        <v>0</v>
      </c>
    </row>
    <row r="39" spans="1:13" x14ac:dyDescent="0.3">
      <c r="A39" s="379"/>
      <c r="B39" s="10">
        <v>36</v>
      </c>
      <c r="C39" s="10" t="s">
        <v>119</v>
      </c>
      <c r="D39" s="10" t="s">
        <v>120</v>
      </c>
      <c r="E39" s="2">
        <v>352</v>
      </c>
      <c r="F39" s="2">
        <v>24.63</v>
      </c>
      <c r="G39" s="2">
        <v>63.35</v>
      </c>
      <c r="H39" s="2">
        <v>10.7</v>
      </c>
      <c r="I39" s="2">
        <v>1.06</v>
      </c>
      <c r="J39" s="68">
        <v>0.154</v>
      </c>
      <c r="K39" s="68">
        <v>0.193</v>
      </c>
      <c r="L39" s="68">
        <v>0.52600000000000002</v>
      </c>
      <c r="M39" s="2">
        <v>0</v>
      </c>
    </row>
    <row r="40" spans="1:13" x14ac:dyDescent="0.3">
      <c r="A40" s="379"/>
      <c r="B40" s="10">
        <v>39</v>
      </c>
      <c r="C40" s="10" t="s">
        <v>121</v>
      </c>
      <c r="D40" s="10" t="s">
        <v>122</v>
      </c>
      <c r="E40" s="2">
        <v>371</v>
      </c>
      <c r="F40" s="2">
        <v>36.17</v>
      </c>
      <c r="G40" s="2">
        <v>40.369999999999997</v>
      </c>
      <c r="H40" s="2">
        <v>18.899999999999999</v>
      </c>
      <c r="I40" s="2">
        <v>9.74</v>
      </c>
      <c r="J40" s="68">
        <v>1.1559999999999999</v>
      </c>
      <c r="K40" s="68">
        <v>3.94</v>
      </c>
      <c r="L40" s="68">
        <v>2.4390000000000001</v>
      </c>
      <c r="M40" s="2">
        <v>0</v>
      </c>
    </row>
    <row r="41" spans="1:13" x14ac:dyDescent="0.3">
      <c r="A41" s="379"/>
      <c r="B41" s="10">
        <v>53</v>
      </c>
      <c r="C41" s="10" t="s">
        <v>18</v>
      </c>
      <c r="D41" s="10" t="s">
        <v>123</v>
      </c>
      <c r="E41" s="2">
        <v>446</v>
      </c>
      <c r="F41" s="2">
        <v>36.49</v>
      </c>
      <c r="G41" s="2">
        <v>30.16</v>
      </c>
      <c r="H41" s="2">
        <v>9.3000000000000007</v>
      </c>
      <c r="I41" s="2">
        <v>19.940000000000001</v>
      </c>
      <c r="J41" s="68">
        <v>2.8839999999999999</v>
      </c>
      <c r="K41" s="68">
        <v>4.4039999999999999</v>
      </c>
      <c r="L41" s="68">
        <v>11.255000000000001</v>
      </c>
      <c r="M41" s="2">
        <v>0</v>
      </c>
    </row>
    <row r="42" spans="1:13" x14ac:dyDescent="0.3">
      <c r="A42" s="12"/>
      <c r="B42" s="57" t="s">
        <v>500</v>
      </c>
      <c r="C42" s="10"/>
      <c r="D42" s="10"/>
      <c r="E42" s="58">
        <f>AVERAGE(E20:E41)</f>
        <v>348.59090909090907</v>
      </c>
      <c r="F42" s="58">
        <f t="shared" ref="F42:L42" si="2">AVERAGE(F20:F41)</f>
        <v>23.472272727272728</v>
      </c>
      <c r="G42" s="58">
        <f t="shared" si="2"/>
        <v>59.699090909090891</v>
      </c>
      <c r="H42" s="58">
        <f t="shared" si="2"/>
        <v>17.509090909090908</v>
      </c>
      <c r="I42" s="58">
        <f t="shared" si="2"/>
        <v>2.6995454545454547</v>
      </c>
      <c r="J42" s="58">
        <f t="shared" si="2"/>
        <v>0.44359090909090909</v>
      </c>
      <c r="K42" s="58">
        <f t="shared" si="2"/>
        <v>0.55286363636363633</v>
      </c>
      <c r="L42" s="58">
        <f t="shared" si="2"/>
        <v>1.2331363636363635</v>
      </c>
      <c r="M42" s="10"/>
    </row>
    <row r="43" spans="1:13" x14ac:dyDescent="0.3">
      <c r="A43" s="380" t="s">
        <v>22</v>
      </c>
      <c r="B43" s="11">
        <v>42</v>
      </c>
      <c r="C43" s="11" t="s">
        <v>124</v>
      </c>
      <c r="D43" s="11" t="s">
        <v>125</v>
      </c>
      <c r="E43" s="2">
        <v>659</v>
      </c>
      <c r="F43" s="2">
        <v>14.32</v>
      </c>
      <c r="G43" s="2">
        <v>11.74</v>
      </c>
      <c r="H43" s="2">
        <v>7.5</v>
      </c>
      <c r="I43" s="2">
        <v>67.099999999999994</v>
      </c>
      <c r="J43" s="68">
        <v>16.134</v>
      </c>
      <c r="K43" s="68">
        <v>23.879000000000001</v>
      </c>
      <c r="L43" s="68">
        <v>24.399000000000001</v>
      </c>
      <c r="M43" s="2">
        <v>49</v>
      </c>
    </row>
    <row r="44" spans="1:13" x14ac:dyDescent="0.3">
      <c r="A44" s="380"/>
      <c r="B44" s="11">
        <v>43</v>
      </c>
      <c r="C44" s="11" t="s">
        <v>126</v>
      </c>
      <c r="D44" s="11" t="s">
        <v>127</v>
      </c>
      <c r="E44" s="2">
        <v>553</v>
      </c>
      <c r="F44" s="2">
        <v>18.22</v>
      </c>
      <c r="G44" s="2">
        <v>30.19</v>
      </c>
      <c r="H44" s="2">
        <v>3.3</v>
      </c>
      <c r="I44" s="2">
        <v>43.85</v>
      </c>
      <c r="J44" s="68">
        <v>7.7830000000000004</v>
      </c>
      <c r="K44" s="68">
        <v>23.797000000000001</v>
      </c>
      <c r="L44" s="68">
        <v>7.8449999999999998</v>
      </c>
      <c r="M44" s="2">
        <v>28</v>
      </c>
    </row>
    <row r="45" spans="1:13" x14ac:dyDescent="0.3">
      <c r="A45" s="380"/>
      <c r="B45" s="11">
        <v>44</v>
      </c>
      <c r="C45" s="11" t="s">
        <v>128</v>
      </c>
      <c r="D45" s="11" t="s">
        <v>129</v>
      </c>
      <c r="E45" s="2">
        <v>374</v>
      </c>
      <c r="F45" s="2">
        <v>6.39</v>
      </c>
      <c r="G45" s="2">
        <v>77.31</v>
      </c>
      <c r="H45" s="2">
        <v>11.7</v>
      </c>
      <c r="I45" s="2">
        <v>4.45</v>
      </c>
      <c r="J45" s="68">
        <v>0.83699999999999997</v>
      </c>
      <c r="K45" s="68">
        <v>1.5349999999999999</v>
      </c>
      <c r="L45" s="68">
        <v>1.758</v>
      </c>
      <c r="M45" s="2">
        <v>20</v>
      </c>
    </row>
    <row r="46" spans="1:13" x14ac:dyDescent="0.3">
      <c r="A46" s="380"/>
      <c r="B46" s="11">
        <v>45</v>
      </c>
      <c r="C46" s="11" t="s">
        <v>130</v>
      </c>
      <c r="D46" s="11" t="s">
        <v>131</v>
      </c>
      <c r="E46" s="2">
        <v>579</v>
      </c>
      <c r="F46" s="2">
        <v>21.15</v>
      </c>
      <c r="G46" s="2">
        <v>21.55</v>
      </c>
      <c r="H46" s="2">
        <v>12.5</v>
      </c>
      <c r="I46" s="2">
        <v>49.93</v>
      </c>
      <c r="J46" s="68">
        <v>3.802</v>
      </c>
      <c r="K46" s="68">
        <v>31.550999999999998</v>
      </c>
      <c r="L46" s="68">
        <v>12.329000000000001</v>
      </c>
      <c r="M46" s="2">
        <v>60</v>
      </c>
    </row>
    <row r="47" spans="1:13" x14ac:dyDescent="0.3">
      <c r="A47" s="380"/>
      <c r="B47" s="11">
        <v>46</v>
      </c>
      <c r="C47" s="11" t="s">
        <v>132</v>
      </c>
      <c r="D47" s="11" t="s">
        <v>133</v>
      </c>
      <c r="E47" s="2">
        <v>619</v>
      </c>
      <c r="F47" s="2">
        <v>24.06</v>
      </c>
      <c r="G47" s="2">
        <v>9.58</v>
      </c>
      <c r="H47" s="2">
        <v>6.8</v>
      </c>
      <c r="I47" s="2">
        <v>59.33</v>
      </c>
      <c r="J47" s="68">
        <v>3.4830000000000001</v>
      </c>
      <c r="K47" s="68">
        <v>15.442</v>
      </c>
      <c r="L47" s="68">
        <v>36.436999999999998</v>
      </c>
      <c r="M47" s="2">
        <v>76</v>
      </c>
    </row>
    <row r="48" spans="1:13" x14ac:dyDescent="0.3">
      <c r="A48" s="380"/>
      <c r="B48" s="11">
        <v>46</v>
      </c>
      <c r="C48" s="11" t="s">
        <v>132</v>
      </c>
      <c r="D48" s="11" t="s">
        <v>134</v>
      </c>
      <c r="E48" s="2">
        <v>654</v>
      </c>
      <c r="F48" s="2">
        <v>15.23</v>
      </c>
      <c r="G48" s="2">
        <v>13.71</v>
      </c>
      <c r="H48" s="2">
        <v>6.7</v>
      </c>
      <c r="I48" s="2">
        <v>65.209999999999994</v>
      </c>
      <c r="J48" s="68">
        <v>6.1260000000000003</v>
      </c>
      <c r="K48" s="68">
        <v>8.9329999999999998</v>
      </c>
      <c r="L48" s="68">
        <v>47.173999999999999</v>
      </c>
      <c r="M48" s="2">
        <v>55</v>
      </c>
    </row>
    <row r="49" spans="1:13" x14ac:dyDescent="0.3">
      <c r="A49" s="380"/>
      <c r="B49" s="11">
        <v>47</v>
      </c>
      <c r="C49" s="11" t="s">
        <v>135</v>
      </c>
      <c r="D49" s="11" t="s">
        <v>136</v>
      </c>
      <c r="E49" s="2">
        <v>562</v>
      </c>
      <c r="F49" s="2">
        <v>20.27</v>
      </c>
      <c r="G49" s="2">
        <v>27.51</v>
      </c>
      <c r="H49" s="2">
        <v>10.3</v>
      </c>
      <c r="I49" s="2">
        <v>45.39</v>
      </c>
      <c r="J49" s="68">
        <v>5.556</v>
      </c>
      <c r="K49" s="68">
        <v>23.82</v>
      </c>
      <c r="L49" s="68">
        <v>13.744</v>
      </c>
      <c r="M49" s="2">
        <v>47</v>
      </c>
    </row>
    <row r="50" spans="1:13" x14ac:dyDescent="0.3">
      <c r="A50" s="380"/>
      <c r="B50" s="11">
        <v>49</v>
      </c>
      <c r="C50" s="11" t="s">
        <v>137</v>
      </c>
      <c r="D50" s="11" t="s">
        <v>138</v>
      </c>
      <c r="E50" s="2">
        <v>628</v>
      </c>
      <c r="F50" s="2">
        <v>14.95</v>
      </c>
      <c r="G50" s="2">
        <v>16.7</v>
      </c>
      <c r="H50" s="2">
        <v>9.6999999999999993</v>
      </c>
      <c r="I50" s="2">
        <v>60.75</v>
      </c>
      <c r="J50" s="68">
        <v>4.4640000000000004</v>
      </c>
      <c r="K50" s="68">
        <v>45.652000000000001</v>
      </c>
      <c r="L50" s="68">
        <v>7.92</v>
      </c>
      <c r="M50" s="2">
        <v>59</v>
      </c>
    </row>
    <row r="51" spans="1:13" x14ac:dyDescent="0.3">
      <c r="A51" s="380"/>
      <c r="B51" s="11">
        <v>51</v>
      </c>
      <c r="C51" s="11" t="s">
        <v>139</v>
      </c>
      <c r="D51" s="11" t="s">
        <v>140</v>
      </c>
      <c r="E51" s="2">
        <v>691</v>
      </c>
      <c r="F51" s="2">
        <v>9.17</v>
      </c>
      <c r="G51" s="2">
        <v>13.86</v>
      </c>
      <c r="H51" s="2">
        <v>9.6</v>
      </c>
      <c r="I51" s="2">
        <v>71.97</v>
      </c>
      <c r="J51" s="68">
        <v>6.18</v>
      </c>
      <c r="K51" s="68">
        <v>40.801000000000002</v>
      </c>
      <c r="L51" s="68">
        <v>21.614000000000001</v>
      </c>
      <c r="M51" s="2">
        <v>47</v>
      </c>
    </row>
    <row r="52" spans="1:13" x14ac:dyDescent="0.3">
      <c r="A52" s="380"/>
      <c r="B52" s="11">
        <v>51</v>
      </c>
      <c r="C52" s="11" t="s">
        <v>139</v>
      </c>
      <c r="D52" s="11" t="s">
        <v>141</v>
      </c>
      <c r="E52" s="2">
        <v>718</v>
      </c>
      <c r="F52" s="2">
        <v>7.91</v>
      </c>
      <c r="G52" s="2">
        <v>13.82</v>
      </c>
      <c r="H52" s="2">
        <v>8.6</v>
      </c>
      <c r="I52" s="2">
        <v>75.77</v>
      </c>
      <c r="J52" s="68">
        <v>12.061</v>
      </c>
      <c r="K52" s="68">
        <v>58.877000000000002</v>
      </c>
      <c r="L52" s="68">
        <v>1.502</v>
      </c>
      <c r="M52" s="2">
        <v>69</v>
      </c>
    </row>
    <row r="53" spans="1:13" x14ac:dyDescent="0.3">
      <c r="A53" s="380"/>
      <c r="B53" s="11">
        <v>51</v>
      </c>
      <c r="C53" s="11" t="s">
        <v>139</v>
      </c>
      <c r="D53" s="11" t="s">
        <v>142</v>
      </c>
      <c r="E53" s="2">
        <v>719</v>
      </c>
      <c r="F53" s="2">
        <v>10.8</v>
      </c>
      <c r="G53" s="2">
        <v>3.98</v>
      </c>
      <c r="H53" s="2"/>
      <c r="I53" s="2">
        <v>79.55</v>
      </c>
      <c r="J53" s="68">
        <v>31.184000000000001</v>
      </c>
      <c r="K53" s="68">
        <v>37.228999999999999</v>
      </c>
      <c r="L53" s="68">
        <v>7.6050000000000004</v>
      </c>
      <c r="M53" s="2">
        <v>81</v>
      </c>
    </row>
    <row r="54" spans="1:13" x14ac:dyDescent="0.3">
      <c r="A54" s="380"/>
      <c r="B54" s="11">
        <v>51</v>
      </c>
      <c r="C54" s="11" t="s">
        <v>139</v>
      </c>
      <c r="D54" s="11" t="s">
        <v>143</v>
      </c>
      <c r="E54" s="2">
        <v>673</v>
      </c>
      <c r="F54" s="2">
        <v>13.69</v>
      </c>
      <c r="G54" s="2">
        <v>13.08</v>
      </c>
      <c r="H54" s="2">
        <v>3.7</v>
      </c>
      <c r="I54" s="2">
        <v>68.37</v>
      </c>
      <c r="J54" s="68">
        <v>4.899</v>
      </c>
      <c r="K54" s="68">
        <v>18.763999999999999</v>
      </c>
      <c r="L54" s="68">
        <v>34.070999999999998</v>
      </c>
      <c r="M54" s="2">
        <v>23</v>
      </c>
    </row>
    <row r="55" spans="1:13" x14ac:dyDescent="0.3">
      <c r="A55" s="380"/>
      <c r="B55" s="11">
        <v>55</v>
      </c>
      <c r="C55" s="11" t="s">
        <v>144</v>
      </c>
      <c r="D55" s="11" t="s">
        <v>145</v>
      </c>
      <c r="E55" s="2">
        <v>584</v>
      </c>
      <c r="F55" s="2">
        <v>20.78</v>
      </c>
      <c r="G55" s="2">
        <v>20</v>
      </c>
      <c r="H55" s="2">
        <v>8.6</v>
      </c>
      <c r="I55" s="2">
        <v>51.46</v>
      </c>
      <c r="J55" s="68">
        <v>4.4550000000000001</v>
      </c>
      <c r="K55" s="68">
        <v>18.527999999999999</v>
      </c>
      <c r="L55" s="68">
        <v>23.137</v>
      </c>
      <c r="M55" s="2">
        <v>46</v>
      </c>
    </row>
    <row r="56" spans="1:13" x14ac:dyDescent="0.3">
      <c r="A56" s="380"/>
      <c r="B56" s="11">
        <v>56</v>
      </c>
      <c r="C56" s="11" t="s">
        <v>19</v>
      </c>
      <c r="D56" s="11" t="s">
        <v>146</v>
      </c>
      <c r="E56" s="2">
        <v>508</v>
      </c>
      <c r="F56" s="2">
        <v>26.08</v>
      </c>
      <c r="G56" s="2">
        <v>28.09</v>
      </c>
      <c r="H56" s="2">
        <v>12.2</v>
      </c>
      <c r="I56" s="2">
        <v>36.24</v>
      </c>
      <c r="J56" s="68">
        <v>1.9890000000000001</v>
      </c>
      <c r="K56" s="68">
        <v>22.518000000000001</v>
      </c>
      <c r="L56" s="68">
        <v>10.087999999999999</v>
      </c>
      <c r="M56" s="2">
        <v>0</v>
      </c>
    </row>
    <row r="57" spans="1:13" x14ac:dyDescent="0.3">
      <c r="A57" s="380"/>
      <c r="B57" s="11">
        <v>57</v>
      </c>
      <c r="C57" s="11" t="s">
        <v>20</v>
      </c>
      <c r="D57" s="11" t="s">
        <v>147</v>
      </c>
      <c r="E57" s="2">
        <v>506</v>
      </c>
      <c r="F57" s="2">
        <v>32.590000000000003</v>
      </c>
      <c r="G57" s="2">
        <v>21.9</v>
      </c>
      <c r="H57" s="2">
        <v>5.5</v>
      </c>
      <c r="I57" s="2">
        <v>36.29</v>
      </c>
      <c r="J57" s="68">
        <v>9.6989999999999998</v>
      </c>
      <c r="K57" s="68">
        <v>6.9189999999999996</v>
      </c>
      <c r="L57" s="68">
        <v>18.068000000000001</v>
      </c>
      <c r="M57" s="2">
        <v>0</v>
      </c>
    </row>
    <row r="58" spans="1:13" x14ac:dyDescent="0.3">
      <c r="A58" s="380"/>
      <c r="B58" s="14">
        <v>58</v>
      </c>
      <c r="C58" s="13" t="s">
        <v>21</v>
      </c>
      <c r="D58" s="13" t="s">
        <v>148</v>
      </c>
      <c r="E58" s="2">
        <v>354</v>
      </c>
      <c r="F58" s="2">
        <v>3.33</v>
      </c>
      <c r="G58" s="2">
        <v>15.23</v>
      </c>
      <c r="H58" s="2">
        <v>9</v>
      </c>
      <c r="I58" s="2">
        <v>33.49</v>
      </c>
      <c r="J58" s="68">
        <v>29.698</v>
      </c>
      <c r="K58" s="68">
        <v>1.425</v>
      </c>
      <c r="L58" s="68">
        <v>0.36599999999999999</v>
      </c>
      <c r="M58" s="2">
        <v>48</v>
      </c>
    </row>
    <row r="59" spans="1:13" x14ac:dyDescent="0.3">
      <c r="A59" s="380"/>
      <c r="B59" s="11">
        <v>59</v>
      </c>
      <c r="C59" s="11" t="s">
        <v>149</v>
      </c>
      <c r="D59" s="11" t="s">
        <v>150</v>
      </c>
      <c r="E59" s="2">
        <v>631</v>
      </c>
      <c r="F59" s="2">
        <v>20.45</v>
      </c>
      <c r="G59" s="2">
        <v>11.73</v>
      </c>
      <c r="H59" s="2">
        <v>11.6</v>
      </c>
      <c r="I59" s="2">
        <v>61.21</v>
      </c>
      <c r="J59" s="68">
        <v>9.0549999999999997</v>
      </c>
      <c r="K59" s="68">
        <v>23.923999999999999</v>
      </c>
      <c r="L59" s="68">
        <v>25.491</v>
      </c>
      <c r="M59" s="2">
        <v>0</v>
      </c>
    </row>
    <row r="60" spans="1:13" x14ac:dyDescent="0.3">
      <c r="A60" s="35"/>
      <c r="B60" s="53" t="s">
        <v>500</v>
      </c>
      <c r="C60" s="11"/>
      <c r="D60" s="11"/>
      <c r="E60" s="59">
        <f>AVERAGE(E43:E59)</f>
        <v>588.94117647058829</v>
      </c>
      <c r="F60" s="59">
        <f t="shared" ref="F60:L60" si="3">AVERAGE(F43:F59)</f>
        <v>16.43470588235294</v>
      </c>
      <c r="G60" s="59">
        <f t="shared" si="3"/>
        <v>20.587058823529414</v>
      </c>
      <c r="H60" s="59">
        <f t="shared" si="3"/>
        <v>8.5812499999999989</v>
      </c>
      <c r="I60" s="59">
        <f t="shared" si="3"/>
        <v>53.550588235294114</v>
      </c>
      <c r="J60" s="59">
        <f t="shared" si="3"/>
        <v>9.2591176470588241</v>
      </c>
      <c r="K60" s="59">
        <f t="shared" si="3"/>
        <v>23.740823529411763</v>
      </c>
      <c r="L60" s="59">
        <f t="shared" si="3"/>
        <v>17.267529411764702</v>
      </c>
      <c r="M60" s="11"/>
    </row>
    <row r="61" spans="1:13" x14ac:dyDescent="0.3">
      <c r="A61" s="381" t="s">
        <v>23</v>
      </c>
      <c r="B61" s="15">
        <v>76</v>
      </c>
      <c r="C61" s="15" t="s">
        <v>151</v>
      </c>
      <c r="D61" s="15" t="s">
        <v>152</v>
      </c>
      <c r="E61" s="2">
        <v>18</v>
      </c>
      <c r="F61" s="2">
        <v>0.88</v>
      </c>
      <c r="G61" s="2">
        <v>3.89</v>
      </c>
      <c r="H61" s="2">
        <v>1.2</v>
      </c>
      <c r="I61" s="2">
        <v>0.2</v>
      </c>
      <c r="J61" s="68">
        <v>2.8000000000000001E-2</v>
      </c>
      <c r="K61" s="68">
        <v>3.1E-2</v>
      </c>
      <c r="L61" s="68">
        <v>8.3000000000000004E-2</v>
      </c>
      <c r="M61" s="2">
        <v>9</v>
      </c>
    </row>
    <row r="62" spans="1:13" x14ac:dyDescent="0.3">
      <c r="A62" s="381"/>
      <c r="B62" s="15">
        <v>77</v>
      </c>
      <c r="C62" s="15" t="s">
        <v>24</v>
      </c>
      <c r="D62" s="15" t="s">
        <v>153</v>
      </c>
      <c r="E62" s="2">
        <v>40</v>
      </c>
      <c r="F62" s="2">
        <v>1.1000000000000001</v>
      </c>
      <c r="G62" s="2">
        <v>9.34</v>
      </c>
      <c r="H62" s="2">
        <v>1.7</v>
      </c>
      <c r="I62" s="2">
        <v>0.1</v>
      </c>
      <c r="J62" s="68">
        <v>4.2000000000000003E-2</v>
      </c>
      <c r="K62" s="68">
        <v>1.2999999999999999E-2</v>
      </c>
      <c r="L62" s="68">
        <v>1.7000000000000001E-2</v>
      </c>
      <c r="M62" s="2">
        <v>10</v>
      </c>
    </row>
    <row r="63" spans="1:13" x14ac:dyDescent="0.3">
      <c r="A63" s="381"/>
      <c r="B63" s="15">
        <v>78</v>
      </c>
      <c r="C63" s="15" t="s">
        <v>154</v>
      </c>
      <c r="D63" s="15" t="s">
        <v>155</v>
      </c>
      <c r="E63" s="2">
        <v>13</v>
      </c>
      <c r="F63" s="2">
        <v>1.5</v>
      </c>
      <c r="G63" s="2">
        <v>2.1800000000000002</v>
      </c>
      <c r="H63" s="2">
        <v>1</v>
      </c>
      <c r="I63" s="2">
        <v>0.2</v>
      </c>
      <c r="J63" s="68">
        <v>2.7E-2</v>
      </c>
      <c r="K63" s="68">
        <v>1.4999999999999999E-2</v>
      </c>
      <c r="L63" s="68">
        <v>9.6000000000000002E-2</v>
      </c>
      <c r="M63" s="2">
        <v>12</v>
      </c>
    </row>
    <row r="64" spans="1:13" x14ac:dyDescent="0.3">
      <c r="A64" s="381"/>
      <c r="B64" s="15">
        <v>78</v>
      </c>
      <c r="C64" s="15" t="s">
        <v>154</v>
      </c>
      <c r="D64" s="15" t="s">
        <v>156</v>
      </c>
      <c r="E64" s="2">
        <v>25</v>
      </c>
      <c r="F64" s="2">
        <v>1.28</v>
      </c>
      <c r="G64" s="2">
        <v>5.8</v>
      </c>
      <c r="H64" s="2">
        <v>2.5</v>
      </c>
      <c r="I64" s="2">
        <v>0.1</v>
      </c>
      <c r="J64" s="68">
        <v>3.4000000000000002E-2</v>
      </c>
      <c r="K64" s="68">
        <v>1.7000000000000001E-2</v>
      </c>
      <c r="L64" s="68">
        <v>1.7000000000000001E-2</v>
      </c>
      <c r="M64" s="2">
        <v>20</v>
      </c>
    </row>
    <row r="65" spans="1:13" x14ac:dyDescent="0.3">
      <c r="A65" s="381"/>
      <c r="B65" s="15">
        <v>78</v>
      </c>
      <c r="C65" s="15" t="s">
        <v>154</v>
      </c>
      <c r="D65" s="15" t="s">
        <v>157</v>
      </c>
      <c r="E65" s="2">
        <v>31</v>
      </c>
      <c r="F65" s="2">
        <v>1.43</v>
      </c>
      <c r="G65" s="2">
        <v>7.37</v>
      </c>
      <c r="H65" s="2">
        <v>2.1</v>
      </c>
      <c r="I65" s="2">
        <v>0.16</v>
      </c>
      <c r="J65" s="68">
        <v>2.1000000000000001E-2</v>
      </c>
      <c r="K65" s="68">
        <v>1.2E-2</v>
      </c>
      <c r="L65" s="68">
        <v>0.08</v>
      </c>
      <c r="M65" s="2">
        <v>20</v>
      </c>
    </row>
    <row r="66" spans="1:13" x14ac:dyDescent="0.3">
      <c r="A66" s="381"/>
      <c r="B66" s="15">
        <v>78</v>
      </c>
      <c r="C66" s="15" t="s">
        <v>154</v>
      </c>
      <c r="D66" s="15" t="s">
        <v>158</v>
      </c>
      <c r="E66" s="2">
        <v>27</v>
      </c>
      <c r="F66" s="2">
        <v>2</v>
      </c>
      <c r="G66" s="2">
        <v>6.1</v>
      </c>
      <c r="H66" s="2">
        <v>3.1</v>
      </c>
      <c r="I66" s="2">
        <v>0.1</v>
      </c>
      <c r="J66" s="68">
        <v>1.2999999999999999E-2</v>
      </c>
      <c r="K66" s="68">
        <v>7.0000000000000001E-3</v>
      </c>
      <c r="L66" s="68">
        <v>4.9000000000000002E-2</v>
      </c>
      <c r="M66" s="2">
        <v>20</v>
      </c>
    </row>
    <row r="67" spans="1:13" x14ac:dyDescent="0.3">
      <c r="A67" s="381"/>
      <c r="B67" s="15">
        <v>78</v>
      </c>
      <c r="C67" s="15" t="s">
        <v>154</v>
      </c>
      <c r="D67" s="15" t="s">
        <v>159</v>
      </c>
      <c r="E67" s="2">
        <v>43</v>
      </c>
      <c r="F67" s="2">
        <v>3.38</v>
      </c>
      <c r="G67" s="2">
        <v>8.9499999999999993</v>
      </c>
      <c r="H67" s="2">
        <v>3.8</v>
      </c>
      <c r="I67" s="2">
        <v>0.3</v>
      </c>
      <c r="J67" s="68">
        <v>6.2E-2</v>
      </c>
      <c r="K67" s="68">
        <v>2.3E-2</v>
      </c>
      <c r="L67" s="68">
        <v>0.153</v>
      </c>
      <c r="M67" s="2">
        <v>10</v>
      </c>
    </row>
    <row r="68" spans="1:13" x14ac:dyDescent="0.3">
      <c r="A68" s="381"/>
      <c r="B68" s="15">
        <v>78</v>
      </c>
      <c r="C68" s="15" t="s">
        <v>154</v>
      </c>
      <c r="D68" s="15" t="s">
        <v>160</v>
      </c>
      <c r="E68" s="2">
        <v>32</v>
      </c>
      <c r="F68" s="2">
        <v>3.02</v>
      </c>
      <c r="G68" s="2">
        <v>5.42</v>
      </c>
      <c r="H68" s="2">
        <v>4</v>
      </c>
      <c r="I68" s="2">
        <v>0.61</v>
      </c>
      <c r="J68" s="68">
        <v>5.5E-2</v>
      </c>
      <c r="K68" s="68">
        <v>0.03</v>
      </c>
      <c r="L68" s="68">
        <v>0.20100000000000001</v>
      </c>
      <c r="M68" s="2">
        <v>43</v>
      </c>
    </row>
    <row r="69" spans="1:13" x14ac:dyDescent="0.3">
      <c r="A69" s="381"/>
      <c r="B69" s="15">
        <v>78</v>
      </c>
      <c r="C69" s="15" t="s">
        <v>154</v>
      </c>
      <c r="D69" s="15" t="s">
        <v>161</v>
      </c>
      <c r="E69" s="2">
        <v>49</v>
      </c>
      <c r="F69" s="2">
        <v>4.28</v>
      </c>
      <c r="G69" s="2">
        <v>8.75</v>
      </c>
      <c r="H69" s="2">
        <v>3.6</v>
      </c>
      <c r="I69" s="2">
        <v>0.93</v>
      </c>
      <c r="J69" s="68">
        <v>9.0999999999999998E-2</v>
      </c>
      <c r="K69" s="68">
        <v>5.1999999999999998E-2</v>
      </c>
      <c r="L69" s="68">
        <v>0.33800000000000002</v>
      </c>
      <c r="M69" s="2">
        <v>28</v>
      </c>
    </row>
    <row r="70" spans="1:13" x14ac:dyDescent="0.3">
      <c r="A70" s="381"/>
      <c r="B70" s="15">
        <v>78</v>
      </c>
      <c r="C70" s="15" t="s">
        <v>154</v>
      </c>
      <c r="D70" s="15" t="s">
        <v>162</v>
      </c>
      <c r="E70" s="2">
        <v>27</v>
      </c>
      <c r="F70" s="2">
        <v>1.7</v>
      </c>
      <c r="G70" s="2">
        <v>6.2</v>
      </c>
      <c r="H70" s="2">
        <v>3.6</v>
      </c>
      <c r="I70" s="2">
        <v>0.1</v>
      </c>
      <c r="J70" s="68">
        <v>1.2999999999999999E-2</v>
      </c>
      <c r="K70" s="68">
        <v>7.0000000000000001E-3</v>
      </c>
      <c r="L70" s="68">
        <v>4.8000000000000001E-2</v>
      </c>
      <c r="M70" s="2">
        <v>54</v>
      </c>
    </row>
    <row r="71" spans="1:13" x14ac:dyDescent="0.3">
      <c r="A71" s="381"/>
      <c r="B71" s="15">
        <v>79</v>
      </c>
      <c r="C71" s="15" t="s">
        <v>163</v>
      </c>
      <c r="D71" s="15" t="s">
        <v>164</v>
      </c>
      <c r="E71" s="2">
        <v>47</v>
      </c>
      <c r="F71" s="2">
        <v>3.27</v>
      </c>
      <c r="G71" s="2">
        <v>10.51</v>
      </c>
      <c r="H71" s="2">
        <v>5.4</v>
      </c>
      <c r="I71" s="2">
        <v>0.15</v>
      </c>
      <c r="J71" s="68">
        <v>3.5999999999999997E-2</v>
      </c>
      <c r="K71" s="68">
        <v>5.0000000000000001E-3</v>
      </c>
      <c r="L71" s="68">
        <v>6.4000000000000001E-2</v>
      </c>
      <c r="M71" s="2">
        <v>60</v>
      </c>
    </row>
    <row r="72" spans="1:13" x14ac:dyDescent="0.3">
      <c r="A72" s="381"/>
      <c r="B72" s="15">
        <v>80</v>
      </c>
      <c r="C72" s="15" t="s">
        <v>165</v>
      </c>
      <c r="D72" s="15" t="s">
        <v>166</v>
      </c>
      <c r="E72" s="2">
        <v>20</v>
      </c>
      <c r="F72" s="2">
        <v>2.2000000000000002</v>
      </c>
      <c r="G72" s="2">
        <v>3.88</v>
      </c>
      <c r="H72" s="2">
        <v>2.1</v>
      </c>
      <c r="I72" s="2">
        <v>0.12</v>
      </c>
      <c r="J72" s="68">
        <v>0.04</v>
      </c>
      <c r="K72" s="68">
        <v>0</v>
      </c>
      <c r="L72" s="68">
        <v>0.05</v>
      </c>
      <c r="M72" s="2">
        <v>47</v>
      </c>
    </row>
    <row r="73" spans="1:13" x14ac:dyDescent="0.3">
      <c r="A73" s="381"/>
      <c r="B73" s="15">
        <v>81</v>
      </c>
      <c r="C73" s="15" t="s">
        <v>167</v>
      </c>
      <c r="D73" s="15" t="s">
        <v>168</v>
      </c>
      <c r="E73" s="2">
        <v>13</v>
      </c>
      <c r="F73" s="2">
        <v>1.35</v>
      </c>
      <c r="G73" s="2">
        <v>2.23</v>
      </c>
      <c r="H73" s="2">
        <v>1.1000000000000001</v>
      </c>
      <c r="I73" s="2">
        <v>0.22</v>
      </c>
      <c r="J73" s="68">
        <v>2.9000000000000001E-2</v>
      </c>
      <c r="K73" s="68">
        <v>8.0000000000000002E-3</v>
      </c>
      <c r="L73" s="68">
        <v>0.11700000000000001</v>
      </c>
      <c r="M73" s="2">
        <v>26</v>
      </c>
    </row>
    <row r="74" spans="1:13" x14ac:dyDescent="0.3">
      <c r="A74" s="381"/>
      <c r="B74" s="15">
        <v>81</v>
      </c>
      <c r="C74" s="15" t="s">
        <v>167</v>
      </c>
      <c r="D74" s="15" t="s">
        <v>169</v>
      </c>
      <c r="E74" s="2">
        <v>17</v>
      </c>
      <c r="F74" s="2">
        <v>1.23</v>
      </c>
      <c r="G74" s="2">
        <v>3.29</v>
      </c>
      <c r="H74" s="2">
        <v>2.1</v>
      </c>
      <c r="I74" s="2">
        <v>0.3</v>
      </c>
      <c r="J74" s="68">
        <v>3.9E-2</v>
      </c>
      <c r="K74" s="68">
        <v>1.2E-2</v>
      </c>
      <c r="L74" s="68">
        <v>0.16</v>
      </c>
      <c r="M74" s="2">
        <v>6</v>
      </c>
    </row>
    <row r="75" spans="1:13" x14ac:dyDescent="0.3">
      <c r="A75" s="381"/>
      <c r="B75" s="15">
        <v>81</v>
      </c>
      <c r="C75" s="15" t="s">
        <v>167</v>
      </c>
      <c r="D75" s="15" t="s">
        <v>170</v>
      </c>
      <c r="E75" s="2">
        <v>14</v>
      </c>
      <c r="F75" s="2">
        <v>0.9</v>
      </c>
      <c r="G75" s="2">
        <v>2.97</v>
      </c>
      <c r="H75" s="2">
        <v>1.2</v>
      </c>
      <c r="I75" s="2">
        <v>0.14000000000000001</v>
      </c>
      <c r="J75" s="68">
        <v>1.7999999999999999E-2</v>
      </c>
      <c r="K75" s="68">
        <v>6.0000000000000001E-3</v>
      </c>
      <c r="L75" s="68">
        <v>7.3999999999999996E-2</v>
      </c>
      <c r="M75" s="2">
        <v>5</v>
      </c>
    </row>
    <row r="76" spans="1:13" x14ac:dyDescent="0.3">
      <c r="A76" s="381"/>
      <c r="B76" s="15">
        <v>81</v>
      </c>
      <c r="C76" s="15" t="s">
        <v>167</v>
      </c>
      <c r="D76" s="15" t="s">
        <v>171</v>
      </c>
      <c r="E76" s="2">
        <v>15</v>
      </c>
      <c r="F76" s="2">
        <v>1.36</v>
      </c>
      <c r="G76" s="2">
        <v>2.87</v>
      </c>
      <c r="H76" s="2">
        <v>1.3</v>
      </c>
      <c r="I76" s="2">
        <v>0.15</v>
      </c>
      <c r="J76" s="68">
        <v>0.02</v>
      </c>
      <c r="K76" s="68">
        <v>6.0000000000000001E-3</v>
      </c>
      <c r="L76" s="68">
        <v>8.2000000000000003E-2</v>
      </c>
      <c r="M76" s="2">
        <v>36</v>
      </c>
    </row>
    <row r="77" spans="1:13" x14ac:dyDescent="0.3">
      <c r="A77" s="381"/>
      <c r="B77" s="15">
        <v>81</v>
      </c>
      <c r="C77" s="15" t="s">
        <v>167</v>
      </c>
      <c r="D77" s="15" t="s">
        <v>172</v>
      </c>
      <c r="E77" s="2">
        <v>16</v>
      </c>
      <c r="F77" s="2">
        <v>1.33</v>
      </c>
      <c r="G77" s="2">
        <v>2.2599999999999998</v>
      </c>
      <c r="H77" s="2">
        <v>0.9</v>
      </c>
      <c r="I77" s="2">
        <v>0.22</v>
      </c>
      <c r="J77" s="68">
        <v>1.7000000000000001E-2</v>
      </c>
      <c r="K77" s="68">
        <v>5.0000000000000001E-3</v>
      </c>
      <c r="L77" s="68">
        <v>7.1999999999999995E-2</v>
      </c>
      <c r="M77" s="2">
        <v>20</v>
      </c>
    </row>
    <row r="78" spans="1:13" x14ac:dyDescent="0.3">
      <c r="A78" s="381"/>
      <c r="B78" s="15">
        <v>81</v>
      </c>
      <c r="C78" s="15" t="s">
        <v>167</v>
      </c>
      <c r="D78" s="15" t="s">
        <v>173</v>
      </c>
      <c r="E78" s="2">
        <v>17</v>
      </c>
      <c r="F78" s="2">
        <v>0.9</v>
      </c>
      <c r="G78" s="2">
        <v>4</v>
      </c>
      <c r="H78" s="2">
        <v>3.1</v>
      </c>
      <c r="I78" s="2">
        <v>0.1</v>
      </c>
      <c r="J78" s="68">
        <v>2.4E-2</v>
      </c>
      <c r="K78" s="68">
        <v>2E-3</v>
      </c>
      <c r="L78" s="68">
        <v>4.3999999999999997E-2</v>
      </c>
      <c r="M78" s="2">
        <v>11</v>
      </c>
    </row>
    <row r="79" spans="1:13" x14ac:dyDescent="0.3">
      <c r="A79" s="381"/>
      <c r="B79" s="15">
        <v>81</v>
      </c>
      <c r="C79" s="15" t="s">
        <v>167</v>
      </c>
      <c r="D79" s="15" t="s">
        <v>174</v>
      </c>
      <c r="E79" s="2">
        <v>23</v>
      </c>
      <c r="F79" s="2">
        <v>1.7</v>
      </c>
      <c r="G79" s="2">
        <v>4.7</v>
      </c>
      <c r="H79" s="2">
        <v>4</v>
      </c>
      <c r="I79" s="2">
        <v>0.3</v>
      </c>
      <c r="J79" s="68">
        <v>7.2999999999999995E-2</v>
      </c>
      <c r="K79" s="68">
        <v>6.0000000000000001E-3</v>
      </c>
      <c r="L79" s="68">
        <v>0.13100000000000001</v>
      </c>
      <c r="M79" s="2">
        <v>18</v>
      </c>
    </row>
    <row r="80" spans="1:13" x14ac:dyDescent="0.3">
      <c r="A80" s="381"/>
      <c r="B80" s="15">
        <v>81</v>
      </c>
      <c r="C80" s="15" t="s">
        <v>167</v>
      </c>
      <c r="D80" s="15" t="s">
        <v>175</v>
      </c>
      <c r="E80" s="2">
        <v>17</v>
      </c>
      <c r="F80" s="2">
        <v>1.25</v>
      </c>
      <c r="G80" s="2">
        <v>3.35</v>
      </c>
      <c r="H80" s="2">
        <v>3.1</v>
      </c>
      <c r="I80" s="2">
        <v>0.2</v>
      </c>
      <c r="J80" s="68">
        <v>4.8000000000000001E-2</v>
      </c>
      <c r="K80" s="68">
        <v>4.0000000000000001E-3</v>
      </c>
      <c r="L80" s="68">
        <v>8.6999999999999994E-2</v>
      </c>
      <c r="M80" s="2">
        <v>14</v>
      </c>
    </row>
    <row r="81" spans="1:13" x14ac:dyDescent="0.3">
      <c r="A81" s="381"/>
      <c r="B81" s="15">
        <v>82</v>
      </c>
      <c r="C81" s="15" t="s">
        <v>176</v>
      </c>
      <c r="D81" s="15" t="s">
        <v>177</v>
      </c>
      <c r="E81" s="2">
        <v>23</v>
      </c>
      <c r="F81" s="2">
        <v>2.86</v>
      </c>
      <c r="G81" s="2">
        <v>3.63</v>
      </c>
      <c r="H81" s="2">
        <v>2.2000000000000002</v>
      </c>
      <c r="I81" s="2">
        <v>0.39</v>
      </c>
      <c r="J81" s="68">
        <v>6.3E-2</v>
      </c>
      <c r="K81" s="68">
        <v>0.01</v>
      </c>
      <c r="L81" s="68">
        <v>0.16500000000000001</v>
      </c>
      <c r="M81" s="2">
        <v>28</v>
      </c>
    </row>
    <row r="82" spans="1:13" x14ac:dyDescent="0.3">
      <c r="A82" s="381"/>
      <c r="B82" s="15">
        <v>84</v>
      </c>
      <c r="C82" s="15" t="s">
        <v>178</v>
      </c>
      <c r="D82" s="15" t="s">
        <v>179</v>
      </c>
      <c r="E82" s="2">
        <v>25</v>
      </c>
      <c r="F82" s="2">
        <v>1.92</v>
      </c>
      <c r="G82" s="2">
        <v>4.97</v>
      </c>
      <c r="H82" s="2">
        <v>2</v>
      </c>
      <c r="I82" s="2">
        <v>0.28000000000000003</v>
      </c>
      <c r="J82" s="68">
        <v>0.13</v>
      </c>
      <c r="K82" s="68">
        <v>3.4000000000000002E-2</v>
      </c>
      <c r="L82" s="68">
        <v>3.1E-2</v>
      </c>
      <c r="M82" s="2">
        <v>61</v>
      </c>
    </row>
    <row r="83" spans="1:13" x14ac:dyDescent="0.3">
      <c r="A83" s="381"/>
      <c r="B83" s="15">
        <v>84</v>
      </c>
      <c r="C83" s="15" t="s">
        <v>178</v>
      </c>
      <c r="D83" s="15" t="s">
        <v>180</v>
      </c>
      <c r="E83" s="2">
        <v>34</v>
      </c>
      <c r="F83" s="2">
        <v>2.82</v>
      </c>
      <c r="G83" s="2">
        <v>6.64</v>
      </c>
      <c r="H83" s="2">
        <v>2.6</v>
      </c>
      <c r="I83" s="2">
        <v>0.37</v>
      </c>
      <c r="J83" s="68">
        <v>3.9E-2</v>
      </c>
      <c r="K83" s="68">
        <v>1.0999999999999999E-2</v>
      </c>
      <c r="L83" s="68">
        <v>3.7999999999999999E-2</v>
      </c>
      <c r="M83" s="2">
        <v>39</v>
      </c>
    </row>
    <row r="84" spans="1:13" x14ac:dyDescent="0.3">
      <c r="A84" s="381"/>
      <c r="B84" s="15">
        <v>85</v>
      </c>
      <c r="C84" s="15" t="s">
        <v>181</v>
      </c>
      <c r="D84" s="15" t="s">
        <v>182</v>
      </c>
      <c r="E84" s="2">
        <v>26</v>
      </c>
      <c r="F84" s="2">
        <v>1</v>
      </c>
      <c r="G84" s="2">
        <v>6.5</v>
      </c>
      <c r="H84" s="2">
        <v>0.5</v>
      </c>
      <c r="I84" s="2">
        <v>0.1</v>
      </c>
      <c r="J84" s="68">
        <v>5.1999999999999998E-2</v>
      </c>
      <c r="K84" s="68">
        <v>1.2999999999999999E-2</v>
      </c>
      <c r="L84" s="68">
        <v>5.0000000000000001E-3</v>
      </c>
      <c r="M84" s="2">
        <v>30</v>
      </c>
    </row>
    <row r="85" spans="1:13" x14ac:dyDescent="0.3">
      <c r="A85" s="381"/>
      <c r="B85" s="15">
        <v>85</v>
      </c>
      <c r="C85" s="15" t="s">
        <v>181</v>
      </c>
      <c r="D85" s="15" t="s">
        <v>183</v>
      </c>
      <c r="E85" s="2">
        <v>16</v>
      </c>
      <c r="F85" s="2">
        <v>1.21</v>
      </c>
      <c r="G85" s="2">
        <v>3.35</v>
      </c>
      <c r="H85" s="2">
        <v>1.1000000000000001</v>
      </c>
      <c r="I85" s="2">
        <v>0.18</v>
      </c>
      <c r="J85" s="68">
        <v>4.3999999999999997E-2</v>
      </c>
      <c r="K85" s="68">
        <v>1.6E-2</v>
      </c>
      <c r="L85" s="68">
        <v>8.8999999999999996E-2</v>
      </c>
      <c r="M85" s="2">
        <v>5</v>
      </c>
    </row>
    <row r="86" spans="1:13" x14ac:dyDescent="0.3">
      <c r="A86" s="381"/>
      <c r="B86" s="15">
        <v>85</v>
      </c>
      <c r="C86" s="15" t="s">
        <v>181</v>
      </c>
      <c r="D86" s="15" t="s">
        <v>184</v>
      </c>
      <c r="E86" s="2">
        <v>34</v>
      </c>
      <c r="F86" s="2">
        <v>0.95</v>
      </c>
      <c r="G86" s="2">
        <v>8.59</v>
      </c>
      <c r="H86" s="2">
        <v>1.5</v>
      </c>
      <c r="I86" s="2">
        <v>0.13</v>
      </c>
      <c r="J86" s="68">
        <v>2.7E-2</v>
      </c>
      <c r="K86" s="68">
        <v>0.01</v>
      </c>
      <c r="L86" s="68">
        <v>5.6000000000000001E-2</v>
      </c>
      <c r="M86" s="2">
        <v>29</v>
      </c>
    </row>
    <row r="87" spans="1:13" x14ac:dyDescent="0.3">
      <c r="A87" s="381"/>
      <c r="B87" s="15">
        <v>86</v>
      </c>
      <c r="C87" s="15" t="s">
        <v>185</v>
      </c>
      <c r="D87" s="15" t="s">
        <v>186</v>
      </c>
      <c r="E87" s="2">
        <v>15</v>
      </c>
      <c r="F87" s="2">
        <v>0.65</v>
      </c>
      <c r="G87" s="2">
        <v>3.63</v>
      </c>
      <c r="H87" s="2">
        <v>0.5</v>
      </c>
      <c r="I87" s="2">
        <v>0.11</v>
      </c>
      <c r="J87" s="68">
        <v>3.6999999999999998E-2</v>
      </c>
      <c r="K87" s="68">
        <v>5.0000000000000001E-3</v>
      </c>
      <c r="L87" s="68">
        <v>3.2000000000000001E-2</v>
      </c>
      <c r="M87" s="2">
        <v>3</v>
      </c>
    </row>
    <row r="88" spans="1:13" x14ac:dyDescent="0.3">
      <c r="A88" s="381"/>
      <c r="B88" s="15">
        <v>87</v>
      </c>
      <c r="C88" s="15" t="s">
        <v>187</v>
      </c>
      <c r="D88" s="15" t="s">
        <v>188</v>
      </c>
      <c r="E88" s="2">
        <v>25</v>
      </c>
      <c r="F88" s="2">
        <v>0.98</v>
      </c>
      <c r="G88" s="2">
        <v>5.88</v>
      </c>
      <c r="H88" s="2">
        <v>3</v>
      </c>
      <c r="I88" s="2">
        <v>0.18</v>
      </c>
      <c r="J88" s="68">
        <v>3.4000000000000002E-2</v>
      </c>
      <c r="K88" s="68">
        <v>1.6E-2</v>
      </c>
      <c r="L88" s="68">
        <v>7.5999999999999998E-2</v>
      </c>
      <c r="M88" s="2">
        <v>19</v>
      </c>
    </row>
    <row r="89" spans="1:13" x14ac:dyDescent="0.3">
      <c r="A89" s="381"/>
      <c r="B89" s="15">
        <v>88</v>
      </c>
      <c r="C89" s="15" t="s">
        <v>189</v>
      </c>
      <c r="D89" s="15" t="s">
        <v>190</v>
      </c>
      <c r="E89" s="2">
        <v>20</v>
      </c>
      <c r="F89" s="2">
        <v>0.86</v>
      </c>
      <c r="G89" s="2">
        <v>4.6399999999999997</v>
      </c>
      <c r="H89" s="2">
        <v>1.7</v>
      </c>
      <c r="I89" s="2">
        <v>0.17</v>
      </c>
      <c r="J89" s="68">
        <v>5.8000000000000003E-2</v>
      </c>
      <c r="K89" s="68">
        <v>8.0000000000000002E-3</v>
      </c>
      <c r="L89" s="68">
        <v>6.2E-2</v>
      </c>
      <c r="M89" s="2">
        <v>18</v>
      </c>
    </row>
    <row r="90" spans="1:13" x14ac:dyDescent="0.3">
      <c r="A90" s="381"/>
      <c r="B90" s="15">
        <v>88</v>
      </c>
      <c r="C90" s="15" t="s">
        <v>189</v>
      </c>
      <c r="D90" s="15" t="s">
        <v>191</v>
      </c>
      <c r="E90" s="2">
        <v>40</v>
      </c>
      <c r="F90" s="2">
        <v>1.87</v>
      </c>
      <c r="G90" s="2">
        <v>8.81</v>
      </c>
      <c r="H90" s="2">
        <v>1.5</v>
      </c>
      <c r="I90" s="2">
        <v>0.44</v>
      </c>
      <c r="J90" s="68">
        <v>4.2000000000000003E-2</v>
      </c>
      <c r="K90" s="68">
        <v>2.4E-2</v>
      </c>
      <c r="L90" s="68">
        <v>0.23899999999999999</v>
      </c>
      <c r="M90" s="2">
        <v>27</v>
      </c>
    </row>
    <row r="91" spans="1:13" x14ac:dyDescent="0.3">
      <c r="A91" s="381"/>
      <c r="B91" s="15">
        <v>88</v>
      </c>
      <c r="C91" s="15" t="s">
        <v>189</v>
      </c>
      <c r="D91" s="15" t="s">
        <v>192</v>
      </c>
      <c r="E91" s="2">
        <v>40</v>
      </c>
      <c r="F91" s="2">
        <v>2</v>
      </c>
      <c r="G91" s="2">
        <v>9.4600000000000009</v>
      </c>
      <c r="H91" s="2">
        <v>1.5</v>
      </c>
      <c r="I91" s="2">
        <v>0.2</v>
      </c>
      <c r="J91" s="68">
        <v>2.1000000000000001E-2</v>
      </c>
      <c r="K91" s="68">
        <v>1.0999999999999999E-2</v>
      </c>
      <c r="L91" s="68">
        <v>0.109</v>
      </c>
      <c r="M91" s="2">
        <v>27</v>
      </c>
    </row>
    <row r="92" spans="1:13" x14ac:dyDescent="0.3">
      <c r="A92" s="381"/>
      <c r="B92" s="15">
        <v>88</v>
      </c>
      <c r="C92" s="15" t="s">
        <v>189</v>
      </c>
      <c r="D92" s="15" t="s">
        <v>193</v>
      </c>
      <c r="E92" s="2">
        <v>31</v>
      </c>
      <c r="F92" s="2">
        <v>0.99</v>
      </c>
      <c r="G92" s="2">
        <v>6.03</v>
      </c>
      <c r="H92" s="2">
        <v>2.1</v>
      </c>
      <c r="I92" s="2">
        <v>0.3</v>
      </c>
      <c r="J92" s="68">
        <v>2.7E-2</v>
      </c>
      <c r="K92" s="68">
        <v>3.0000000000000001E-3</v>
      </c>
      <c r="L92" s="68">
        <v>7.0000000000000007E-2</v>
      </c>
      <c r="M92" s="2">
        <v>18</v>
      </c>
    </row>
    <row r="93" spans="1:13" x14ac:dyDescent="0.3">
      <c r="A93" s="381"/>
      <c r="B93" s="15">
        <v>88</v>
      </c>
      <c r="C93" s="15" t="s">
        <v>189</v>
      </c>
      <c r="D93" s="15" t="s">
        <v>194</v>
      </c>
      <c r="E93" s="2">
        <v>27</v>
      </c>
      <c r="F93" s="2">
        <v>1</v>
      </c>
      <c r="G93" s="2">
        <v>6.32</v>
      </c>
      <c r="H93" s="2">
        <v>0.9</v>
      </c>
      <c r="I93" s="2">
        <v>0.21</v>
      </c>
      <c r="J93" s="68">
        <v>3.1E-2</v>
      </c>
      <c r="K93" s="68"/>
      <c r="L93" s="68"/>
      <c r="M93" s="2">
        <v>18</v>
      </c>
    </row>
    <row r="94" spans="1:13" x14ac:dyDescent="0.3">
      <c r="A94" s="381"/>
      <c r="B94" s="15">
        <v>88</v>
      </c>
      <c r="C94" s="15" t="s">
        <v>189</v>
      </c>
      <c r="D94" s="15" t="s">
        <v>195</v>
      </c>
      <c r="E94" s="2">
        <v>27</v>
      </c>
      <c r="F94" s="2">
        <v>1.66</v>
      </c>
      <c r="G94" s="2">
        <v>5.35</v>
      </c>
      <c r="H94" s="2">
        <v>3.4</v>
      </c>
      <c r="I94" s="2">
        <v>0.45</v>
      </c>
      <c r="J94" s="68">
        <v>4.8000000000000001E-2</v>
      </c>
      <c r="K94" s="68">
        <v>2.7E-2</v>
      </c>
      <c r="L94" s="68">
        <v>0.24299999999999999</v>
      </c>
      <c r="M94" s="2">
        <v>18</v>
      </c>
    </row>
    <row r="95" spans="1:13" x14ac:dyDescent="0.3">
      <c r="A95" s="381"/>
      <c r="B95" s="15">
        <v>88</v>
      </c>
      <c r="C95" s="15" t="s">
        <v>189</v>
      </c>
      <c r="D95" s="15" t="s">
        <v>196</v>
      </c>
      <c r="E95" s="2">
        <v>32</v>
      </c>
      <c r="F95" s="2">
        <v>1.74</v>
      </c>
      <c r="G95" s="2">
        <v>6.7</v>
      </c>
      <c r="H95" s="2">
        <v>3.7</v>
      </c>
      <c r="I95" s="2">
        <v>0.44</v>
      </c>
      <c r="J95" s="68">
        <v>5.8999999999999997E-2</v>
      </c>
      <c r="K95" s="68">
        <v>2.3E-2</v>
      </c>
      <c r="L95" s="68">
        <v>0.222</v>
      </c>
      <c r="M95" s="2">
        <v>3</v>
      </c>
    </row>
    <row r="96" spans="1:13" x14ac:dyDescent="0.3">
      <c r="A96" s="381"/>
      <c r="B96" s="15">
        <v>88</v>
      </c>
      <c r="C96" s="15" t="s">
        <v>189</v>
      </c>
      <c r="D96" s="15" t="s">
        <v>197</v>
      </c>
      <c r="E96" s="2">
        <v>29</v>
      </c>
      <c r="F96" s="2">
        <v>0.91</v>
      </c>
      <c r="G96" s="2">
        <v>6.5</v>
      </c>
      <c r="H96" s="2">
        <v>2.8</v>
      </c>
      <c r="I96" s="2">
        <v>0.37</v>
      </c>
      <c r="J96" s="68">
        <v>9.1999999999999998E-2</v>
      </c>
      <c r="K96" s="68">
        <v>2.9000000000000001E-2</v>
      </c>
      <c r="L96" s="68">
        <v>0.112</v>
      </c>
      <c r="M96" s="2">
        <v>8</v>
      </c>
    </row>
    <row r="97" spans="1:13" x14ac:dyDescent="0.3">
      <c r="A97" s="381"/>
      <c r="B97" s="15">
        <v>88</v>
      </c>
      <c r="C97" s="15" t="s">
        <v>189</v>
      </c>
      <c r="D97" s="15" t="s">
        <v>198</v>
      </c>
      <c r="E97" s="2">
        <v>29</v>
      </c>
      <c r="F97" s="2">
        <v>0.8</v>
      </c>
      <c r="G97" s="2">
        <v>6.7</v>
      </c>
      <c r="H97" s="2">
        <v>1</v>
      </c>
      <c r="I97" s="2">
        <v>0.41</v>
      </c>
      <c r="J97" s="68">
        <v>4.5999999999999999E-2</v>
      </c>
      <c r="K97" s="68">
        <v>2.4E-2</v>
      </c>
      <c r="L97" s="68">
        <v>0.24</v>
      </c>
      <c r="M97" s="2">
        <v>12</v>
      </c>
    </row>
    <row r="98" spans="1:13" x14ac:dyDescent="0.3">
      <c r="A98" s="381"/>
      <c r="B98" s="15">
        <v>89</v>
      </c>
      <c r="C98" s="15" t="s">
        <v>199</v>
      </c>
      <c r="D98" s="15" t="s">
        <v>200</v>
      </c>
      <c r="E98" s="2">
        <v>32</v>
      </c>
      <c r="F98" s="2">
        <v>1.83</v>
      </c>
      <c r="G98" s="2">
        <v>7.34</v>
      </c>
      <c r="H98" s="2">
        <v>2.6</v>
      </c>
      <c r="I98" s="2">
        <v>0.19</v>
      </c>
      <c r="J98" s="68">
        <v>3.2000000000000001E-2</v>
      </c>
      <c r="K98" s="68">
        <v>2.7E-2</v>
      </c>
      <c r="L98" s="68">
        <v>7.3999999999999996E-2</v>
      </c>
      <c r="M98" s="2">
        <v>4</v>
      </c>
    </row>
    <row r="99" spans="1:13" x14ac:dyDescent="0.3">
      <c r="A99" s="381"/>
      <c r="B99" s="15">
        <v>89</v>
      </c>
      <c r="C99" s="15" t="s">
        <v>199</v>
      </c>
      <c r="D99" s="15" t="s">
        <v>201</v>
      </c>
      <c r="E99" s="2">
        <v>72</v>
      </c>
      <c r="F99" s="2">
        <v>2.5</v>
      </c>
      <c r="G99" s="2">
        <v>16.8</v>
      </c>
      <c r="H99" s="2">
        <v>3.2</v>
      </c>
      <c r="I99" s="2">
        <v>0.1</v>
      </c>
      <c r="J99" s="68">
        <v>1.7000000000000001E-2</v>
      </c>
      <c r="K99" s="68">
        <v>1.4E-2</v>
      </c>
      <c r="L99" s="68">
        <v>3.9E-2</v>
      </c>
      <c r="M99" s="2">
        <v>12</v>
      </c>
    </row>
    <row r="100" spans="1:13" x14ac:dyDescent="0.3">
      <c r="A100" s="381"/>
      <c r="B100" s="15">
        <v>89</v>
      </c>
      <c r="C100" s="15" t="s">
        <v>199</v>
      </c>
      <c r="D100" s="15" t="s">
        <v>202</v>
      </c>
      <c r="E100" s="2">
        <v>34</v>
      </c>
      <c r="F100" s="2">
        <v>1.9</v>
      </c>
      <c r="G100" s="2">
        <v>6.5</v>
      </c>
      <c r="H100" s="2">
        <v>2.4</v>
      </c>
      <c r="I100" s="2">
        <v>0.4</v>
      </c>
      <c r="J100" s="68">
        <v>6.7000000000000004E-2</v>
      </c>
      <c r="K100" s="68">
        <v>5.6000000000000001E-2</v>
      </c>
      <c r="L100" s="68">
        <v>0.156</v>
      </c>
      <c r="M100" s="2">
        <v>35</v>
      </c>
    </row>
    <row r="101" spans="1:13" x14ac:dyDescent="0.3">
      <c r="A101" s="381"/>
      <c r="B101" s="15">
        <v>90</v>
      </c>
      <c r="C101" s="15" t="s">
        <v>203</v>
      </c>
      <c r="D101" s="15" t="s">
        <v>204</v>
      </c>
      <c r="E101" s="2">
        <v>149</v>
      </c>
      <c r="F101" s="2">
        <v>6.36</v>
      </c>
      <c r="G101" s="2">
        <v>33.06</v>
      </c>
      <c r="H101" s="2">
        <v>2.1</v>
      </c>
      <c r="I101" s="2">
        <v>0.5</v>
      </c>
      <c r="J101" s="68">
        <v>8.8999999999999996E-2</v>
      </c>
      <c r="K101" s="68">
        <v>1.0999999999999999E-2</v>
      </c>
      <c r="L101" s="68">
        <v>0.249</v>
      </c>
      <c r="M101" s="2">
        <v>13</v>
      </c>
    </row>
    <row r="102" spans="1:13" x14ac:dyDescent="0.3">
      <c r="A102" s="381"/>
      <c r="B102" s="15">
        <v>91</v>
      </c>
      <c r="C102" s="15" t="s">
        <v>205</v>
      </c>
      <c r="D102" s="15" t="s">
        <v>206</v>
      </c>
      <c r="E102" s="2">
        <v>61</v>
      </c>
      <c r="F102" s="2">
        <v>1.5</v>
      </c>
      <c r="G102" s="2">
        <v>14.15</v>
      </c>
      <c r="H102" s="2">
        <v>1.8</v>
      </c>
      <c r="I102" s="2">
        <v>0.3</v>
      </c>
      <c r="J102" s="68">
        <v>0.04</v>
      </c>
      <c r="K102" s="68">
        <v>4.0000000000000001E-3</v>
      </c>
      <c r="L102" s="68">
        <v>0.16600000000000001</v>
      </c>
      <c r="M102" s="2">
        <v>56</v>
      </c>
    </row>
    <row r="103" spans="1:13" x14ac:dyDescent="0.3">
      <c r="A103" s="381"/>
      <c r="B103" s="15">
        <v>91</v>
      </c>
      <c r="C103" s="15" t="s">
        <v>205</v>
      </c>
      <c r="D103" s="15" t="s">
        <v>207</v>
      </c>
      <c r="E103" s="2">
        <v>30</v>
      </c>
      <c r="F103" s="2">
        <v>3.27</v>
      </c>
      <c r="G103" s="2">
        <v>4.3499999999999996</v>
      </c>
      <c r="H103" s="2">
        <v>2.5</v>
      </c>
      <c r="I103" s="2">
        <v>0.73</v>
      </c>
      <c r="J103" s="68">
        <v>0.14599999999999999</v>
      </c>
      <c r="K103" s="68">
        <v>9.5000000000000001E-2</v>
      </c>
      <c r="L103" s="68">
        <v>0.26700000000000002</v>
      </c>
      <c r="M103" s="2">
        <v>0</v>
      </c>
    </row>
    <row r="104" spans="1:13" x14ac:dyDescent="0.3">
      <c r="A104" s="381"/>
      <c r="B104" s="15">
        <v>92</v>
      </c>
      <c r="C104" s="15" t="s">
        <v>208</v>
      </c>
      <c r="D104" s="15" t="s">
        <v>209</v>
      </c>
      <c r="E104" s="2">
        <v>31</v>
      </c>
      <c r="F104" s="2">
        <v>1.83</v>
      </c>
      <c r="G104" s="2">
        <v>6.97</v>
      </c>
      <c r="H104" s="2">
        <v>2.7</v>
      </c>
      <c r="I104" s="2">
        <v>0.22</v>
      </c>
      <c r="J104" s="68">
        <v>0.05</v>
      </c>
      <c r="K104" s="68">
        <v>0.01</v>
      </c>
      <c r="L104" s="68">
        <v>0.113</v>
      </c>
      <c r="M104" s="2">
        <v>12</v>
      </c>
    </row>
    <row r="105" spans="1:13" x14ac:dyDescent="0.3">
      <c r="A105" s="381"/>
      <c r="B105" s="15">
        <v>92</v>
      </c>
      <c r="C105" s="15" t="s">
        <v>208</v>
      </c>
      <c r="D105" s="15" t="s">
        <v>210</v>
      </c>
      <c r="E105" s="2">
        <v>31</v>
      </c>
      <c r="F105" s="2">
        <v>1.82</v>
      </c>
      <c r="G105" s="2">
        <v>7.13</v>
      </c>
      <c r="H105" s="2">
        <v>3.4</v>
      </c>
      <c r="I105" s="2">
        <v>0.12</v>
      </c>
      <c r="J105" s="68">
        <v>2.5999999999999999E-2</v>
      </c>
      <c r="K105" s="68">
        <v>5.0000000000000001E-3</v>
      </c>
      <c r="L105" s="68">
        <v>5.8999999999999997E-2</v>
      </c>
      <c r="M105" s="2">
        <v>12</v>
      </c>
    </row>
    <row r="106" spans="1:13" x14ac:dyDescent="0.3">
      <c r="A106" s="381"/>
      <c r="B106" s="15">
        <v>93</v>
      </c>
      <c r="C106" s="15" t="s">
        <v>211</v>
      </c>
      <c r="D106" s="15" t="s">
        <v>212</v>
      </c>
      <c r="E106" s="2">
        <v>42</v>
      </c>
      <c r="F106" s="2">
        <v>2.8</v>
      </c>
      <c r="G106" s="2">
        <v>7.55</v>
      </c>
      <c r="H106" s="2">
        <v>2.6</v>
      </c>
      <c r="I106" s="2">
        <v>0.2</v>
      </c>
      <c r="J106" s="68">
        <v>3.9E-2</v>
      </c>
      <c r="K106" s="68">
        <v>2.1000000000000001E-2</v>
      </c>
      <c r="L106" s="68">
        <v>8.8999999999999996E-2</v>
      </c>
      <c r="M106" s="2">
        <v>6</v>
      </c>
    </row>
    <row r="107" spans="1:13" x14ac:dyDescent="0.3">
      <c r="A107" s="381"/>
      <c r="B107" s="15">
        <v>93</v>
      </c>
      <c r="C107" s="15" t="s">
        <v>211</v>
      </c>
      <c r="D107" s="15" t="s">
        <v>213</v>
      </c>
      <c r="E107" s="2">
        <v>81</v>
      </c>
      <c r="F107" s="2">
        <v>5.42</v>
      </c>
      <c r="G107" s="2">
        <v>14.45</v>
      </c>
      <c r="H107" s="2">
        <v>5.0999999999999996</v>
      </c>
      <c r="I107" s="2">
        <v>0.4</v>
      </c>
      <c r="J107" s="68">
        <v>7.0999999999999994E-2</v>
      </c>
      <c r="K107" s="68">
        <v>3.5000000000000003E-2</v>
      </c>
      <c r="L107" s="68">
        <v>0.187</v>
      </c>
      <c r="M107" s="2">
        <v>62</v>
      </c>
    </row>
    <row r="108" spans="1:13" x14ac:dyDescent="0.3">
      <c r="A108" s="381"/>
      <c r="B108" s="15">
        <v>94</v>
      </c>
      <c r="C108" s="15" t="s">
        <v>214</v>
      </c>
      <c r="D108" s="15" t="s">
        <v>215</v>
      </c>
      <c r="E108" s="2">
        <v>88</v>
      </c>
      <c r="F108" s="2">
        <v>7.92</v>
      </c>
      <c r="G108" s="2">
        <v>17.63</v>
      </c>
      <c r="H108" s="2">
        <v>7.5</v>
      </c>
      <c r="I108" s="2">
        <v>0.73</v>
      </c>
      <c r="J108" s="68">
        <v>0.11799999999999999</v>
      </c>
      <c r="K108" s="68">
        <v>0.104</v>
      </c>
      <c r="L108" s="68">
        <v>0.34200000000000003</v>
      </c>
      <c r="M108" s="2">
        <v>3</v>
      </c>
    </row>
    <row r="109" spans="1:13" x14ac:dyDescent="0.3">
      <c r="A109" s="381"/>
      <c r="B109" s="15">
        <v>95</v>
      </c>
      <c r="C109" s="15" t="s">
        <v>216</v>
      </c>
      <c r="D109" s="15" t="s">
        <v>209</v>
      </c>
      <c r="E109" s="2">
        <v>31</v>
      </c>
      <c r="F109" s="2">
        <v>1.83</v>
      </c>
      <c r="G109" s="2">
        <v>6.97</v>
      </c>
      <c r="H109" s="2">
        <v>2.7</v>
      </c>
      <c r="I109" s="2">
        <v>0.22</v>
      </c>
      <c r="J109" s="68">
        <v>0.05</v>
      </c>
      <c r="K109" s="68">
        <v>0.01</v>
      </c>
      <c r="L109" s="68">
        <v>0.113</v>
      </c>
      <c r="M109" s="2">
        <v>12</v>
      </c>
    </row>
    <row r="110" spans="1:13" x14ac:dyDescent="0.3">
      <c r="A110" s="381"/>
      <c r="B110" s="15">
        <v>95</v>
      </c>
      <c r="C110" s="15" t="s">
        <v>216</v>
      </c>
      <c r="D110" s="15" t="s">
        <v>210</v>
      </c>
      <c r="E110" s="2">
        <v>31</v>
      </c>
      <c r="F110" s="2">
        <v>1.82</v>
      </c>
      <c r="G110" s="2">
        <v>7.13</v>
      </c>
      <c r="H110" s="2">
        <v>3.4</v>
      </c>
      <c r="I110" s="2">
        <v>0.12</v>
      </c>
      <c r="J110" s="68">
        <v>2.5999999999999999E-2</v>
      </c>
      <c r="K110" s="68">
        <v>5.0000000000000001E-3</v>
      </c>
      <c r="L110" s="68">
        <v>5.8999999999999997E-2</v>
      </c>
      <c r="M110" s="2">
        <v>12</v>
      </c>
    </row>
    <row r="111" spans="1:13" x14ac:dyDescent="0.3">
      <c r="A111" s="381"/>
      <c r="B111" s="15">
        <v>96</v>
      </c>
      <c r="C111" s="15" t="s">
        <v>217</v>
      </c>
      <c r="D111" s="15" t="s">
        <v>218</v>
      </c>
      <c r="E111" s="2">
        <v>41</v>
      </c>
      <c r="F111" s="2">
        <v>0.93</v>
      </c>
      <c r="G111" s="2">
        <v>9.58</v>
      </c>
      <c r="H111" s="2">
        <v>2.8</v>
      </c>
      <c r="I111" s="2">
        <v>0.24</v>
      </c>
      <c r="J111" s="68">
        <v>3.6999999999999998E-2</v>
      </c>
      <c r="K111" s="68">
        <v>1.4E-2</v>
      </c>
      <c r="L111" s="68">
        <v>0.11700000000000001</v>
      </c>
      <c r="M111" s="2">
        <v>11</v>
      </c>
    </row>
    <row r="112" spans="1:13" x14ac:dyDescent="0.3">
      <c r="A112" s="381"/>
      <c r="B112" s="15">
        <v>97</v>
      </c>
      <c r="C112" s="15" t="s">
        <v>219</v>
      </c>
      <c r="D112" s="15" t="s">
        <v>220</v>
      </c>
      <c r="E112" s="2">
        <v>33</v>
      </c>
      <c r="F112" s="2">
        <v>1.93</v>
      </c>
      <c r="G112" s="2">
        <v>7.45</v>
      </c>
      <c r="H112" s="2">
        <v>3.2</v>
      </c>
      <c r="I112" s="2">
        <v>0.19</v>
      </c>
      <c r="J112" s="68">
        <v>2.5999999999999999E-2</v>
      </c>
      <c r="K112" s="68">
        <v>1.7000000000000001E-2</v>
      </c>
      <c r="L112" s="68">
        <v>2.7E-2</v>
      </c>
      <c r="M112" s="2">
        <v>14</v>
      </c>
    </row>
    <row r="113" spans="1:13" x14ac:dyDescent="0.3">
      <c r="A113" s="381"/>
      <c r="B113" s="15">
        <v>98</v>
      </c>
      <c r="C113" s="15" t="s">
        <v>221</v>
      </c>
      <c r="D113" s="15" t="s">
        <v>222</v>
      </c>
      <c r="E113" s="2">
        <v>86</v>
      </c>
      <c r="F113" s="2">
        <v>3.27</v>
      </c>
      <c r="G113" s="2">
        <v>18.7</v>
      </c>
      <c r="H113" s="2">
        <v>2</v>
      </c>
      <c r="I113" s="2">
        <v>1.35</v>
      </c>
      <c r="J113" s="68">
        <v>0.32500000000000001</v>
      </c>
      <c r="K113" s="68">
        <v>0.432</v>
      </c>
      <c r="L113" s="68">
        <v>0.48699999999999999</v>
      </c>
      <c r="M113" s="2">
        <v>64</v>
      </c>
    </row>
    <row r="114" spans="1:13" x14ac:dyDescent="0.3">
      <c r="A114" s="381"/>
      <c r="B114" s="15">
        <v>99</v>
      </c>
      <c r="C114" s="15" t="s">
        <v>223</v>
      </c>
      <c r="D114" s="15" t="s">
        <v>224</v>
      </c>
      <c r="E114" s="2">
        <v>34</v>
      </c>
      <c r="F114" s="2">
        <v>2.2400000000000002</v>
      </c>
      <c r="G114" s="2">
        <v>6.79</v>
      </c>
      <c r="H114" s="2">
        <v>2.5</v>
      </c>
      <c r="I114" s="2">
        <v>0.49</v>
      </c>
      <c r="J114" s="68"/>
      <c r="K114" s="68"/>
      <c r="L114" s="68"/>
      <c r="M114" s="2">
        <v>0</v>
      </c>
    </row>
    <row r="115" spans="1:13" x14ac:dyDescent="0.3">
      <c r="A115" s="381"/>
      <c r="B115" s="15">
        <v>99</v>
      </c>
      <c r="C115" s="15" t="s">
        <v>223</v>
      </c>
      <c r="D115" s="15" t="s">
        <v>225</v>
      </c>
      <c r="E115" s="2">
        <v>38</v>
      </c>
      <c r="F115" s="2">
        <v>1.49</v>
      </c>
      <c r="G115" s="2">
        <v>6.86</v>
      </c>
      <c r="H115" s="2">
        <v>3.8</v>
      </c>
      <c r="I115" s="2">
        <v>0.53</v>
      </c>
      <c r="J115" s="68"/>
      <c r="K115" s="68"/>
      <c r="L115" s="68"/>
      <c r="M115" s="2">
        <v>0</v>
      </c>
    </row>
    <row r="116" spans="1:13" x14ac:dyDescent="0.3">
      <c r="A116" s="381"/>
      <c r="B116" s="15">
        <v>99</v>
      </c>
      <c r="C116" s="15" t="s">
        <v>223</v>
      </c>
      <c r="D116" s="15" t="s">
        <v>226</v>
      </c>
      <c r="E116" s="2">
        <v>31</v>
      </c>
      <c r="F116" s="2">
        <v>3.12</v>
      </c>
      <c r="G116" s="2">
        <v>5.0999999999999996</v>
      </c>
      <c r="H116" s="2">
        <v>2.8</v>
      </c>
      <c r="I116" s="2">
        <v>0.56999999999999995</v>
      </c>
      <c r="J116" s="68">
        <v>6.5000000000000002E-2</v>
      </c>
      <c r="K116" s="68">
        <v>5.1999999999999998E-2</v>
      </c>
      <c r="L116" s="68">
        <v>0.433</v>
      </c>
      <c r="M116" s="2">
        <v>0</v>
      </c>
    </row>
    <row r="117" spans="1:13" x14ac:dyDescent="0.3">
      <c r="A117" s="381"/>
      <c r="B117" s="15">
        <v>99</v>
      </c>
      <c r="C117" s="15" t="s">
        <v>223</v>
      </c>
      <c r="D117" s="15" t="s">
        <v>227</v>
      </c>
      <c r="E117" s="2">
        <v>22</v>
      </c>
      <c r="F117" s="2">
        <v>3.09</v>
      </c>
      <c r="G117" s="2">
        <v>3.26</v>
      </c>
      <c r="H117" s="2">
        <v>1</v>
      </c>
      <c r="I117" s="2">
        <v>0.34</v>
      </c>
      <c r="J117" s="68">
        <v>0.05</v>
      </c>
      <c r="K117" s="68">
        <v>0</v>
      </c>
      <c r="L117" s="68">
        <v>0.16</v>
      </c>
      <c r="M117" s="2">
        <v>3</v>
      </c>
    </row>
    <row r="118" spans="1:13" x14ac:dyDescent="0.3">
      <c r="A118" s="381"/>
      <c r="B118" s="15">
        <v>99</v>
      </c>
      <c r="C118" s="15" t="s">
        <v>223</v>
      </c>
      <c r="D118" s="15" t="s">
        <v>228</v>
      </c>
      <c r="E118" s="2">
        <v>22</v>
      </c>
      <c r="F118" s="2">
        <v>2.11</v>
      </c>
      <c r="G118" s="2">
        <v>3.87</v>
      </c>
      <c r="H118" s="2">
        <v>1.3</v>
      </c>
      <c r="I118" s="2">
        <v>0.35</v>
      </c>
      <c r="J118" s="68">
        <v>0.06</v>
      </c>
      <c r="K118" s="68">
        <v>0.02</v>
      </c>
      <c r="L118" s="68">
        <v>0.11700000000000001</v>
      </c>
      <c r="M118" s="2">
        <v>3</v>
      </c>
    </row>
    <row r="119" spans="1:13" x14ac:dyDescent="0.3">
      <c r="A119" s="381"/>
      <c r="B119" s="15">
        <v>99</v>
      </c>
      <c r="C119" s="15" t="s">
        <v>223</v>
      </c>
      <c r="D119" s="15" t="s">
        <v>229</v>
      </c>
      <c r="E119" s="2">
        <v>22</v>
      </c>
      <c r="F119" s="2">
        <v>2.5</v>
      </c>
      <c r="G119" s="2">
        <v>4.3</v>
      </c>
      <c r="H119" s="2">
        <v>0.6</v>
      </c>
      <c r="I119" s="2">
        <v>0.1</v>
      </c>
      <c r="J119" s="68">
        <v>1.4E-2</v>
      </c>
      <c r="K119" s="68">
        <v>2E-3</v>
      </c>
      <c r="L119" s="68">
        <v>4.2000000000000003E-2</v>
      </c>
      <c r="M119" s="2">
        <v>3</v>
      </c>
    </row>
    <row r="120" spans="1:13" x14ac:dyDescent="0.3">
      <c r="A120" s="381"/>
      <c r="B120" s="15">
        <v>99</v>
      </c>
      <c r="C120" s="15" t="s">
        <v>223</v>
      </c>
      <c r="D120" s="15" t="s">
        <v>230</v>
      </c>
      <c r="E120" s="2">
        <v>37</v>
      </c>
      <c r="F120" s="2">
        <v>2.66</v>
      </c>
      <c r="G120" s="2">
        <v>7.81</v>
      </c>
      <c r="H120" s="2">
        <v>2.7</v>
      </c>
      <c r="I120" s="2">
        <v>0.28999999999999998</v>
      </c>
      <c r="J120" s="68">
        <v>0.02</v>
      </c>
      <c r="K120" s="68">
        <v>0</v>
      </c>
      <c r="L120" s="68">
        <v>0.09</v>
      </c>
      <c r="M120" s="2">
        <v>16</v>
      </c>
    </row>
    <row r="121" spans="1:13" x14ac:dyDescent="0.3">
      <c r="A121" s="381"/>
      <c r="B121" s="15">
        <v>99</v>
      </c>
      <c r="C121" s="15" t="s">
        <v>223</v>
      </c>
      <c r="D121" s="15" t="s">
        <v>231</v>
      </c>
      <c r="E121" s="2">
        <v>31</v>
      </c>
      <c r="F121" s="2">
        <v>1.94</v>
      </c>
      <c r="G121" s="2">
        <v>6.97</v>
      </c>
      <c r="H121" s="2">
        <v>2.7</v>
      </c>
      <c r="I121" s="2">
        <v>0.19</v>
      </c>
      <c r="J121" s="68">
        <v>0.03</v>
      </c>
      <c r="K121" s="68">
        <v>0.03</v>
      </c>
      <c r="L121" s="68">
        <v>0.09</v>
      </c>
      <c r="M121" s="2">
        <v>0</v>
      </c>
    </row>
    <row r="122" spans="1:13" x14ac:dyDescent="0.3">
      <c r="A122" s="381"/>
      <c r="B122" s="15">
        <v>99</v>
      </c>
      <c r="C122" s="15" t="s">
        <v>223</v>
      </c>
      <c r="D122" s="15" t="s">
        <v>232</v>
      </c>
      <c r="E122" s="2">
        <v>25</v>
      </c>
      <c r="F122" s="2">
        <v>0.48</v>
      </c>
      <c r="G122" s="2">
        <v>6.75</v>
      </c>
      <c r="H122" s="2"/>
      <c r="I122" s="2">
        <v>0.04</v>
      </c>
      <c r="J122" s="68"/>
      <c r="K122" s="68"/>
      <c r="L122" s="68"/>
      <c r="M122" s="2">
        <v>2</v>
      </c>
    </row>
    <row r="123" spans="1:13" x14ac:dyDescent="0.3">
      <c r="A123" s="381"/>
      <c r="B123" s="15">
        <v>100</v>
      </c>
      <c r="C123" s="15" t="s">
        <v>233</v>
      </c>
      <c r="D123" s="15" t="s">
        <v>234</v>
      </c>
      <c r="E123" s="2">
        <v>72</v>
      </c>
      <c r="F123" s="2">
        <v>1.4</v>
      </c>
      <c r="G123" s="2">
        <v>17.510000000000002</v>
      </c>
      <c r="H123" s="2">
        <v>1.5</v>
      </c>
      <c r="I123" s="2">
        <v>0.2</v>
      </c>
      <c r="J123" s="68">
        <v>4.8000000000000001E-2</v>
      </c>
      <c r="K123" s="68">
        <v>4.0000000000000001E-3</v>
      </c>
      <c r="L123" s="68">
        <v>8.6999999999999994E-2</v>
      </c>
      <c r="M123" s="2">
        <v>18</v>
      </c>
    </row>
    <row r="124" spans="1:13" x14ac:dyDescent="0.3">
      <c r="A124" s="36"/>
      <c r="B124" s="62" t="s">
        <v>500</v>
      </c>
      <c r="C124" s="15"/>
      <c r="D124" s="15"/>
      <c r="E124" s="72">
        <f>AVERAGE(E61:E123)</f>
        <v>34.666666666666664</v>
      </c>
      <c r="F124" s="72">
        <f t="shared" ref="F124:L124" si="4">AVERAGE(F61:F123)</f>
        <v>2.0355555555555553</v>
      </c>
      <c r="G124" s="72">
        <f t="shared" si="4"/>
        <v>7.345079365079366</v>
      </c>
      <c r="H124" s="72">
        <f t="shared" si="4"/>
        <v>2.4483870967741939</v>
      </c>
      <c r="I124" s="72">
        <f t="shared" si="4"/>
        <v>0.29428571428571426</v>
      </c>
      <c r="J124" s="72">
        <f t="shared" si="4"/>
        <v>5.0433333333333316E-2</v>
      </c>
      <c r="K124" s="72">
        <f t="shared" si="4"/>
        <v>2.5305084745762721E-2</v>
      </c>
      <c r="L124" s="72">
        <f t="shared" si="4"/>
        <v>0.12398305084745764</v>
      </c>
      <c r="M124" s="15"/>
    </row>
    <row r="125" spans="1:13" x14ac:dyDescent="0.3">
      <c r="A125" s="376" t="s">
        <v>25</v>
      </c>
      <c r="B125" s="16">
        <v>110</v>
      </c>
      <c r="C125" s="16" t="s">
        <v>235</v>
      </c>
      <c r="D125" s="16" t="s">
        <v>236</v>
      </c>
      <c r="E125" s="2">
        <v>30</v>
      </c>
      <c r="F125" s="2">
        <v>0.61</v>
      </c>
      <c r="G125" s="2">
        <v>7.55</v>
      </c>
      <c r="H125" s="2">
        <v>0.4</v>
      </c>
      <c r="I125" s="2">
        <v>0.15</v>
      </c>
      <c r="J125" s="68">
        <v>1.6E-2</v>
      </c>
      <c r="K125" s="68">
        <v>3.6999999999999998E-2</v>
      </c>
      <c r="L125" s="68">
        <v>0.05</v>
      </c>
      <c r="M125" s="2">
        <v>48</v>
      </c>
    </row>
    <row r="126" spans="1:13" x14ac:dyDescent="0.3">
      <c r="A126" s="376"/>
      <c r="B126" s="16">
        <v>111</v>
      </c>
      <c r="C126" s="16" t="s">
        <v>237</v>
      </c>
      <c r="D126" s="16" t="s">
        <v>238</v>
      </c>
      <c r="E126" s="2">
        <v>34</v>
      </c>
      <c r="F126" s="2">
        <v>0.84</v>
      </c>
      <c r="G126" s="2">
        <v>8.16</v>
      </c>
      <c r="H126" s="2">
        <v>0.9</v>
      </c>
      <c r="I126" s="2">
        <v>0.19</v>
      </c>
      <c r="J126" s="68">
        <v>5.0999999999999997E-2</v>
      </c>
      <c r="K126" s="68">
        <v>3.0000000000000001E-3</v>
      </c>
      <c r="L126" s="68">
        <v>8.1000000000000003E-2</v>
      </c>
      <c r="M126" s="2">
        <v>49</v>
      </c>
    </row>
    <row r="127" spans="1:13" x14ac:dyDescent="0.3">
      <c r="A127" s="376"/>
      <c r="B127" s="16">
        <v>111</v>
      </c>
      <c r="C127" s="16" t="s">
        <v>237</v>
      </c>
      <c r="D127" s="16" t="s">
        <v>239</v>
      </c>
      <c r="E127" s="2">
        <v>28</v>
      </c>
      <c r="F127" s="2">
        <v>1.1100000000000001</v>
      </c>
      <c r="G127" s="2">
        <v>6.58</v>
      </c>
      <c r="H127" s="2">
        <v>0.9</v>
      </c>
      <c r="I127" s="2">
        <v>0.1</v>
      </c>
      <c r="J127" s="68">
        <v>2.5000000000000001E-2</v>
      </c>
      <c r="K127" s="68">
        <v>2E-3</v>
      </c>
      <c r="L127" s="68">
        <v>3.9E-2</v>
      </c>
      <c r="M127" s="2">
        <v>40</v>
      </c>
    </row>
    <row r="128" spans="1:13" x14ac:dyDescent="0.3">
      <c r="A128" s="376"/>
      <c r="B128" s="16">
        <v>111</v>
      </c>
      <c r="C128" s="16" t="s">
        <v>237</v>
      </c>
      <c r="D128" s="16" t="s">
        <v>240</v>
      </c>
      <c r="E128" s="2">
        <v>36</v>
      </c>
      <c r="F128" s="2">
        <v>0.54</v>
      </c>
      <c r="G128" s="2">
        <v>9.09</v>
      </c>
      <c r="H128" s="2">
        <v>0.8</v>
      </c>
      <c r="I128" s="2">
        <v>0.14000000000000001</v>
      </c>
      <c r="J128" s="68">
        <v>3.7999999999999999E-2</v>
      </c>
      <c r="K128" s="68">
        <v>3.0000000000000001E-3</v>
      </c>
      <c r="L128" s="68">
        <v>5.8999999999999997E-2</v>
      </c>
      <c r="M128" s="2">
        <v>54</v>
      </c>
    </row>
    <row r="129" spans="1:13" x14ac:dyDescent="0.3">
      <c r="A129" s="376"/>
      <c r="B129" s="16">
        <v>113</v>
      </c>
      <c r="C129" s="16" t="s">
        <v>241</v>
      </c>
      <c r="D129" s="16" t="s">
        <v>242</v>
      </c>
      <c r="E129" s="2">
        <v>47</v>
      </c>
      <c r="F129" s="2">
        <v>0.94</v>
      </c>
      <c r="G129" s="2">
        <v>11.75</v>
      </c>
      <c r="H129" s="2">
        <v>2.4</v>
      </c>
      <c r="I129" s="2">
        <v>0.12</v>
      </c>
      <c r="J129" s="68">
        <v>1.4999999999999999E-2</v>
      </c>
      <c r="K129" s="68">
        <v>2.3E-2</v>
      </c>
      <c r="L129" s="68">
        <v>2.5000000000000001E-2</v>
      </c>
      <c r="M129" s="2">
        <v>27</v>
      </c>
    </row>
    <row r="130" spans="1:13" x14ac:dyDescent="0.3">
      <c r="A130" s="376"/>
      <c r="B130" s="16">
        <v>113</v>
      </c>
      <c r="C130" s="16" t="s">
        <v>241</v>
      </c>
      <c r="D130" s="16" t="s">
        <v>243</v>
      </c>
      <c r="E130" s="2">
        <v>53</v>
      </c>
      <c r="F130" s="2">
        <v>0.81</v>
      </c>
      <c r="G130" s="2">
        <v>13.34</v>
      </c>
      <c r="H130" s="2">
        <v>1.8</v>
      </c>
      <c r="I130" s="2">
        <v>0.31</v>
      </c>
      <c r="J130" s="68">
        <v>3.9E-2</v>
      </c>
      <c r="K130" s="68">
        <v>0.06</v>
      </c>
      <c r="L130" s="68">
        <v>6.5000000000000002E-2</v>
      </c>
      <c r="M130" s="2">
        <v>26</v>
      </c>
    </row>
    <row r="131" spans="1:13" x14ac:dyDescent="0.3">
      <c r="A131" s="376"/>
      <c r="B131" s="16">
        <v>113</v>
      </c>
      <c r="C131" s="16" t="s">
        <v>241</v>
      </c>
      <c r="D131" s="16" t="s">
        <v>244</v>
      </c>
      <c r="E131" s="2">
        <v>47</v>
      </c>
      <c r="F131" s="2">
        <v>0.85</v>
      </c>
      <c r="G131" s="2">
        <v>12.02</v>
      </c>
      <c r="H131" s="2">
        <v>1.7</v>
      </c>
      <c r="I131" s="2">
        <v>0.15</v>
      </c>
      <c r="J131" s="68"/>
      <c r="K131" s="68"/>
      <c r="L131" s="68"/>
      <c r="M131" s="2">
        <v>23</v>
      </c>
    </row>
    <row r="132" spans="1:13" x14ac:dyDescent="0.3">
      <c r="A132" s="376"/>
      <c r="B132" s="16">
        <v>114</v>
      </c>
      <c r="C132" s="16" t="s">
        <v>245</v>
      </c>
      <c r="D132" s="16" t="s">
        <v>246</v>
      </c>
      <c r="E132" s="2">
        <v>29</v>
      </c>
      <c r="F132" s="2">
        <v>1.1000000000000001</v>
      </c>
      <c r="G132" s="2">
        <v>9.32</v>
      </c>
      <c r="H132" s="2">
        <v>2.8</v>
      </c>
      <c r="I132" s="2">
        <v>0.3</v>
      </c>
      <c r="J132" s="68">
        <v>3.9E-2</v>
      </c>
      <c r="K132" s="68">
        <v>1.0999999999999999E-2</v>
      </c>
      <c r="L132" s="68">
        <v>8.8999999999999996E-2</v>
      </c>
      <c r="M132" s="2">
        <v>47</v>
      </c>
    </row>
    <row r="133" spans="1:13" x14ac:dyDescent="0.3">
      <c r="A133" s="376"/>
      <c r="B133" s="16">
        <v>114</v>
      </c>
      <c r="C133" s="16" t="s">
        <v>245</v>
      </c>
      <c r="D133" s="16" t="s">
        <v>247</v>
      </c>
      <c r="E133" s="2">
        <v>30</v>
      </c>
      <c r="F133" s="2">
        <v>0.7</v>
      </c>
      <c r="G133" s="2">
        <v>10.54</v>
      </c>
      <c r="H133" s="2">
        <v>2.8</v>
      </c>
      <c r="I133" s="2">
        <v>0.2</v>
      </c>
      <c r="J133" s="68">
        <v>2.1999999999999999E-2</v>
      </c>
      <c r="K133" s="68">
        <v>1.9E-2</v>
      </c>
      <c r="L133" s="68">
        <v>5.5E-2</v>
      </c>
      <c r="M133" s="2">
        <v>16</v>
      </c>
    </row>
    <row r="134" spans="1:13" x14ac:dyDescent="0.3">
      <c r="A134" s="376"/>
      <c r="B134" s="16">
        <v>115</v>
      </c>
      <c r="C134" s="16" t="s">
        <v>248</v>
      </c>
      <c r="D134" s="16" t="s">
        <v>249</v>
      </c>
      <c r="E134" s="2">
        <v>32</v>
      </c>
      <c r="F134" s="2">
        <v>0.63</v>
      </c>
      <c r="G134" s="2">
        <v>8.08</v>
      </c>
      <c r="H134" s="2">
        <v>1.1000000000000001</v>
      </c>
      <c r="I134" s="2">
        <v>0.1</v>
      </c>
      <c r="J134" s="68">
        <v>1.4E-2</v>
      </c>
      <c r="K134" s="68">
        <v>1.2999999999999999E-2</v>
      </c>
      <c r="L134" s="68">
        <v>2.4E-2</v>
      </c>
      <c r="M134" s="2">
        <v>50</v>
      </c>
    </row>
    <row r="135" spans="1:13" x14ac:dyDescent="0.3">
      <c r="A135" s="376"/>
      <c r="B135" s="16">
        <v>115</v>
      </c>
      <c r="C135" s="16" t="s">
        <v>248</v>
      </c>
      <c r="D135" s="16" t="s">
        <v>250</v>
      </c>
      <c r="E135" s="2">
        <v>38</v>
      </c>
      <c r="F135" s="2">
        <v>0.76</v>
      </c>
      <c r="G135" s="2">
        <v>9.6199999999999992</v>
      </c>
      <c r="H135" s="2">
        <v>1</v>
      </c>
      <c r="I135" s="2">
        <v>0.04</v>
      </c>
      <c r="J135" s="68"/>
      <c r="K135" s="68"/>
      <c r="L135" s="68"/>
      <c r="M135" s="2">
        <v>44</v>
      </c>
    </row>
    <row r="136" spans="1:13" x14ac:dyDescent="0.3">
      <c r="A136" s="376"/>
      <c r="B136" s="16">
        <v>116</v>
      </c>
      <c r="C136" s="16" t="s">
        <v>251</v>
      </c>
      <c r="D136" s="16" t="s">
        <v>252</v>
      </c>
      <c r="E136" s="2">
        <v>71</v>
      </c>
      <c r="F136" s="2">
        <v>1.88</v>
      </c>
      <c r="G136" s="2">
        <v>15.9</v>
      </c>
      <c r="H136" s="2">
        <v>6.5</v>
      </c>
      <c r="I136" s="2">
        <v>0.86</v>
      </c>
      <c r="J136" s="68">
        <v>0.10299999999999999</v>
      </c>
      <c r="K136" s="68">
        <v>0.154</v>
      </c>
      <c r="L136" s="68">
        <v>0.17100000000000001</v>
      </c>
      <c r="M136" s="2">
        <v>7</v>
      </c>
    </row>
    <row r="137" spans="1:13" x14ac:dyDescent="0.3">
      <c r="A137" s="376"/>
      <c r="B137" s="16">
        <v>117</v>
      </c>
      <c r="C137" s="16" t="s">
        <v>26</v>
      </c>
      <c r="D137" s="16" t="s">
        <v>253</v>
      </c>
      <c r="E137" s="2">
        <v>89</v>
      </c>
      <c r="F137" s="2">
        <v>1.0900000000000001</v>
      </c>
      <c r="G137" s="2">
        <v>22.84</v>
      </c>
      <c r="H137" s="2">
        <v>2.6</v>
      </c>
      <c r="I137" s="2">
        <v>0.33</v>
      </c>
      <c r="J137" s="68">
        <v>0.112</v>
      </c>
      <c r="K137" s="68">
        <v>3.2000000000000001E-2</v>
      </c>
      <c r="L137" s="68">
        <v>7.2999999999999995E-2</v>
      </c>
      <c r="M137" s="2">
        <v>36</v>
      </c>
    </row>
    <row r="138" spans="1:13" x14ac:dyDescent="0.3">
      <c r="A138" s="376"/>
      <c r="B138" s="16">
        <v>118</v>
      </c>
      <c r="C138" s="16" t="s">
        <v>27</v>
      </c>
      <c r="D138" s="16" t="s">
        <v>254</v>
      </c>
      <c r="E138" s="2">
        <v>122</v>
      </c>
      <c r="F138" s="2">
        <v>1.3</v>
      </c>
      <c r="G138" s="2">
        <v>31.89</v>
      </c>
      <c r="H138" s="2">
        <v>2.2999999999999998</v>
      </c>
      <c r="I138" s="2">
        <v>0.37</v>
      </c>
      <c r="J138" s="68">
        <v>0.14299999999999999</v>
      </c>
      <c r="K138" s="68">
        <v>3.2000000000000001E-2</v>
      </c>
      <c r="L138" s="68">
        <v>6.9000000000000006E-2</v>
      </c>
      <c r="M138" s="2">
        <v>35</v>
      </c>
    </row>
    <row r="139" spans="1:13" x14ac:dyDescent="0.3">
      <c r="A139" s="376"/>
      <c r="B139" s="16">
        <v>119</v>
      </c>
      <c r="C139" s="16" t="s">
        <v>255</v>
      </c>
      <c r="D139" s="16" t="s">
        <v>256</v>
      </c>
      <c r="E139" s="2">
        <v>52</v>
      </c>
      <c r="F139" s="2">
        <v>0.26</v>
      </c>
      <c r="G139" s="2">
        <v>13.81</v>
      </c>
      <c r="H139" s="2">
        <v>2.4</v>
      </c>
      <c r="I139" s="2">
        <v>0.17</v>
      </c>
      <c r="J139" s="68">
        <v>2.8000000000000001E-2</v>
      </c>
      <c r="K139" s="68">
        <v>7.0000000000000001E-3</v>
      </c>
      <c r="L139" s="68">
        <v>5.0999999999999997E-2</v>
      </c>
      <c r="M139" s="2">
        <v>10</v>
      </c>
    </row>
    <row r="140" spans="1:13" x14ac:dyDescent="0.3">
      <c r="A140" s="376"/>
      <c r="B140" s="16">
        <v>120</v>
      </c>
      <c r="C140" s="16" t="s">
        <v>257</v>
      </c>
      <c r="D140" s="16" t="s">
        <v>258</v>
      </c>
      <c r="E140" s="2">
        <v>50</v>
      </c>
      <c r="F140" s="2">
        <v>0.54</v>
      </c>
      <c r="G140" s="2">
        <v>13.12</v>
      </c>
      <c r="H140" s="2">
        <v>1.4</v>
      </c>
      <c r="I140" s="2">
        <v>0.12</v>
      </c>
      <c r="J140" s="68">
        <v>8.9999999999999993E-3</v>
      </c>
      <c r="K140" s="68">
        <v>1.2999999999999999E-2</v>
      </c>
      <c r="L140" s="68">
        <v>0.04</v>
      </c>
      <c r="M140" s="2">
        <v>49</v>
      </c>
    </row>
    <row r="141" spans="1:13" x14ac:dyDescent="0.3">
      <c r="A141" s="376"/>
      <c r="B141" s="16">
        <v>121</v>
      </c>
      <c r="C141" s="16" t="s">
        <v>28</v>
      </c>
      <c r="D141" s="16" t="s">
        <v>259</v>
      </c>
      <c r="E141" s="2">
        <v>282</v>
      </c>
      <c r="F141" s="2">
        <v>2.4500000000000002</v>
      </c>
      <c r="G141" s="2">
        <v>75.03</v>
      </c>
      <c r="H141" s="2">
        <v>8</v>
      </c>
      <c r="I141" s="2">
        <v>0.39</v>
      </c>
      <c r="J141" s="68">
        <v>3.2000000000000001E-2</v>
      </c>
      <c r="K141" s="68">
        <v>3.5999999999999997E-2</v>
      </c>
      <c r="L141" s="68">
        <v>1.9E-2</v>
      </c>
      <c r="M141" s="2">
        <v>10</v>
      </c>
    </row>
    <row r="142" spans="1:13" x14ac:dyDescent="0.3">
      <c r="A142" s="376"/>
      <c r="B142" s="16">
        <v>121</v>
      </c>
      <c r="C142" s="16" t="s">
        <v>28</v>
      </c>
      <c r="D142" s="16" t="s">
        <v>260</v>
      </c>
      <c r="E142" s="2">
        <v>277</v>
      </c>
      <c r="F142" s="2">
        <v>1.81</v>
      </c>
      <c r="G142" s="2">
        <v>74.97</v>
      </c>
      <c r="H142" s="2">
        <v>6.7</v>
      </c>
      <c r="I142" s="2">
        <v>0.15</v>
      </c>
      <c r="J142" s="68"/>
      <c r="K142" s="68"/>
      <c r="L142" s="68"/>
      <c r="M142" s="2">
        <v>8</v>
      </c>
    </row>
    <row r="143" spans="1:13" x14ac:dyDescent="0.3">
      <c r="A143" s="376"/>
      <c r="B143" s="16">
        <v>122</v>
      </c>
      <c r="C143" s="16" t="s">
        <v>261</v>
      </c>
      <c r="D143" s="16" t="s">
        <v>262</v>
      </c>
      <c r="E143" s="2">
        <v>57</v>
      </c>
      <c r="F143" s="2">
        <v>0.81</v>
      </c>
      <c r="G143" s="2">
        <v>13.93</v>
      </c>
      <c r="H143" s="2">
        <v>3.9</v>
      </c>
      <c r="I143" s="2">
        <v>0.47</v>
      </c>
      <c r="J143" s="68"/>
      <c r="K143" s="68"/>
      <c r="L143" s="68"/>
      <c r="M143" s="2">
        <v>4</v>
      </c>
    </row>
    <row r="144" spans="1:13" x14ac:dyDescent="0.3">
      <c r="A144" s="376"/>
      <c r="B144" s="16">
        <v>122</v>
      </c>
      <c r="C144" s="16" t="s">
        <v>261</v>
      </c>
      <c r="D144" s="16" t="s">
        <v>263</v>
      </c>
      <c r="E144" s="2">
        <v>67</v>
      </c>
      <c r="F144" s="2">
        <v>0.63</v>
      </c>
      <c r="G144" s="2">
        <v>17.149999999999999</v>
      </c>
      <c r="H144" s="2">
        <v>0.9</v>
      </c>
      <c r="I144" s="2">
        <v>0.35</v>
      </c>
      <c r="J144" s="68">
        <v>0.114</v>
      </c>
      <c r="K144" s="68">
        <v>1.4E-2</v>
      </c>
      <c r="L144" s="68">
        <v>0.10199999999999999</v>
      </c>
      <c r="M144" s="2">
        <v>42</v>
      </c>
    </row>
    <row r="145" spans="1:13" x14ac:dyDescent="0.3">
      <c r="A145" s="376"/>
      <c r="B145" s="16">
        <v>122</v>
      </c>
      <c r="C145" s="16" t="s">
        <v>261</v>
      </c>
      <c r="D145" s="16" t="s">
        <v>264</v>
      </c>
      <c r="E145" s="2">
        <v>69</v>
      </c>
      <c r="F145" s="2">
        <v>0.72</v>
      </c>
      <c r="G145" s="2">
        <v>18.100000000000001</v>
      </c>
      <c r="H145" s="2">
        <v>0.9</v>
      </c>
      <c r="I145" s="2">
        <v>0.16</v>
      </c>
      <c r="J145" s="68">
        <v>5.3999999999999999E-2</v>
      </c>
      <c r="K145" s="68">
        <v>7.0000000000000001E-3</v>
      </c>
      <c r="L145" s="68">
        <v>4.8000000000000001E-2</v>
      </c>
      <c r="M145" s="2">
        <v>4</v>
      </c>
    </row>
    <row r="146" spans="1:13" x14ac:dyDescent="0.3">
      <c r="A146" s="376"/>
      <c r="B146" s="16">
        <v>123</v>
      </c>
      <c r="C146" s="16" t="s">
        <v>265</v>
      </c>
      <c r="D146" s="16" t="s">
        <v>266</v>
      </c>
      <c r="E146" s="2">
        <v>57</v>
      </c>
      <c r="F146" s="2">
        <v>0.36</v>
      </c>
      <c r="G146" s="2">
        <v>15.23</v>
      </c>
      <c r="H146" s="2">
        <v>3.1</v>
      </c>
      <c r="I146" s="2">
        <v>0.14000000000000001</v>
      </c>
      <c r="J146" s="68">
        <v>2.1999999999999999E-2</v>
      </c>
      <c r="K146" s="68">
        <v>8.4000000000000005E-2</v>
      </c>
      <c r="L146" s="68">
        <v>9.4E-2</v>
      </c>
      <c r="M146" s="2">
        <v>10</v>
      </c>
    </row>
    <row r="147" spans="1:13" x14ac:dyDescent="0.3">
      <c r="A147" s="376"/>
      <c r="B147" s="16">
        <v>124</v>
      </c>
      <c r="C147" s="16" t="s">
        <v>267</v>
      </c>
      <c r="D147" s="16" t="s">
        <v>268</v>
      </c>
      <c r="E147" s="2">
        <v>57</v>
      </c>
      <c r="F147" s="2">
        <v>0.4</v>
      </c>
      <c r="G147" s="2">
        <v>15.3</v>
      </c>
      <c r="H147" s="2">
        <v>1.9</v>
      </c>
      <c r="I147" s="2">
        <v>0.1</v>
      </c>
      <c r="J147" s="68">
        <v>0.01</v>
      </c>
      <c r="K147" s="68">
        <v>3.5999999999999997E-2</v>
      </c>
      <c r="L147" s="68">
        <v>0.05</v>
      </c>
      <c r="M147" s="2">
        <v>39</v>
      </c>
    </row>
    <row r="148" spans="1:13" x14ac:dyDescent="0.3">
      <c r="A148" s="376"/>
      <c r="B148" s="16">
        <v>125</v>
      </c>
      <c r="C148" s="16" t="s">
        <v>269</v>
      </c>
      <c r="D148" s="16" t="s">
        <v>270</v>
      </c>
      <c r="E148" s="2">
        <v>48</v>
      </c>
      <c r="F148" s="2">
        <v>1.4</v>
      </c>
      <c r="G148" s="2">
        <v>11.12</v>
      </c>
      <c r="H148" s="2">
        <v>2</v>
      </c>
      <c r="I148" s="2">
        <v>0.39</v>
      </c>
      <c r="J148" s="68">
        <v>2.7E-2</v>
      </c>
      <c r="K148" s="68">
        <v>0.17</v>
      </c>
      <c r="L148" s="68">
        <v>7.6999999999999999E-2</v>
      </c>
      <c r="M148" s="2">
        <v>7</v>
      </c>
    </row>
    <row r="149" spans="1:13" x14ac:dyDescent="0.3">
      <c r="A149" s="376"/>
      <c r="B149" s="16">
        <v>126</v>
      </c>
      <c r="C149" s="16" t="s">
        <v>271</v>
      </c>
      <c r="D149" s="16" t="s">
        <v>272</v>
      </c>
      <c r="E149" s="2">
        <v>50</v>
      </c>
      <c r="F149" s="2">
        <v>1</v>
      </c>
      <c r="G149" s="2">
        <v>12.18</v>
      </c>
      <c r="H149" s="2">
        <v>1.6</v>
      </c>
      <c r="I149" s="2">
        <v>0.3</v>
      </c>
      <c r="J149" s="68">
        <v>6.8000000000000005E-2</v>
      </c>
      <c r="K149" s="68">
        <v>8.2000000000000003E-2</v>
      </c>
      <c r="L149" s="68">
        <v>0.09</v>
      </c>
      <c r="M149" s="2">
        <v>10</v>
      </c>
    </row>
    <row r="150" spans="1:13" x14ac:dyDescent="0.3">
      <c r="A150" s="376"/>
      <c r="B150" s="16">
        <v>127</v>
      </c>
      <c r="C150" s="16" t="s">
        <v>273</v>
      </c>
      <c r="D150" s="16" t="s">
        <v>274</v>
      </c>
      <c r="E150" s="2">
        <v>63</v>
      </c>
      <c r="F150" s="2">
        <v>1.06</v>
      </c>
      <c r="G150" s="2">
        <v>16.010000000000002</v>
      </c>
      <c r="H150" s="2">
        <v>2.1</v>
      </c>
      <c r="I150" s="2">
        <v>0.2</v>
      </c>
      <c r="J150" s="68">
        <v>3.7999999999999999E-2</v>
      </c>
      <c r="K150" s="68">
        <v>4.7E-2</v>
      </c>
      <c r="L150" s="68">
        <v>5.1999999999999998E-2</v>
      </c>
      <c r="M150" s="2">
        <v>8</v>
      </c>
    </row>
    <row r="151" spans="1:13" x14ac:dyDescent="0.3">
      <c r="A151" s="376"/>
      <c r="B151" s="16">
        <v>128</v>
      </c>
      <c r="C151" s="16" t="s">
        <v>275</v>
      </c>
      <c r="D151" s="16" t="s">
        <v>276</v>
      </c>
      <c r="E151" s="2">
        <v>39</v>
      </c>
      <c r="F151" s="2">
        <v>0.91</v>
      </c>
      <c r="G151" s="2">
        <v>9.5399999999999991</v>
      </c>
      <c r="H151" s="2">
        <v>1.5</v>
      </c>
      <c r="I151" s="2">
        <v>0.25</v>
      </c>
      <c r="J151" s="68">
        <v>1.9E-2</v>
      </c>
      <c r="K151" s="68">
        <v>6.7000000000000004E-2</v>
      </c>
      <c r="L151" s="68">
        <v>8.5999999999999993E-2</v>
      </c>
      <c r="M151" s="2">
        <v>4</v>
      </c>
    </row>
    <row r="152" spans="1:13" x14ac:dyDescent="0.3">
      <c r="A152" s="376"/>
      <c r="B152" s="16">
        <v>128</v>
      </c>
      <c r="C152" s="16" t="s">
        <v>275</v>
      </c>
      <c r="D152" s="16" t="s">
        <v>277</v>
      </c>
      <c r="E152" s="2">
        <v>44</v>
      </c>
      <c r="F152" s="2">
        <v>1.06</v>
      </c>
      <c r="G152" s="2">
        <v>10.55</v>
      </c>
      <c r="H152" s="2">
        <v>1.7</v>
      </c>
      <c r="I152" s="2">
        <v>0.32</v>
      </c>
      <c r="J152" s="68">
        <v>2.5000000000000001E-2</v>
      </c>
      <c r="K152" s="68">
        <v>8.7999999999999995E-2</v>
      </c>
      <c r="L152" s="68">
        <v>0.113</v>
      </c>
      <c r="M152" s="2">
        <v>9</v>
      </c>
    </row>
    <row r="153" spans="1:13" x14ac:dyDescent="0.3">
      <c r="A153" s="376"/>
      <c r="B153" s="16">
        <v>129</v>
      </c>
      <c r="C153" s="16" t="s">
        <v>278</v>
      </c>
      <c r="D153" s="16" t="s">
        <v>279</v>
      </c>
      <c r="E153" s="2">
        <v>46</v>
      </c>
      <c r="F153" s="2">
        <v>0.7</v>
      </c>
      <c r="G153" s="2">
        <v>11.42</v>
      </c>
      <c r="H153" s="2">
        <v>1.4</v>
      </c>
      <c r="I153" s="2">
        <v>0.28000000000000003</v>
      </c>
      <c r="J153" s="68">
        <v>1.7000000000000001E-2</v>
      </c>
      <c r="K153" s="68">
        <v>0.13400000000000001</v>
      </c>
      <c r="L153" s="68">
        <v>4.3999999999999997E-2</v>
      </c>
      <c r="M153" s="2">
        <v>6</v>
      </c>
    </row>
    <row r="154" spans="1:13" x14ac:dyDescent="0.3">
      <c r="A154" s="376"/>
      <c r="B154" s="16">
        <v>132</v>
      </c>
      <c r="C154" s="16" t="s">
        <v>280</v>
      </c>
      <c r="D154" s="16" t="s">
        <v>281</v>
      </c>
      <c r="E154" s="2">
        <v>32</v>
      </c>
      <c r="F154" s="2">
        <v>0.67</v>
      </c>
      <c r="G154" s="2">
        <v>7.68</v>
      </c>
      <c r="H154" s="2">
        <v>2</v>
      </c>
      <c r="I154" s="2">
        <v>0.3</v>
      </c>
      <c r="J154" s="68">
        <v>1.4999999999999999E-2</v>
      </c>
      <c r="K154" s="68">
        <v>4.2999999999999997E-2</v>
      </c>
      <c r="L154" s="68">
        <v>0.155</v>
      </c>
      <c r="M154" s="2">
        <v>6</v>
      </c>
    </row>
    <row r="155" spans="1:13" x14ac:dyDescent="0.3">
      <c r="A155" s="376"/>
      <c r="B155" s="16">
        <v>133</v>
      </c>
      <c r="C155" s="16" t="s">
        <v>282</v>
      </c>
      <c r="D155" s="16" t="s">
        <v>283</v>
      </c>
      <c r="E155" s="2">
        <v>52</v>
      </c>
      <c r="F155" s="2">
        <v>1.2</v>
      </c>
      <c r="G155" s="2">
        <v>11.94</v>
      </c>
      <c r="H155" s="2">
        <v>6.5</v>
      </c>
      <c r="I155" s="2">
        <v>0.65</v>
      </c>
      <c r="J155" s="68">
        <v>1.9E-2</v>
      </c>
      <c r="K155" s="68">
        <v>6.4000000000000001E-2</v>
      </c>
      <c r="L155" s="68">
        <v>0.375</v>
      </c>
      <c r="M155" s="2">
        <v>4</v>
      </c>
    </row>
    <row r="156" spans="1:13" x14ac:dyDescent="0.3">
      <c r="A156" s="376"/>
      <c r="B156" s="16">
        <v>134</v>
      </c>
      <c r="C156" s="16" t="s">
        <v>284</v>
      </c>
      <c r="D156" s="16" t="s">
        <v>285</v>
      </c>
      <c r="E156" s="2">
        <v>44</v>
      </c>
      <c r="F156" s="2">
        <v>0.88</v>
      </c>
      <c r="G156" s="2">
        <v>10.18</v>
      </c>
      <c r="H156" s="2">
        <v>4.3</v>
      </c>
      <c r="I156" s="2">
        <v>0.57999999999999996</v>
      </c>
      <c r="J156" s="68">
        <v>3.7999999999999999E-2</v>
      </c>
      <c r="K156" s="68">
        <v>5.0999999999999997E-2</v>
      </c>
      <c r="L156" s="68">
        <v>0.317</v>
      </c>
      <c r="M156" s="2">
        <v>0</v>
      </c>
    </row>
    <row r="157" spans="1:13" x14ac:dyDescent="0.3">
      <c r="A157" s="376"/>
      <c r="B157" s="16">
        <v>135</v>
      </c>
      <c r="C157" s="16" t="s">
        <v>286</v>
      </c>
      <c r="D157" s="16" t="s">
        <v>287</v>
      </c>
      <c r="E157" s="2">
        <v>63</v>
      </c>
      <c r="F157" s="2">
        <v>1.4</v>
      </c>
      <c r="G157" s="2">
        <v>15.38</v>
      </c>
      <c r="H157" s="2"/>
      <c r="I157" s="2">
        <v>0.41</v>
      </c>
      <c r="J157" s="68">
        <v>3.4000000000000002E-2</v>
      </c>
      <c r="K157" s="68">
        <v>5.8000000000000003E-2</v>
      </c>
      <c r="L157" s="68">
        <v>0.17899999999999999</v>
      </c>
      <c r="M157" s="2">
        <v>2</v>
      </c>
    </row>
    <row r="158" spans="1:13" x14ac:dyDescent="0.3">
      <c r="A158" s="376"/>
      <c r="B158" s="16">
        <v>135</v>
      </c>
      <c r="C158" s="16" t="s">
        <v>286</v>
      </c>
      <c r="D158" s="16" t="s">
        <v>288</v>
      </c>
      <c r="E158" s="2">
        <v>56</v>
      </c>
      <c r="F158" s="2">
        <v>1.4</v>
      </c>
      <c r="G158" s="2">
        <v>13.8</v>
      </c>
      <c r="H158" s="2">
        <v>4.3</v>
      </c>
      <c r="I158" s="2">
        <v>0.2</v>
      </c>
      <c r="J158" s="68">
        <v>1.7000000000000001E-2</v>
      </c>
      <c r="K158" s="68">
        <v>2.8000000000000001E-2</v>
      </c>
      <c r="L158" s="68">
        <v>8.7999999999999995E-2</v>
      </c>
      <c r="M158" s="2">
        <v>2</v>
      </c>
    </row>
    <row r="159" spans="1:13" x14ac:dyDescent="0.3">
      <c r="A159" s="376"/>
      <c r="B159" s="16">
        <v>136</v>
      </c>
      <c r="C159" s="16" t="s">
        <v>289</v>
      </c>
      <c r="D159" s="16" t="s">
        <v>290</v>
      </c>
      <c r="E159" s="2">
        <v>57</v>
      </c>
      <c r="F159" s="2">
        <v>0.74</v>
      </c>
      <c r="G159" s="2">
        <v>14.49</v>
      </c>
      <c r="H159" s="2">
        <v>2.4</v>
      </c>
      <c r="I159" s="2">
        <v>0.33</v>
      </c>
      <c r="J159" s="68">
        <v>2.8000000000000001E-2</v>
      </c>
      <c r="K159" s="68">
        <v>4.7E-2</v>
      </c>
      <c r="L159" s="68">
        <v>0.14599999999999999</v>
      </c>
      <c r="M159" s="2">
        <v>5</v>
      </c>
    </row>
    <row r="160" spans="1:13" x14ac:dyDescent="0.3">
      <c r="A160" s="376"/>
      <c r="B160" s="16">
        <v>137</v>
      </c>
      <c r="C160" s="16" t="s">
        <v>291</v>
      </c>
      <c r="D160" s="16" t="s">
        <v>292</v>
      </c>
      <c r="E160" s="2">
        <v>46</v>
      </c>
      <c r="F160" s="2">
        <v>0.39</v>
      </c>
      <c r="G160" s="2">
        <v>12.2</v>
      </c>
      <c r="H160" s="2">
        <v>4.5999999999999996</v>
      </c>
      <c r="I160" s="2">
        <v>0.13</v>
      </c>
      <c r="J160" s="68">
        <v>1.0999999999999999E-2</v>
      </c>
      <c r="K160" s="68">
        <v>1.7999999999999999E-2</v>
      </c>
      <c r="L160" s="68">
        <v>5.5E-2</v>
      </c>
      <c r="M160" s="2">
        <v>2</v>
      </c>
    </row>
    <row r="161" spans="1:13" x14ac:dyDescent="0.3">
      <c r="A161" s="376"/>
      <c r="B161" s="16">
        <v>140</v>
      </c>
      <c r="C161" s="16" t="s">
        <v>293</v>
      </c>
      <c r="D161" s="16" t="s">
        <v>294</v>
      </c>
      <c r="E161" s="2">
        <v>60</v>
      </c>
      <c r="F161" s="2">
        <v>0.82</v>
      </c>
      <c r="G161" s="2">
        <v>14.98</v>
      </c>
      <c r="H161" s="2">
        <v>1.6</v>
      </c>
      <c r="I161" s="2">
        <v>0.38</v>
      </c>
      <c r="J161" s="68">
        <v>9.1999999999999998E-2</v>
      </c>
      <c r="K161" s="68">
        <v>0.14000000000000001</v>
      </c>
      <c r="L161" s="68">
        <v>7.0999999999999994E-2</v>
      </c>
      <c r="M161" s="2">
        <v>29</v>
      </c>
    </row>
    <row r="162" spans="1:13" x14ac:dyDescent="0.3">
      <c r="A162" s="376"/>
      <c r="B162" s="16">
        <v>140</v>
      </c>
      <c r="C162" s="16" t="s">
        <v>293</v>
      </c>
      <c r="D162" s="16" t="s">
        <v>295</v>
      </c>
      <c r="E162" s="2">
        <v>68</v>
      </c>
      <c r="F162" s="2">
        <v>2.5499999999999998</v>
      </c>
      <c r="G162" s="2">
        <v>14.32</v>
      </c>
      <c r="H162" s="2">
        <v>5.4</v>
      </c>
      <c r="I162" s="2">
        <v>0.95</v>
      </c>
      <c r="J162" s="68">
        <v>0.27200000000000002</v>
      </c>
      <c r="K162" s="68">
        <v>8.6999999999999994E-2</v>
      </c>
      <c r="L162" s="68">
        <v>0.40100000000000002</v>
      </c>
      <c r="M162" s="2">
        <v>22</v>
      </c>
    </row>
    <row r="163" spans="1:13" x14ac:dyDescent="0.3">
      <c r="A163" s="376"/>
      <c r="B163" s="16">
        <v>141</v>
      </c>
      <c r="C163" s="16" t="s">
        <v>296</v>
      </c>
      <c r="D163" s="16" t="s">
        <v>297</v>
      </c>
      <c r="E163" s="2">
        <v>160</v>
      </c>
      <c r="F163" s="2">
        <v>2</v>
      </c>
      <c r="G163" s="2">
        <v>8.5299999999999994</v>
      </c>
      <c r="H163" s="2">
        <v>6.7</v>
      </c>
      <c r="I163" s="2">
        <v>14.66</v>
      </c>
      <c r="J163" s="68">
        <v>2.1259999999999999</v>
      </c>
      <c r="K163" s="68">
        <v>9.7989999999999995</v>
      </c>
      <c r="L163" s="68">
        <v>1.8160000000000001</v>
      </c>
      <c r="M163" s="2">
        <v>26</v>
      </c>
    </row>
    <row r="164" spans="1:13" x14ac:dyDescent="0.3">
      <c r="A164" s="376"/>
      <c r="B164" s="16">
        <v>142</v>
      </c>
      <c r="C164" s="16" t="s">
        <v>298</v>
      </c>
      <c r="D164" s="16" t="s">
        <v>299</v>
      </c>
      <c r="E164" s="2">
        <v>70</v>
      </c>
      <c r="F164" s="2">
        <v>0.57999999999999996</v>
      </c>
      <c r="G164" s="2">
        <v>18.59</v>
      </c>
      <c r="H164" s="2">
        <v>3.6</v>
      </c>
      <c r="I164" s="2">
        <v>0.19</v>
      </c>
      <c r="J164" s="68">
        <v>0.02</v>
      </c>
      <c r="K164" s="68">
        <v>3.6999999999999998E-2</v>
      </c>
      <c r="L164" s="68">
        <v>4.2999999999999997E-2</v>
      </c>
      <c r="M164" s="2">
        <v>16</v>
      </c>
    </row>
    <row r="165" spans="1:13" x14ac:dyDescent="0.3">
      <c r="A165" s="376"/>
      <c r="B165" s="16">
        <v>142</v>
      </c>
      <c r="C165" s="16" t="s">
        <v>298</v>
      </c>
      <c r="D165" s="16" t="s">
        <v>300</v>
      </c>
      <c r="E165" s="2">
        <v>127</v>
      </c>
      <c r="F165" s="2">
        <v>0.8</v>
      </c>
      <c r="G165" s="2">
        <v>33.5</v>
      </c>
      <c r="H165" s="2"/>
      <c r="I165" s="2">
        <v>0.4</v>
      </c>
      <c r="J165" s="68"/>
      <c r="K165" s="68"/>
      <c r="L165" s="68"/>
      <c r="M165" s="2">
        <v>18</v>
      </c>
    </row>
    <row r="166" spans="1:13" x14ac:dyDescent="0.3">
      <c r="A166" s="376"/>
      <c r="B166" s="16">
        <v>144</v>
      </c>
      <c r="C166" s="16" t="s">
        <v>301</v>
      </c>
      <c r="D166" s="16" t="s">
        <v>302</v>
      </c>
      <c r="E166" s="2">
        <v>61</v>
      </c>
      <c r="F166" s="2">
        <v>1.1399999999999999</v>
      </c>
      <c r="G166" s="2">
        <v>14.66</v>
      </c>
      <c r="H166" s="2">
        <v>3</v>
      </c>
      <c r="I166" s="2">
        <v>0.52</v>
      </c>
      <c r="J166" s="68">
        <v>2.9000000000000001E-2</v>
      </c>
      <c r="K166" s="68">
        <v>4.7E-2</v>
      </c>
      <c r="L166" s="68">
        <v>0.28699999999999998</v>
      </c>
      <c r="M166" s="2">
        <v>24</v>
      </c>
    </row>
    <row r="167" spans="1:13" x14ac:dyDescent="0.3">
      <c r="A167" s="376"/>
      <c r="B167" s="16">
        <v>144</v>
      </c>
      <c r="C167" s="16" t="s">
        <v>301</v>
      </c>
      <c r="D167" s="16" t="s">
        <v>303</v>
      </c>
      <c r="E167" s="2">
        <v>60</v>
      </c>
      <c r="F167" s="2">
        <v>1.23</v>
      </c>
      <c r="G167" s="2">
        <v>14.23</v>
      </c>
      <c r="H167" s="2">
        <v>2</v>
      </c>
      <c r="I167" s="2">
        <v>0.56000000000000005</v>
      </c>
      <c r="J167" s="68">
        <v>0.14899999999999999</v>
      </c>
      <c r="K167" s="68">
        <v>3.5999999999999997E-2</v>
      </c>
      <c r="L167" s="68">
        <v>0.20699999999999999</v>
      </c>
      <c r="M167" s="2">
        <v>26</v>
      </c>
    </row>
    <row r="168" spans="1:13" x14ac:dyDescent="0.3">
      <c r="A168" s="376"/>
      <c r="B168" s="16">
        <v>145</v>
      </c>
      <c r="C168" s="16" t="s">
        <v>304</v>
      </c>
      <c r="D168" s="16" t="s">
        <v>305</v>
      </c>
      <c r="E168" s="2">
        <v>43</v>
      </c>
      <c r="F168" s="2">
        <v>0.47</v>
      </c>
      <c r="G168" s="2">
        <v>10.82</v>
      </c>
      <c r="H168" s="2">
        <v>1.7</v>
      </c>
      <c r="I168" s="2">
        <v>0.26</v>
      </c>
      <c r="J168" s="68">
        <v>8.1000000000000003E-2</v>
      </c>
      <c r="K168" s="68">
        <v>7.1999999999999995E-2</v>
      </c>
      <c r="L168" s="68">
        <v>5.8000000000000003E-2</v>
      </c>
      <c r="M168" s="2">
        <v>38</v>
      </c>
    </row>
    <row r="169" spans="1:13" x14ac:dyDescent="0.3">
      <c r="A169" s="376"/>
      <c r="B169" s="16">
        <v>61</v>
      </c>
      <c r="C169" s="29" t="s">
        <v>496</v>
      </c>
      <c r="D169" s="29" t="s">
        <v>497</v>
      </c>
      <c r="E169" s="2">
        <v>115</v>
      </c>
      <c r="F169" s="2">
        <v>0.84</v>
      </c>
      <c r="G169" s="2">
        <v>6.26</v>
      </c>
      <c r="H169" s="2">
        <v>3.2</v>
      </c>
      <c r="I169" s="2">
        <v>10.68</v>
      </c>
      <c r="J169" s="68">
        <v>1.415</v>
      </c>
      <c r="K169" s="68">
        <v>7.8879999999999999</v>
      </c>
      <c r="L169" s="68">
        <v>0.91100000000000003</v>
      </c>
      <c r="M169" s="2">
        <v>0</v>
      </c>
    </row>
    <row r="170" spans="1:13" x14ac:dyDescent="0.3">
      <c r="A170" s="376"/>
      <c r="B170" s="16">
        <v>61</v>
      </c>
      <c r="C170" s="29" t="s">
        <v>496</v>
      </c>
      <c r="D170" s="29" t="s">
        <v>498</v>
      </c>
      <c r="E170" s="2">
        <v>81</v>
      </c>
      <c r="F170" s="2">
        <v>0.97</v>
      </c>
      <c r="G170" s="2">
        <v>5.61</v>
      </c>
      <c r="H170" s="2">
        <v>2.5</v>
      </c>
      <c r="I170" s="2">
        <v>6.87</v>
      </c>
      <c r="J170" s="68">
        <v>0.90900000000000003</v>
      </c>
      <c r="K170" s="68">
        <v>5.0709999999999997</v>
      </c>
      <c r="L170" s="68">
        <v>0.58599999999999997</v>
      </c>
      <c r="M170" s="2">
        <v>0</v>
      </c>
    </row>
    <row r="171" spans="1:13" x14ac:dyDescent="0.3">
      <c r="A171" s="37"/>
      <c r="B171" s="60" t="s">
        <v>500</v>
      </c>
      <c r="C171" s="32"/>
      <c r="D171" s="32"/>
      <c r="E171" s="16">
        <f>AVERAGE(E125:E170)</f>
        <v>68.239130434782609</v>
      </c>
      <c r="F171" s="16">
        <f t="shared" ref="F171:L171" si="5">GEOMEAN(F125:F170)</f>
        <v>0.8792554739685553</v>
      </c>
      <c r="G171" s="16">
        <f t="shared" si="5"/>
        <v>13.299530043874293</v>
      </c>
      <c r="H171" s="16">
        <f t="shared" si="5"/>
        <v>2.2345692470518581</v>
      </c>
      <c r="I171" s="16">
        <f t="shared" si="5"/>
        <v>0.31718811227301935</v>
      </c>
      <c r="J171" s="16">
        <f t="shared" si="5"/>
        <v>4.4814330601614286E-2</v>
      </c>
      <c r="K171" s="16">
        <f t="shared" si="5"/>
        <v>4.7955667145771305E-2</v>
      </c>
      <c r="L171" s="16">
        <f t="shared" si="5"/>
        <v>9.6159083429248129E-2</v>
      </c>
      <c r="M171" s="16"/>
    </row>
    <row r="172" spans="1:13" x14ac:dyDescent="0.3">
      <c r="A172" s="54" t="s">
        <v>499</v>
      </c>
      <c r="B172" s="55" t="s">
        <v>500</v>
      </c>
      <c r="C172" s="63"/>
      <c r="D172" s="63"/>
      <c r="E172" s="73">
        <f>AVERAGE(E124,E171)</f>
        <v>51.45289855072464</v>
      </c>
      <c r="F172" s="73">
        <f t="shared" ref="F172:L172" si="6">AVERAGE(F124,F171)</f>
        <v>1.4574055147620553</v>
      </c>
      <c r="G172" s="73">
        <f t="shared" si="6"/>
        <v>10.32230470447683</v>
      </c>
      <c r="H172" s="73">
        <f t="shared" si="6"/>
        <v>2.341478171913026</v>
      </c>
      <c r="I172" s="73">
        <f t="shared" si="6"/>
        <v>0.30573691327936681</v>
      </c>
      <c r="J172" s="73">
        <f t="shared" si="6"/>
        <v>4.7623831967473801E-2</v>
      </c>
      <c r="K172" s="73">
        <f t="shared" si="6"/>
        <v>3.6630375945767013E-2</v>
      </c>
      <c r="L172" s="73">
        <f t="shared" si="6"/>
        <v>0.11007106713835288</v>
      </c>
      <c r="M172" s="61"/>
    </row>
    <row r="173" spans="1:13" x14ac:dyDescent="0.3">
      <c r="A173" s="371" t="s">
        <v>41</v>
      </c>
      <c r="B173" s="17">
        <v>63</v>
      </c>
      <c r="C173" s="17" t="s">
        <v>29</v>
      </c>
      <c r="D173" s="17" t="s">
        <v>306</v>
      </c>
      <c r="E173" s="2">
        <v>884</v>
      </c>
      <c r="F173" s="2">
        <v>0</v>
      </c>
      <c r="G173" s="2">
        <v>0</v>
      </c>
      <c r="H173" s="2">
        <v>0</v>
      </c>
      <c r="I173" s="2">
        <v>100</v>
      </c>
      <c r="J173" s="68">
        <v>15.65</v>
      </c>
      <c r="K173" s="68">
        <v>22.783000000000001</v>
      </c>
      <c r="L173" s="68">
        <v>57.74</v>
      </c>
      <c r="M173" s="2">
        <v>0</v>
      </c>
    </row>
    <row r="174" spans="1:13" x14ac:dyDescent="0.3">
      <c r="A174" s="371"/>
      <c r="B174" s="17">
        <v>63</v>
      </c>
      <c r="C174" s="17" t="s">
        <v>29</v>
      </c>
      <c r="D174" s="17" t="s">
        <v>307</v>
      </c>
      <c r="E174" s="2">
        <v>884</v>
      </c>
      <c r="F174" s="2">
        <v>0</v>
      </c>
      <c r="G174" s="2">
        <v>0</v>
      </c>
      <c r="H174" s="2">
        <v>0</v>
      </c>
      <c r="I174" s="2">
        <v>100</v>
      </c>
      <c r="J174" s="68">
        <v>14.9</v>
      </c>
      <c r="K174" s="68">
        <v>43</v>
      </c>
      <c r="L174" s="68">
        <v>37.6</v>
      </c>
      <c r="M174" s="2">
        <v>0</v>
      </c>
    </row>
    <row r="175" spans="1:13" x14ac:dyDescent="0.3">
      <c r="A175" s="371"/>
      <c r="B175" s="17">
        <v>63</v>
      </c>
      <c r="C175" s="17" t="s">
        <v>29</v>
      </c>
      <c r="D175" s="17" t="s">
        <v>308</v>
      </c>
      <c r="E175" s="2">
        <v>900</v>
      </c>
      <c r="F175" s="2">
        <v>0</v>
      </c>
      <c r="G175" s="2">
        <v>0</v>
      </c>
      <c r="H175" s="2">
        <v>0</v>
      </c>
      <c r="I175" s="2">
        <v>100</v>
      </c>
      <c r="J175" s="68">
        <v>15.084</v>
      </c>
      <c r="K175" s="68">
        <v>21.437999999999999</v>
      </c>
      <c r="L175" s="68">
        <v>58.932000000000002</v>
      </c>
      <c r="M175" s="2">
        <v>0</v>
      </c>
    </row>
    <row r="176" spans="1:13" x14ac:dyDescent="0.3">
      <c r="A176" s="371"/>
      <c r="B176" s="17">
        <v>63</v>
      </c>
      <c r="C176" s="17" t="s">
        <v>29</v>
      </c>
      <c r="D176" s="17" t="s">
        <v>309</v>
      </c>
      <c r="E176" s="2">
        <v>884</v>
      </c>
      <c r="F176" s="2">
        <v>0</v>
      </c>
      <c r="G176" s="2">
        <v>0</v>
      </c>
      <c r="H176" s="2">
        <v>0</v>
      </c>
      <c r="I176" s="2">
        <v>100</v>
      </c>
      <c r="J176" s="68">
        <v>1.4853000000000001</v>
      </c>
      <c r="K176" s="68">
        <v>28.876000000000001</v>
      </c>
      <c r="L176" s="68">
        <v>52.149000000000001</v>
      </c>
      <c r="M176" s="2">
        <v>0</v>
      </c>
    </row>
    <row r="177" spans="1:13" x14ac:dyDescent="0.3">
      <c r="A177" s="371"/>
      <c r="B177" s="17">
        <v>63</v>
      </c>
      <c r="C177" s="17" t="s">
        <v>29</v>
      </c>
      <c r="D177" s="17" t="s">
        <v>310</v>
      </c>
      <c r="E177" s="2">
        <v>884</v>
      </c>
      <c r="F177" s="2">
        <v>0</v>
      </c>
      <c r="G177" s="2">
        <v>0</v>
      </c>
      <c r="H177" s="2">
        <v>0</v>
      </c>
      <c r="I177" s="2">
        <v>100</v>
      </c>
      <c r="J177" s="68">
        <v>93.965999999999994</v>
      </c>
      <c r="K177" s="68">
        <v>1.341</v>
      </c>
      <c r="L177" s="68">
        <v>0.38300000000000001</v>
      </c>
      <c r="M177" s="2">
        <v>0</v>
      </c>
    </row>
    <row r="178" spans="1:13" x14ac:dyDescent="0.3">
      <c r="A178" s="371"/>
      <c r="B178" s="17">
        <v>64</v>
      </c>
      <c r="C178" s="17" t="s">
        <v>30</v>
      </c>
      <c r="D178" s="17" t="s">
        <v>311</v>
      </c>
      <c r="E178" s="2">
        <v>884</v>
      </c>
      <c r="F178" s="2">
        <v>0</v>
      </c>
      <c r="G178" s="2">
        <v>0</v>
      </c>
      <c r="H178" s="2">
        <v>0</v>
      </c>
      <c r="I178" s="2">
        <v>100</v>
      </c>
      <c r="J178" s="68">
        <v>16.899999999999999</v>
      </c>
      <c r="K178" s="68">
        <v>46.2</v>
      </c>
      <c r="L178" s="68">
        <v>32</v>
      </c>
      <c r="M178" s="2">
        <v>0</v>
      </c>
    </row>
    <row r="179" spans="1:13" x14ac:dyDescent="0.3">
      <c r="A179" s="371"/>
      <c r="B179" s="17">
        <v>65</v>
      </c>
      <c r="C179" s="17" t="s">
        <v>31</v>
      </c>
      <c r="D179" s="17" t="s">
        <v>312</v>
      </c>
      <c r="E179" s="2">
        <v>884</v>
      </c>
      <c r="F179" s="2">
        <v>0</v>
      </c>
      <c r="G179" s="2">
        <v>0</v>
      </c>
      <c r="H179" s="2">
        <v>0</v>
      </c>
      <c r="I179" s="2">
        <v>100</v>
      </c>
      <c r="J179" s="68">
        <v>10.1</v>
      </c>
      <c r="K179" s="68">
        <v>45.4</v>
      </c>
      <c r="L179" s="68">
        <v>40.1</v>
      </c>
      <c r="M179" s="2">
        <v>0</v>
      </c>
    </row>
    <row r="180" spans="1:13" x14ac:dyDescent="0.3">
      <c r="A180" s="371"/>
      <c r="B180" s="17">
        <v>66</v>
      </c>
      <c r="C180" s="17" t="s">
        <v>32</v>
      </c>
      <c r="D180" s="17" t="s">
        <v>313</v>
      </c>
      <c r="E180" s="2">
        <v>884</v>
      </c>
      <c r="F180" s="2">
        <v>0</v>
      </c>
      <c r="G180" s="2">
        <v>0</v>
      </c>
      <c r="H180" s="2">
        <v>0</v>
      </c>
      <c r="I180" s="2">
        <v>100</v>
      </c>
      <c r="J180" s="68">
        <v>7.3650000000000002</v>
      </c>
      <c r="K180" s="68">
        <v>63.276000000000003</v>
      </c>
      <c r="L180" s="68">
        <v>28.141999999999999</v>
      </c>
      <c r="M180" s="2">
        <v>0</v>
      </c>
    </row>
    <row r="181" spans="1:13" x14ac:dyDescent="0.3">
      <c r="A181" s="371"/>
      <c r="B181" s="17">
        <v>66</v>
      </c>
      <c r="C181" s="17" t="s">
        <v>32</v>
      </c>
      <c r="D181" s="17" t="s">
        <v>314</v>
      </c>
      <c r="E181" s="2">
        <v>884</v>
      </c>
      <c r="F181" s="2">
        <v>0</v>
      </c>
      <c r="G181" s="2">
        <v>0</v>
      </c>
      <c r="H181" s="2">
        <v>0</v>
      </c>
      <c r="I181" s="2">
        <v>100</v>
      </c>
      <c r="J181" s="68">
        <v>11.582000000000001</v>
      </c>
      <c r="K181" s="68">
        <v>59.186999999999998</v>
      </c>
      <c r="L181" s="68">
        <v>21.23</v>
      </c>
      <c r="M181" s="2">
        <v>0</v>
      </c>
    </row>
    <row r="182" spans="1:13" x14ac:dyDescent="0.3">
      <c r="A182" s="371"/>
      <c r="B182" s="17">
        <v>67</v>
      </c>
      <c r="C182" s="17" t="s">
        <v>33</v>
      </c>
      <c r="D182" s="17" t="s">
        <v>315</v>
      </c>
      <c r="E182" s="2">
        <v>884</v>
      </c>
      <c r="F182" s="2">
        <v>0</v>
      </c>
      <c r="G182" s="2">
        <v>0</v>
      </c>
      <c r="H182" s="2">
        <v>0</v>
      </c>
      <c r="I182" s="2">
        <v>100</v>
      </c>
      <c r="J182" s="68">
        <v>25.9</v>
      </c>
      <c r="K182" s="68">
        <v>17.8</v>
      </c>
      <c r="L182" s="68">
        <v>51.9</v>
      </c>
      <c r="M182" s="2">
        <v>0</v>
      </c>
    </row>
    <row r="183" spans="1:13" x14ac:dyDescent="0.3">
      <c r="A183" s="371"/>
      <c r="B183" s="17">
        <v>68</v>
      </c>
      <c r="C183" s="17" t="s">
        <v>34</v>
      </c>
      <c r="D183" s="17" t="s">
        <v>316</v>
      </c>
      <c r="E183" s="2">
        <v>862</v>
      </c>
      <c r="F183" s="2">
        <v>0</v>
      </c>
      <c r="G183" s="2">
        <v>0</v>
      </c>
      <c r="H183" s="2">
        <v>0</v>
      </c>
      <c r="I183" s="2">
        <v>100</v>
      </c>
      <c r="J183" s="68">
        <v>81.5</v>
      </c>
      <c r="K183" s="68">
        <v>11.4</v>
      </c>
      <c r="L183" s="68">
        <v>1.6</v>
      </c>
      <c r="M183" s="2">
        <v>0</v>
      </c>
    </row>
    <row r="184" spans="1:13" x14ac:dyDescent="0.3">
      <c r="A184" s="371"/>
      <c r="B184" s="17">
        <v>69</v>
      </c>
      <c r="C184" s="17" t="s">
        <v>35</v>
      </c>
      <c r="D184" s="17" t="s">
        <v>317</v>
      </c>
      <c r="E184" s="2">
        <v>884</v>
      </c>
      <c r="F184" s="2">
        <v>0</v>
      </c>
      <c r="G184" s="2">
        <v>0</v>
      </c>
      <c r="H184" s="2">
        <v>0</v>
      </c>
      <c r="I184" s="2">
        <v>100</v>
      </c>
      <c r="J184" s="68">
        <v>49.3</v>
      </c>
      <c r="K184" s="68">
        <v>37</v>
      </c>
      <c r="L184" s="68">
        <v>9.3000000000000007</v>
      </c>
      <c r="M184" s="2">
        <v>0</v>
      </c>
    </row>
    <row r="185" spans="1:13" x14ac:dyDescent="0.3">
      <c r="A185" s="371"/>
      <c r="B185" s="17">
        <v>70</v>
      </c>
      <c r="C185" s="17" t="s">
        <v>36</v>
      </c>
      <c r="D185" s="17" t="s">
        <v>318</v>
      </c>
      <c r="E185" s="2">
        <v>862</v>
      </c>
      <c r="F185" s="2">
        <v>0</v>
      </c>
      <c r="G185" s="2">
        <v>0</v>
      </c>
      <c r="H185" s="2">
        <v>0</v>
      </c>
      <c r="I185" s="2">
        <v>100</v>
      </c>
      <c r="J185" s="68">
        <v>86.5</v>
      </c>
      <c r="K185" s="68">
        <v>5.8</v>
      </c>
      <c r="L185" s="68">
        <v>1.8</v>
      </c>
      <c r="M185" s="2">
        <v>0</v>
      </c>
    </row>
    <row r="186" spans="1:13" x14ac:dyDescent="0.3">
      <c r="A186" s="371"/>
      <c r="B186" s="17">
        <v>71</v>
      </c>
      <c r="C186" s="17" t="s">
        <v>37</v>
      </c>
      <c r="D186" s="17" t="s">
        <v>319</v>
      </c>
      <c r="E186" s="2">
        <v>884</v>
      </c>
      <c r="F186" s="2">
        <v>0</v>
      </c>
      <c r="G186" s="2">
        <v>0</v>
      </c>
      <c r="H186" s="2">
        <v>0</v>
      </c>
      <c r="I186" s="2">
        <v>100</v>
      </c>
      <c r="J186" s="68">
        <v>14.2</v>
      </c>
      <c r="K186" s="68">
        <v>39.700000000000003</v>
      </c>
      <c r="L186" s="68">
        <v>41.7</v>
      </c>
      <c r="M186" s="2">
        <v>0</v>
      </c>
    </row>
    <row r="187" spans="1:13" x14ac:dyDescent="0.3">
      <c r="A187" s="371"/>
      <c r="B187" s="17">
        <v>72</v>
      </c>
      <c r="C187" s="17" t="s">
        <v>38</v>
      </c>
      <c r="D187" s="17" t="s">
        <v>320</v>
      </c>
      <c r="E187" s="2">
        <v>884</v>
      </c>
      <c r="F187" s="2">
        <v>0</v>
      </c>
      <c r="G187" s="2">
        <v>0</v>
      </c>
      <c r="H187" s="2">
        <v>0</v>
      </c>
      <c r="I187" s="2">
        <v>100</v>
      </c>
      <c r="J187" s="68">
        <v>13.808</v>
      </c>
      <c r="K187" s="68">
        <v>72.960999999999999</v>
      </c>
      <c r="L187" s="68">
        <v>10.523</v>
      </c>
      <c r="M187" s="2">
        <v>0</v>
      </c>
    </row>
    <row r="188" spans="1:13" x14ac:dyDescent="0.3">
      <c r="A188" s="371"/>
      <c r="B188" s="17">
        <v>73</v>
      </c>
      <c r="C188" s="17" t="s">
        <v>39</v>
      </c>
      <c r="D188" s="17" t="s">
        <v>321</v>
      </c>
      <c r="E188" s="2">
        <v>884</v>
      </c>
      <c r="F188" s="2">
        <v>0</v>
      </c>
      <c r="G188" s="2">
        <v>0</v>
      </c>
      <c r="H188" s="2">
        <v>0</v>
      </c>
      <c r="I188" s="2">
        <v>100</v>
      </c>
      <c r="J188" s="68">
        <v>19.7</v>
      </c>
      <c r="K188" s="68">
        <v>39.299999999999997</v>
      </c>
      <c r="L188" s="68">
        <v>35</v>
      </c>
      <c r="M188" s="18">
        <v>0</v>
      </c>
    </row>
    <row r="189" spans="1:13" x14ac:dyDescent="0.3">
      <c r="A189" s="371"/>
      <c r="B189" s="17">
        <v>74</v>
      </c>
      <c r="C189" s="17" t="s">
        <v>40</v>
      </c>
      <c r="D189" s="17" t="s">
        <v>322</v>
      </c>
      <c r="E189" s="2">
        <v>900</v>
      </c>
      <c r="F189" s="2">
        <v>0</v>
      </c>
      <c r="G189" s="2">
        <v>0</v>
      </c>
      <c r="H189" s="2">
        <v>0</v>
      </c>
      <c r="I189" s="2">
        <v>100</v>
      </c>
      <c r="J189" s="68">
        <v>12.948</v>
      </c>
      <c r="K189" s="68">
        <v>27.576000000000001</v>
      </c>
      <c r="L189" s="68">
        <v>54.677</v>
      </c>
      <c r="M189" s="18">
        <v>0</v>
      </c>
    </row>
    <row r="190" spans="1:13" x14ac:dyDescent="0.3">
      <c r="A190" s="371"/>
      <c r="B190" s="19">
        <v>75</v>
      </c>
      <c r="C190" s="19" t="s">
        <v>323</v>
      </c>
      <c r="D190" s="19" t="s">
        <v>324</v>
      </c>
      <c r="E190" s="18">
        <v>884</v>
      </c>
      <c r="F190" s="18">
        <v>0</v>
      </c>
      <c r="G190" s="18">
        <v>0</v>
      </c>
      <c r="H190" s="18">
        <v>0</v>
      </c>
      <c r="I190" s="18">
        <v>100</v>
      </c>
      <c r="J190" s="69">
        <v>6.2030000000000003</v>
      </c>
      <c r="K190" s="69">
        <v>14.355</v>
      </c>
      <c r="L190" s="69">
        <v>74.623000000000005</v>
      </c>
      <c r="M190" s="18">
        <v>0</v>
      </c>
    </row>
    <row r="191" spans="1:13" x14ac:dyDescent="0.3">
      <c r="A191" s="371"/>
      <c r="B191" s="19">
        <v>75</v>
      </c>
      <c r="C191" s="19" t="s">
        <v>323</v>
      </c>
      <c r="D191" s="19" t="s">
        <v>325</v>
      </c>
      <c r="E191" s="18">
        <v>884</v>
      </c>
      <c r="F191" s="18">
        <v>0</v>
      </c>
      <c r="G191" s="18">
        <v>0</v>
      </c>
      <c r="H191" s="18">
        <v>0</v>
      </c>
      <c r="I191" s="18">
        <v>100</v>
      </c>
      <c r="J191" s="69">
        <v>13.5</v>
      </c>
      <c r="K191" s="69">
        <v>19.7</v>
      </c>
      <c r="L191" s="69">
        <v>62.4</v>
      </c>
      <c r="M191" s="18">
        <v>0</v>
      </c>
    </row>
    <row r="192" spans="1:13" x14ac:dyDescent="0.3">
      <c r="A192" s="371"/>
      <c r="B192" s="19">
        <v>75</v>
      </c>
      <c r="C192" s="19" t="s">
        <v>323</v>
      </c>
      <c r="D192" s="19" t="s">
        <v>326</v>
      </c>
      <c r="E192" s="18">
        <v>884</v>
      </c>
      <c r="F192" s="18">
        <v>0.11</v>
      </c>
      <c r="G192" s="18">
        <v>0</v>
      </c>
      <c r="H192" s="18">
        <v>0</v>
      </c>
      <c r="I192" s="18">
        <v>99.98</v>
      </c>
      <c r="J192" s="69">
        <v>8.9760000000000009</v>
      </c>
      <c r="K192" s="69">
        <v>18.437999999999999</v>
      </c>
      <c r="L192" s="69">
        <v>67.849000000000004</v>
      </c>
      <c r="M192" s="18">
        <v>0</v>
      </c>
    </row>
    <row r="193" spans="1:13" x14ac:dyDescent="0.3">
      <c r="A193" s="371"/>
      <c r="B193" s="19">
        <v>75</v>
      </c>
      <c r="C193" s="19" t="s">
        <v>323</v>
      </c>
      <c r="D193" s="19" t="s">
        <v>327</v>
      </c>
      <c r="E193" s="18">
        <v>884</v>
      </c>
      <c r="F193" s="18">
        <v>0</v>
      </c>
      <c r="G193" s="18">
        <v>0</v>
      </c>
      <c r="H193" s="18">
        <v>0</v>
      </c>
      <c r="I193" s="18">
        <v>100</v>
      </c>
      <c r="J193" s="69">
        <v>59.7</v>
      </c>
      <c r="K193" s="69">
        <v>32.9</v>
      </c>
      <c r="L193" s="69">
        <v>3</v>
      </c>
      <c r="M193" s="18">
        <v>0</v>
      </c>
    </row>
    <row r="194" spans="1:13" x14ac:dyDescent="0.3">
      <c r="A194" s="371"/>
      <c r="B194" s="19">
        <v>75</v>
      </c>
      <c r="C194" s="19" t="s">
        <v>323</v>
      </c>
      <c r="D194" s="19" t="s">
        <v>328</v>
      </c>
      <c r="E194" s="18">
        <v>717</v>
      </c>
      <c r="F194" s="18">
        <v>0.16</v>
      </c>
      <c r="G194" s="18">
        <v>0.7</v>
      </c>
      <c r="H194" s="18">
        <v>0</v>
      </c>
      <c r="I194" s="18">
        <v>80.709999999999994</v>
      </c>
      <c r="J194" s="69">
        <v>15.189</v>
      </c>
      <c r="K194" s="69">
        <v>38.877000000000002</v>
      </c>
      <c r="L194" s="69">
        <v>24.302</v>
      </c>
      <c r="M194" s="18">
        <v>0</v>
      </c>
    </row>
    <row r="195" spans="1:13" x14ac:dyDescent="0.3">
      <c r="A195" s="371"/>
      <c r="B195" s="19">
        <v>75</v>
      </c>
      <c r="C195" s="19" t="s">
        <v>323</v>
      </c>
      <c r="D195" s="19" t="s">
        <v>329</v>
      </c>
      <c r="E195" s="18">
        <v>884</v>
      </c>
      <c r="F195" s="18">
        <v>0</v>
      </c>
      <c r="G195" s="18">
        <v>0</v>
      </c>
      <c r="H195" s="18">
        <v>0</v>
      </c>
      <c r="I195" s="18">
        <v>100</v>
      </c>
      <c r="J195" s="69">
        <v>25.02</v>
      </c>
      <c r="K195" s="69">
        <v>42.51</v>
      </c>
      <c r="L195" s="69">
        <v>26.64</v>
      </c>
      <c r="M195" s="3"/>
    </row>
    <row r="196" spans="1:13" x14ac:dyDescent="0.3">
      <c r="A196" s="371"/>
      <c r="B196" s="19">
        <v>75</v>
      </c>
      <c r="C196" s="19" t="s">
        <v>323</v>
      </c>
      <c r="D196" s="19" t="s">
        <v>330</v>
      </c>
      <c r="E196" s="18">
        <v>884</v>
      </c>
      <c r="F196" s="18">
        <v>0</v>
      </c>
      <c r="G196" s="18">
        <v>0</v>
      </c>
      <c r="H196" s="18">
        <v>0</v>
      </c>
      <c r="I196" s="18">
        <v>100</v>
      </c>
      <c r="J196" s="69">
        <v>13</v>
      </c>
      <c r="K196" s="69">
        <v>46.2</v>
      </c>
      <c r="L196" s="69">
        <v>36.4</v>
      </c>
      <c r="M196" s="3"/>
    </row>
    <row r="197" spans="1:13" x14ac:dyDescent="0.3">
      <c r="A197" s="38"/>
      <c r="B197" s="47" t="s">
        <v>500</v>
      </c>
      <c r="C197" s="19"/>
      <c r="D197" s="19"/>
      <c r="E197" s="19">
        <f>AVERAGE(E173:E196)</f>
        <v>876.54166666666663</v>
      </c>
      <c r="F197" s="19">
        <f t="shared" ref="F197:L197" si="7">AVERAGE(F173:F196)</f>
        <v>1.1250000000000001E-2</v>
      </c>
      <c r="G197" s="19">
        <f t="shared" si="7"/>
        <v>2.9166666666666664E-2</v>
      </c>
      <c r="H197" s="19">
        <f t="shared" si="7"/>
        <v>0</v>
      </c>
      <c r="I197" s="19">
        <f t="shared" si="7"/>
        <v>99.195416666666674</v>
      </c>
      <c r="J197" s="19">
        <f t="shared" si="7"/>
        <v>26.353179166666663</v>
      </c>
      <c r="K197" s="19">
        <f t="shared" si="7"/>
        <v>33.167416666666668</v>
      </c>
      <c r="L197" s="19">
        <f t="shared" si="7"/>
        <v>34.582916666666669</v>
      </c>
      <c r="M197" s="23"/>
    </row>
    <row r="198" spans="1:13" x14ac:dyDescent="0.3">
      <c r="A198" s="372" t="s">
        <v>42</v>
      </c>
      <c r="B198" s="21">
        <v>198</v>
      </c>
      <c r="C198" s="21" t="s">
        <v>331</v>
      </c>
      <c r="D198" s="21" t="s">
        <v>332</v>
      </c>
      <c r="E198" s="2">
        <v>900</v>
      </c>
      <c r="F198" s="2">
        <v>0</v>
      </c>
      <c r="G198" s="2">
        <v>0</v>
      </c>
      <c r="H198" s="2">
        <v>0</v>
      </c>
      <c r="I198" s="2">
        <v>99.8</v>
      </c>
      <c r="J198" s="68">
        <v>29.8</v>
      </c>
      <c r="K198" s="68">
        <v>44.7</v>
      </c>
      <c r="L198" s="68">
        <v>20.9</v>
      </c>
      <c r="M198" s="2">
        <v>0</v>
      </c>
    </row>
    <row r="199" spans="1:13" x14ac:dyDescent="0.3">
      <c r="A199" s="372"/>
      <c r="B199" s="21">
        <v>198</v>
      </c>
      <c r="C199" s="21" t="s">
        <v>331</v>
      </c>
      <c r="D199" s="21" t="s">
        <v>333</v>
      </c>
      <c r="E199" s="2">
        <v>882</v>
      </c>
      <c r="F199" s="2">
        <v>0</v>
      </c>
      <c r="G199" s="2">
        <v>0</v>
      </c>
      <c r="H199" s="2">
        <v>0</v>
      </c>
      <c r="I199" s="2">
        <v>99.8</v>
      </c>
      <c r="J199" s="68">
        <v>33.200000000000003</v>
      </c>
      <c r="K199" s="68">
        <v>49.3</v>
      </c>
      <c r="L199" s="68">
        <v>12.9</v>
      </c>
      <c r="M199" s="2">
        <v>0</v>
      </c>
    </row>
    <row r="200" spans="1:13" x14ac:dyDescent="0.3">
      <c r="A200" s="372"/>
      <c r="B200" s="21">
        <v>198</v>
      </c>
      <c r="C200" s="21" t="s">
        <v>331</v>
      </c>
      <c r="D200" s="21" t="s">
        <v>334</v>
      </c>
      <c r="E200" s="2">
        <v>900</v>
      </c>
      <c r="F200" s="2">
        <v>0</v>
      </c>
      <c r="G200" s="2">
        <v>0</v>
      </c>
      <c r="H200" s="2">
        <v>0</v>
      </c>
      <c r="I200" s="2">
        <v>99.8</v>
      </c>
      <c r="J200" s="68">
        <v>29.4</v>
      </c>
      <c r="K200" s="68">
        <v>42.9</v>
      </c>
      <c r="L200" s="68">
        <v>23.1</v>
      </c>
      <c r="M200" s="2">
        <v>0</v>
      </c>
    </row>
    <row r="201" spans="1:13" x14ac:dyDescent="0.3">
      <c r="A201" s="372"/>
      <c r="B201" s="21">
        <v>198</v>
      </c>
      <c r="C201" s="21" t="s">
        <v>331</v>
      </c>
      <c r="D201" s="21" t="s">
        <v>335</v>
      </c>
      <c r="E201" s="2">
        <v>902</v>
      </c>
      <c r="F201" s="2">
        <v>0</v>
      </c>
      <c r="G201" s="2">
        <v>0</v>
      </c>
      <c r="H201" s="2">
        <v>0</v>
      </c>
      <c r="I201" s="2">
        <v>100</v>
      </c>
      <c r="J201" s="68">
        <v>39.200000000000003</v>
      </c>
      <c r="K201" s="68">
        <v>45.1</v>
      </c>
      <c r="L201" s="68">
        <v>11.2</v>
      </c>
      <c r="M201" s="2">
        <v>0</v>
      </c>
    </row>
    <row r="202" spans="1:13" x14ac:dyDescent="0.3">
      <c r="A202" s="372"/>
      <c r="B202" s="21">
        <v>198</v>
      </c>
      <c r="C202" s="21" t="s">
        <v>331</v>
      </c>
      <c r="D202" s="21" t="s">
        <v>336</v>
      </c>
      <c r="E202" s="2">
        <v>902</v>
      </c>
      <c r="F202" s="2">
        <v>0</v>
      </c>
      <c r="G202" s="2">
        <v>0</v>
      </c>
      <c r="H202" s="2">
        <v>0</v>
      </c>
      <c r="I202" s="2">
        <v>100</v>
      </c>
      <c r="J202" s="68">
        <v>49.8</v>
      </c>
      <c r="K202" s="68">
        <v>41.8</v>
      </c>
      <c r="L202" s="68">
        <v>4</v>
      </c>
      <c r="M202" s="2">
        <v>0</v>
      </c>
    </row>
    <row r="203" spans="1:13" x14ac:dyDescent="0.3">
      <c r="A203" s="372"/>
      <c r="B203" s="21">
        <v>198</v>
      </c>
      <c r="C203" s="21" t="s">
        <v>331</v>
      </c>
      <c r="D203" s="21" t="s">
        <v>337</v>
      </c>
      <c r="E203" s="2">
        <v>902</v>
      </c>
      <c r="F203" s="2">
        <v>0</v>
      </c>
      <c r="G203" s="2">
        <v>0</v>
      </c>
      <c r="H203" s="2">
        <v>0</v>
      </c>
      <c r="I203" s="2">
        <v>100</v>
      </c>
      <c r="J203" s="68">
        <v>47.3</v>
      </c>
      <c r="K203" s="68">
        <v>40.6</v>
      </c>
      <c r="L203" s="68">
        <v>7.8</v>
      </c>
      <c r="M203" s="2">
        <v>0</v>
      </c>
    </row>
    <row r="204" spans="1:13" x14ac:dyDescent="0.3">
      <c r="A204" s="372"/>
      <c r="B204" s="21">
        <v>198</v>
      </c>
      <c r="C204" s="21" t="s">
        <v>331</v>
      </c>
      <c r="D204" s="21" t="s">
        <v>338</v>
      </c>
      <c r="E204" s="2">
        <v>632</v>
      </c>
      <c r="F204" s="2">
        <v>9.25</v>
      </c>
      <c r="G204" s="2">
        <v>0</v>
      </c>
      <c r="H204" s="2">
        <v>0</v>
      </c>
      <c r="I204" s="2">
        <v>65.7</v>
      </c>
      <c r="J204" s="68">
        <v>21.978999999999999</v>
      </c>
      <c r="K204" s="68">
        <v>28.041</v>
      </c>
      <c r="L204" s="68">
        <v>13.186</v>
      </c>
      <c r="M204" s="2">
        <v>0</v>
      </c>
    </row>
    <row r="205" spans="1:13" x14ac:dyDescent="0.3">
      <c r="A205" s="372"/>
      <c r="B205" s="21">
        <v>199</v>
      </c>
      <c r="C205" s="21" t="s">
        <v>339</v>
      </c>
      <c r="D205" s="21" t="s">
        <v>340</v>
      </c>
      <c r="E205" s="2">
        <v>902</v>
      </c>
      <c r="F205" s="2">
        <v>0</v>
      </c>
      <c r="G205" s="2">
        <v>0</v>
      </c>
      <c r="H205" s="2">
        <v>0</v>
      </c>
      <c r="I205" s="2">
        <v>100</v>
      </c>
      <c r="J205" s="68">
        <v>21.29</v>
      </c>
      <c r="K205" s="68">
        <v>56.564</v>
      </c>
      <c r="L205" s="68">
        <v>15.603999999999999</v>
      </c>
      <c r="M205" s="2">
        <v>0</v>
      </c>
    </row>
    <row r="206" spans="1:13" x14ac:dyDescent="0.3">
      <c r="A206" s="372"/>
      <c r="B206" s="21">
        <v>199</v>
      </c>
      <c r="C206" s="21" t="s">
        <v>339</v>
      </c>
      <c r="D206" s="21" t="s">
        <v>341</v>
      </c>
      <c r="E206" s="2">
        <v>902</v>
      </c>
      <c r="F206" s="2">
        <v>0</v>
      </c>
      <c r="G206" s="2">
        <v>0</v>
      </c>
      <c r="H206" s="2">
        <v>0</v>
      </c>
      <c r="I206" s="2">
        <v>100</v>
      </c>
      <c r="J206" s="68">
        <v>30.427</v>
      </c>
      <c r="K206" s="68">
        <v>26.693999999999999</v>
      </c>
      <c r="L206" s="68">
        <v>34.197000000000003</v>
      </c>
      <c r="M206" s="2">
        <v>0</v>
      </c>
    </row>
    <row r="207" spans="1:13" x14ac:dyDescent="0.3">
      <c r="A207" s="372"/>
      <c r="B207" s="21">
        <v>199</v>
      </c>
      <c r="C207" s="21" t="s">
        <v>339</v>
      </c>
      <c r="D207" s="21" t="s">
        <v>342</v>
      </c>
      <c r="E207" s="2">
        <v>902</v>
      </c>
      <c r="F207" s="2">
        <v>0</v>
      </c>
      <c r="G207" s="2">
        <v>0</v>
      </c>
      <c r="H207" s="2">
        <v>0</v>
      </c>
      <c r="I207" s="2">
        <v>100</v>
      </c>
      <c r="J207" s="68">
        <v>19.872</v>
      </c>
      <c r="K207" s="68">
        <v>29.036999999999999</v>
      </c>
      <c r="L207" s="68">
        <v>40.323999999999998</v>
      </c>
      <c r="M207" s="2">
        <v>0</v>
      </c>
    </row>
    <row r="208" spans="1:13" x14ac:dyDescent="0.3">
      <c r="A208" s="372"/>
      <c r="B208" s="21">
        <v>199</v>
      </c>
      <c r="C208" s="21" t="s">
        <v>339</v>
      </c>
      <c r="D208" s="21" t="s">
        <v>343</v>
      </c>
      <c r="E208" s="2">
        <v>902</v>
      </c>
      <c r="F208" s="2">
        <v>0</v>
      </c>
      <c r="G208" s="2">
        <v>0</v>
      </c>
      <c r="H208" s="2">
        <v>0</v>
      </c>
      <c r="I208" s="2">
        <v>100</v>
      </c>
      <c r="J208" s="68">
        <v>29.891999999999999</v>
      </c>
      <c r="K208" s="68">
        <v>33.841000000000001</v>
      </c>
      <c r="L208" s="68">
        <v>31.867000000000001</v>
      </c>
      <c r="M208" s="2">
        <v>0</v>
      </c>
    </row>
    <row r="209" spans="1:13" x14ac:dyDescent="0.3">
      <c r="A209" s="372"/>
      <c r="B209" s="21">
        <v>200</v>
      </c>
      <c r="C209" s="21" t="s">
        <v>344</v>
      </c>
      <c r="D209" s="21" t="s">
        <v>345</v>
      </c>
      <c r="E209" s="2">
        <v>902</v>
      </c>
      <c r="F209" s="2">
        <v>0</v>
      </c>
      <c r="G209" s="2">
        <v>0</v>
      </c>
      <c r="H209" s="2">
        <v>0</v>
      </c>
      <c r="I209" s="2">
        <v>100</v>
      </c>
      <c r="J209" s="68">
        <v>22.608000000000001</v>
      </c>
      <c r="K209" s="68">
        <v>46.710999999999999</v>
      </c>
      <c r="L209" s="68">
        <v>22.541</v>
      </c>
      <c r="M209" s="2">
        <v>0</v>
      </c>
    </row>
    <row r="210" spans="1:13" x14ac:dyDescent="0.3">
      <c r="A210" s="372"/>
      <c r="B210" s="22">
        <v>192</v>
      </c>
      <c r="C210" s="22" t="s">
        <v>346</v>
      </c>
      <c r="D210" s="22" t="s">
        <v>347</v>
      </c>
      <c r="E210" s="2">
        <v>717</v>
      </c>
      <c r="F210" s="2">
        <v>0.85</v>
      </c>
      <c r="G210" s="2">
        <v>0.06</v>
      </c>
      <c r="H210" s="2">
        <v>0</v>
      </c>
      <c r="I210" s="2">
        <v>81.11</v>
      </c>
      <c r="J210" s="68">
        <v>51.368000000000002</v>
      </c>
      <c r="K210" s="68">
        <v>21.021000000000001</v>
      </c>
      <c r="L210" s="68">
        <v>3.0430000000000001</v>
      </c>
      <c r="M210" s="2">
        <v>0</v>
      </c>
    </row>
    <row r="211" spans="1:13" x14ac:dyDescent="0.3">
      <c r="A211" s="39"/>
      <c r="B211" s="48" t="s">
        <v>500</v>
      </c>
      <c r="C211" s="21"/>
      <c r="D211" s="21"/>
      <c r="E211" s="21">
        <f>AVERAGE(E198:E210)</f>
        <v>865.15384615384619</v>
      </c>
      <c r="F211" s="21">
        <f t="shared" ref="F211:L211" si="8">AVERAGE(F198:F210)</f>
        <v>0.77692307692307694</v>
      </c>
      <c r="G211" s="21">
        <f t="shared" si="8"/>
        <v>4.6153846153846149E-3</v>
      </c>
      <c r="H211" s="21">
        <f t="shared" si="8"/>
        <v>0</v>
      </c>
      <c r="I211" s="21">
        <f t="shared" si="8"/>
        <v>95.862307692307681</v>
      </c>
      <c r="J211" s="21">
        <f t="shared" si="8"/>
        <v>32.779692307692315</v>
      </c>
      <c r="K211" s="21">
        <f t="shared" si="8"/>
        <v>38.94684615384616</v>
      </c>
      <c r="L211" s="21">
        <f t="shared" si="8"/>
        <v>18.51246153846154</v>
      </c>
      <c r="M211" s="21"/>
    </row>
    <row r="212" spans="1:13" x14ac:dyDescent="0.3">
      <c r="A212" s="373" t="s">
        <v>43</v>
      </c>
      <c r="B212" s="22">
        <v>192</v>
      </c>
      <c r="C212" s="22" t="s">
        <v>346</v>
      </c>
      <c r="D212" s="22" t="s">
        <v>347</v>
      </c>
      <c r="E212" s="2">
        <v>717</v>
      </c>
      <c r="F212" s="2">
        <v>0.85</v>
      </c>
      <c r="G212" s="2">
        <v>0.06</v>
      </c>
      <c r="H212" s="2">
        <v>0</v>
      </c>
      <c r="I212" s="2">
        <v>81.11</v>
      </c>
      <c r="J212" s="68">
        <v>51.368000000000002</v>
      </c>
      <c r="K212" s="68">
        <v>21.021000000000001</v>
      </c>
      <c r="L212" s="68">
        <v>3.0430000000000001</v>
      </c>
      <c r="M212" s="2">
        <v>0</v>
      </c>
    </row>
    <row r="213" spans="1:13" x14ac:dyDescent="0.3">
      <c r="A213" s="373"/>
      <c r="B213" s="22">
        <v>197</v>
      </c>
      <c r="C213" s="22" t="s">
        <v>44</v>
      </c>
      <c r="D213" s="22" t="s">
        <v>348</v>
      </c>
      <c r="E213" s="2">
        <v>345</v>
      </c>
      <c r="F213" s="2">
        <v>2.0499999999999998</v>
      </c>
      <c r="G213" s="2">
        <v>2.79</v>
      </c>
      <c r="H213" s="2">
        <v>0</v>
      </c>
      <c r="I213" s="2">
        <v>37</v>
      </c>
      <c r="J213" s="68">
        <v>23.032</v>
      </c>
      <c r="K213" s="68">
        <v>10.686</v>
      </c>
      <c r="L213" s="68">
        <v>1.3740000000000001</v>
      </c>
      <c r="M213" s="2">
        <v>0</v>
      </c>
    </row>
    <row r="214" spans="1:13" x14ac:dyDescent="0.3">
      <c r="A214" s="373"/>
      <c r="B214" s="22">
        <v>205</v>
      </c>
      <c r="C214" s="22" t="s">
        <v>65</v>
      </c>
      <c r="D214" s="22" t="s">
        <v>66</v>
      </c>
      <c r="E214" s="22">
        <v>61</v>
      </c>
      <c r="F214" s="22">
        <v>3.15</v>
      </c>
      <c r="G214" s="22">
        <v>4.78</v>
      </c>
      <c r="H214" s="22">
        <v>0</v>
      </c>
      <c r="I214" s="22">
        <v>3.27</v>
      </c>
      <c r="J214" s="137">
        <v>1.865</v>
      </c>
      <c r="K214" s="137">
        <v>0.81200000000000006</v>
      </c>
      <c r="L214" s="137">
        <v>0.19500000000000001</v>
      </c>
      <c r="M214" s="22">
        <v>0</v>
      </c>
    </row>
    <row r="215" spans="1:13" x14ac:dyDescent="0.3">
      <c r="A215" s="373"/>
      <c r="B215" s="22">
        <v>205</v>
      </c>
      <c r="C215" s="22" t="s">
        <v>65</v>
      </c>
      <c r="D215" s="22" t="s">
        <v>67</v>
      </c>
      <c r="E215" s="20">
        <v>473.91924870000003</v>
      </c>
      <c r="F215" s="71">
        <v>29.713180789999999</v>
      </c>
      <c r="G215" s="71">
        <v>0.543207035</v>
      </c>
      <c r="H215" s="71">
        <v>0</v>
      </c>
      <c r="I215" s="71">
        <v>37.077942999999998</v>
      </c>
      <c r="J215" s="71">
        <v>23.023065240000001</v>
      </c>
      <c r="K215" s="71">
        <v>10.401915199999999</v>
      </c>
      <c r="L215" s="71">
        <v>0.120293725</v>
      </c>
      <c r="M215" s="71">
        <v>0</v>
      </c>
    </row>
    <row r="216" spans="1:13" x14ac:dyDescent="0.3">
      <c r="A216" s="40"/>
      <c r="B216" s="46" t="s">
        <v>500</v>
      </c>
      <c r="C216" s="22"/>
      <c r="D216" s="22"/>
      <c r="E216" s="138">
        <f>AVERAGE(E212:E215)</f>
        <v>399.22981217500001</v>
      </c>
      <c r="F216" s="138">
        <f t="shared" ref="F216:L216" si="9">AVERAGE(F212:F215)</f>
        <v>8.9407951975</v>
      </c>
      <c r="G216" s="138">
        <f t="shared" si="9"/>
        <v>2.0433017587500002</v>
      </c>
      <c r="H216" s="138">
        <f t="shared" si="9"/>
        <v>0</v>
      </c>
      <c r="I216" s="138">
        <f t="shared" si="9"/>
        <v>39.61448575</v>
      </c>
      <c r="J216" s="138">
        <f t="shared" si="9"/>
        <v>24.822016310000002</v>
      </c>
      <c r="K216" s="138">
        <f t="shared" si="9"/>
        <v>10.730228799999999</v>
      </c>
      <c r="L216" s="138">
        <f t="shared" si="9"/>
        <v>1.18307343125</v>
      </c>
      <c r="M216" s="2"/>
    </row>
    <row r="217" spans="1:13" x14ac:dyDescent="0.3">
      <c r="A217" s="25" t="s">
        <v>45</v>
      </c>
      <c r="B217" s="24">
        <v>201</v>
      </c>
      <c r="C217" s="24" t="s">
        <v>349</v>
      </c>
      <c r="D217" s="24" t="s">
        <v>350</v>
      </c>
      <c r="E217" s="24">
        <v>143</v>
      </c>
      <c r="F217" s="24">
        <v>12.56</v>
      </c>
      <c r="G217" s="24">
        <v>0.72</v>
      </c>
      <c r="H217" s="24">
        <v>0</v>
      </c>
      <c r="I217" s="24">
        <v>9.51</v>
      </c>
      <c r="J217" s="70">
        <v>3.1259999999999999</v>
      </c>
      <c r="K217" s="70">
        <v>3.6579999999999999</v>
      </c>
      <c r="L217" s="70">
        <v>1.911</v>
      </c>
      <c r="M217" s="24">
        <v>12</v>
      </c>
    </row>
    <row r="218" spans="1:13" x14ac:dyDescent="0.3">
      <c r="A218" s="374" t="s">
        <v>411</v>
      </c>
      <c r="B218" s="26">
        <v>168</v>
      </c>
      <c r="C218" s="26" t="s">
        <v>47</v>
      </c>
      <c r="D218" s="26" t="s">
        <v>351</v>
      </c>
      <c r="E218" s="2">
        <v>291</v>
      </c>
      <c r="F218" s="2">
        <v>17.32</v>
      </c>
      <c r="G218" s="2">
        <v>0</v>
      </c>
      <c r="H218" s="2">
        <v>0</v>
      </c>
      <c r="I218" s="2">
        <v>24.05</v>
      </c>
      <c r="J218" s="68">
        <v>9.75</v>
      </c>
      <c r="K218" s="68">
        <v>10.47</v>
      </c>
      <c r="L218" s="68">
        <v>0.92</v>
      </c>
      <c r="M218" s="2">
        <v>19</v>
      </c>
    </row>
    <row r="219" spans="1:13" x14ac:dyDescent="0.3">
      <c r="A219" s="374"/>
      <c r="B219" s="26">
        <v>169</v>
      </c>
      <c r="C219" s="26" t="s">
        <v>48</v>
      </c>
      <c r="D219" s="26" t="s">
        <v>352</v>
      </c>
      <c r="E219" s="2">
        <v>267</v>
      </c>
      <c r="F219" s="2">
        <v>16.88</v>
      </c>
      <c r="G219" s="2">
        <v>0</v>
      </c>
      <c r="H219" s="2">
        <v>0</v>
      </c>
      <c r="I219" s="2">
        <v>21.59</v>
      </c>
      <c r="J219" s="68">
        <v>9.4700000000000006</v>
      </c>
      <c r="K219" s="68">
        <v>8.86</v>
      </c>
      <c r="L219" s="68">
        <v>1.7</v>
      </c>
      <c r="M219" s="2">
        <v>23</v>
      </c>
    </row>
    <row r="220" spans="1:13" x14ac:dyDescent="0.3">
      <c r="A220" s="374"/>
      <c r="B220" s="26">
        <v>169</v>
      </c>
      <c r="C220" s="26" t="s">
        <v>48</v>
      </c>
      <c r="D220" s="26" t="s">
        <v>353</v>
      </c>
      <c r="E220" s="2">
        <v>109</v>
      </c>
      <c r="F220" s="2">
        <v>20.6</v>
      </c>
      <c r="G220" s="2">
        <v>0</v>
      </c>
      <c r="H220" s="2">
        <v>0</v>
      </c>
      <c r="I220" s="2">
        <v>2.31</v>
      </c>
      <c r="J220" s="68">
        <v>0.71</v>
      </c>
      <c r="K220" s="68">
        <v>1.03</v>
      </c>
      <c r="L220" s="68">
        <v>0.17</v>
      </c>
      <c r="M220" s="2">
        <v>0</v>
      </c>
    </row>
    <row r="221" spans="1:13" x14ac:dyDescent="0.3">
      <c r="A221" s="374"/>
      <c r="B221" s="26">
        <v>184</v>
      </c>
      <c r="C221" s="26" t="s">
        <v>370</v>
      </c>
      <c r="D221" s="26" t="s">
        <v>371</v>
      </c>
      <c r="E221" s="2">
        <v>143</v>
      </c>
      <c r="F221" s="2">
        <v>10.86</v>
      </c>
      <c r="G221" s="2">
        <v>1.05</v>
      </c>
      <c r="H221" s="2">
        <v>0</v>
      </c>
      <c r="I221" s="2">
        <v>10.3</v>
      </c>
      <c r="J221" s="68">
        <v>2.2999999999999998</v>
      </c>
      <c r="K221" s="68">
        <v>1.89</v>
      </c>
      <c r="L221" s="68">
        <v>1.5860000000000001</v>
      </c>
      <c r="M221" s="2">
        <v>22</v>
      </c>
    </row>
    <row r="222" spans="1:13" x14ac:dyDescent="0.3">
      <c r="A222" s="374"/>
      <c r="B222" s="26">
        <v>184</v>
      </c>
      <c r="C222" s="26" t="s">
        <v>370</v>
      </c>
      <c r="D222" s="26" t="s">
        <v>372</v>
      </c>
      <c r="E222" s="2">
        <v>112</v>
      </c>
      <c r="F222" s="2">
        <v>17.72</v>
      </c>
      <c r="G222" s="2">
        <v>0.14000000000000001</v>
      </c>
      <c r="H222" s="2">
        <v>0</v>
      </c>
      <c r="I222" s="2">
        <v>3.94</v>
      </c>
      <c r="J222" s="68">
        <v>1.383</v>
      </c>
      <c r="K222" s="68">
        <v>1.137</v>
      </c>
      <c r="L222" s="68">
        <v>0.54600000000000004</v>
      </c>
      <c r="M222" s="2">
        <v>29</v>
      </c>
    </row>
    <row r="223" spans="1:13" x14ac:dyDescent="0.3">
      <c r="A223" s="374"/>
      <c r="B223" s="26">
        <v>184</v>
      </c>
      <c r="C223" s="26" t="s">
        <v>370</v>
      </c>
      <c r="D223" s="26" t="s">
        <v>373</v>
      </c>
      <c r="E223" s="2">
        <v>99</v>
      </c>
      <c r="F223" s="2">
        <v>17.399999999999999</v>
      </c>
      <c r="G223" s="2">
        <v>0.28999999999999998</v>
      </c>
      <c r="H223" s="2">
        <v>0</v>
      </c>
      <c r="I223" s="2">
        <v>3.09</v>
      </c>
      <c r="J223" s="68">
        <v>0.86799999999999999</v>
      </c>
      <c r="K223" s="68">
        <v>0.58599999999999997</v>
      </c>
      <c r="L223" s="68">
        <v>0.54500000000000004</v>
      </c>
      <c r="M223" s="2">
        <v>16</v>
      </c>
    </row>
    <row r="224" spans="1:13" x14ac:dyDescent="0.3">
      <c r="A224" s="374"/>
      <c r="B224" s="26">
        <v>184</v>
      </c>
      <c r="C224" s="26" t="s">
        <v>370</v>
      </c>
      <c r="D224" s="26" t="s">
        <v>374</v>
      </c>
      <c r="E224" s="2">
        <v>135</v>
      </c>
      <c r="F224" s="2">
        <v>20.36</v>
      </c>
      <c r="G224" s="2">
        <v>3.89</v>
      </c>
      <c r="H224" s="2">
        <v>0</v>
      </c>
      <c r="I224" s="2">
        <v>3.63</v>
      </c>
      <c r="J224" s="68">
        <v>1.2330000000000001</v>
      </c>
      <c r="K224" s="68">
        <v>0.47899999999999998</v>
      </c>
      <c r="L224" s="68">
        <v>0.46500000000000002</v>
      </c>
      <c r="M224" s="2">
        <v>0</v>
      </c>
    </row>
    <row r="225" spans="1:13" x14ac:dyDescent="0.3">
      <c r="A225" s="374"/>
      <c r="B225" s="26">
        <v>184</v>
      </c>
      <c r="C225" s="26" t="s">
        <v>370</v>
      </c>
      <c r="D225" s="26" t="s">
        <v>375</v>
      </c>
      <c r="E225" s="2">
        <v>92</v>
      </c>
      <c r="F225" s="2">
        <v>16.2</v>
      </c>
      <c r="G225" s="2">
        <v>0</v>
      </c>
      <c r="H225" s="2">
        <v>0</v>
      </c>
      <c r="I225" s="2">
        <v>2.5</v>
      </c>
      <c r="J225" s="68">
        <v>0.86</v>
      </c>
      <c r="K225" s="68">
        <v>0.64</v>
      </c>
      <c r="L225" s="68">
        <v>0.34</v>
      </c>
      <c r="M225" s="2">
        <v>24</v>
      </c>
    </row>
    <row r="226" spans="1:13" x14ac:dyDescent="0.3">
      <c r="A226" s="374"/>
      <c r="B226" s="26">
        <v>184</v>
      </c>
      <c r="C226" s="26" t="s">
        <v>370</v>
      </c>
      <c r="D226" s="26" t="s">
        <v>376</v>
      </c>
      <c r="E226" s="2">
        <v>235</v>
      </c>
      <c r="F226" s="2">
        <v>15.7</v>
      </c>
      <c r="G226" s="2">
        <v>0</v>
      </c>
      <c r="H226" s="2">
        <v>0</v>
      </c>
      <c r="I226" s="2">
        <v>18.600000000000001</v>
      </c>
      <c r="J226" s="68">
        <v>6.41</v>
      </c>
      <c r="K226" s="68">
        <v>6.44</v>
      </c>
      <c r="L226" s="68">
        <v>3.47</v>
      </c>
      <c r="M226" s="2">
        <v>0</v>
      </c>
    </row>
    <row r="227" spans="1:13" x14ac:dyDescent="0.3">
      <c r="A227" s="374"/>
      <c r="B227" s="26">
        <v>184</v>
      </c>
      <c r="C227" s="26" t="s">
        <v>370</v>
      </c>
      <c r="D227" s="26" t="s">
        <v>377</v>
      </c>
      <c r="E227" s="2">
        <v>105</v>
      </c>
      <c r="F227" s="2">
        <v>18.3</v>
      </c>
      <c r="G227" s="2">
        <v>0</v>
      </c>
      <c r="H227" s="2">
        <v>0</v>
      </c>
      <c r="I227" s="2">
        <v>3</v>
      </c>
      <c r="J227" s="68">
        <v>1</v>
      </c>
      <c r="K227" s="68">
        <v>0.78</v>
      </c>
      <c r="L227" s="68">
        <v>0.22</v>
      </c>
      <c r="M227" s="2">
        <v>0</v>
      </c>
    </row>
    <row r="228" spans="1:13" x14ac:dyDescent="0.3">
      <c r="A228" s="374"/>
      <c r="B228" s="26">
        <v>184</v>
      </c>
      <c r="C228" s="26" t="s">
        <v>370</v>
      </c>
      <c r="D228" s="26" t="s">
        <v>378</v>
      </c>
      <c r="E228" s="2">
        <v>236</v>
      </c>
      <c r="F228" s="2">
        <v>12.18</v>
      </c>
      <c r="G228" s="2">
        <v>0</v>
      </c>
      <c r="H228" s="2">
        <v>0</v>
      </c>
      <c r="I228" s="2">
        <v>20.350000000000001</v>
      </c>
      <c r="J228" s="68">
        <v>7.01</v>
      </c>
      <c r="K228" s="68">
        <v>7.05</v>
      </c>
      <c r="L228" s="68">
        <v>3.8</v>
      </c>
      <c r="M228" s="2">
        <v>0</v>
      </c>
    </row>
    <row r="229" spans="1:13" x14ac:dyDescent="0.3">
      <c r="A229" s="374"/>
      <c r="B229" s="26">
        <v>184</v>
      </c>
      <c r="C229" s="26" t="s">
        <v>370</v>
      </c>
      <c r="D229" s="26" t="s">
        <v>379</v>
      </c>
      <c r="E229" s="2">
        <v>224</v>
      </c>
      <c r="F229" s="2">
        <v>14.9</v>
      </c>
      <c r="G229" s="2">
        <v>3.68</v>
      </c>
      <c r="H229" s="2">
        <v>0</v>
      </c>
      <c r="I229" s="2">
        <v>16.09</v>
      </c>
      <c r="J229" s="68">
        <v>7</v>
      </c>
      <c r="K229" s="68">
        <v>7.24</v>
      </c>
      <c r="L229" s="68">
        <v>0.9</v>
      </c>
      <c r="M229" s="2">
        <v>16</v>
      </c>
    </row>
    <row r="230" spans="1:13" x14ac:dyDescent="0.3">
      <c r="A230" s="374"/>
      <c r="B230" s="26">
        <v>184</v>
      </c>
      <c r="C230" s="26" t="s">
        <v>370</v>
      </c>
      <c r="D230" s="26" t="s">
        <v>380</v>
      </c>
      <c r="E230" s="2">
        <v>85</v>
      </c>
      <c r="F230" s="2">
        <v>12.07</v>
      </c>
      <c r="G230" s="2">
        <v>0</v>
      </c>
      <c r="H230" s="2">
        <v>0</v>
      </c>
      <c r="I230" s="2">
        <v>3.69</v>
      </c>
      <c r="J230" s="68">
        <v>1.2909999999999999</v>
      </c>
      <c r="K230" s="68">
        <v>1.5329999999999999</v>
      </c>
      <c r="L230" s="68">
        <v>0.18</v>
      </c>
      <c r="M230" s="2">
        <v>0</v>
      </c>
    </row>
    <row r="231" spans="1:13" x14ac:dyDescent="0.3">
      <c r="A231" s="374"/>
      <c r="B231" s="26">
        <v>185</v>
      </c>
      <c r="C231" s="26" t="s">
        <v>381</v>
      </c>
      <c r="D231" s="26" t="s">
        <v>382</v>
      </c>
      <c r="E231" s="2">
        <v>122</v>
      </c>
      <c r="F231" s="2">
        <v>10.4</v>
      </c>
      <c r="G231" s="2">
        <v>0</v>
      </c>
      <c r="H231" s="2">
        <v>0</v>
      </c>
      <c r="I231" s="2">
        <v>8.58</v>
      </c>
      <c r="J231" s="68">
        <v>2.19</v>
      </c>
      <c r="K231" s="68">
        <v>1.55</v>
      </c>
      <c r="L231" s="68">
        <v>0.88</v>
      </c>
      <c r="M231" s="2">
        <v>2</v>
      </c>
    </row>
    <row r="232" spans="1:13" x14ac:dyDescent="0.3">
      <c r="A232" s="374"/>
      <c r="B232" s="26">
        <v>185</v>
      </c>
      <c r="C232" s="26" t="s">
        <v>381</v>
      </c>
      <c r="D232" s="26" t="s">
        <v>383</v>
      </c>
      <c r="E232" s="2">
        <v>122</v>
      </c>
      <c r="F232" s="2">
        <v>16.47</v>
      </c>
      <c r="G232" s="2">
        <v>0.21</v>
      </c>
      <c r="H232" s="2">
        <v>0</v>
      </c>
      <c r="I232" s="2">
        <v>5.68</v>
      </c>
      <c r="J232" s="68">
        <v>2.25</v>
      </c>
      <c r="K232" s="68">
        <v>1.6</v>
      </c>
      <c r="L232" s="68">
        <v>0.55000000000000004</v>
      </c>
      <c r="M232" s="2">
        <v>22</v>
      </c>
    </row>
    <row r="233" spans="1:13" x14ac:dyDescent="0.3">
      <c r="A233" s="374"/>
      <c r="B233" s="26">
        <v>185</v>
      </c>
      <c r="C233" s="26" t="s">
        <v>381</v>
      </c>
      <c r="D233" s="26" t="s">
        <v>384</v>
      </c>
      <c r="E233" s="2">
        <v>97</v>
      </c>
      <c r="F233" s="2">
        <v>15.74</v>
      </c>
      <c r="G233" s="2">
        <v>0.82</v>
      </c>
      <c r="H233" s="2">
        <v>0</v>
      </c>
      <c r="I233" s="2">
        <v>2.95</v>
      </c>
      <c r="J233" s="68">
        <v>1</v>
      </c>
      <c r="K233" s="68">
        <v>0.63</v>
      </c>
      <c r="L233" s="68">
        <v>0.55000000000000004</v>
      </c>
      <c r="M233" s="2">
        <v>3</v>
      </c>
    </row>
    <row r="234" spans="1:13" x14ac:dyDescent="0.3">
      <c r="A234" s="374"/>
      <c r="B234" s="26">
        <v>185</v>
      </c>
      <c r="C234" s="26" t="s">
        <v>381</v>
      </c>
      <c r="D234" s="26" t="s">
        <v>385</v>
      </c>
      <c r="E234" s="2">
        <v>139</v>
      </c>
      <c r="F234" s="2">
        <v>20.38</v>
      </c>
      <c r="G234" s="2">
        <v>1.78</v>
      </c>
      <c r="H234" s="2">
        <v>0</v>
      </c>
      <c r="I234" s="2">
        <v>5.0199999999999996</v>
      </c>
      <c r="J234" s="68">
        <v>1.94</v>
      </c>
      <c r="K234" s="68">
        <v>1.05</v>
      </c>
      <c r="L234" s="68">
        <v>0.75</v>
      </c>
      <c r="M234" s="2">
        <v>0</v>
      </c>
    </row>
    <row r="235" spans="1:13" x14ac:dyDescent="0.3">
      <c r="A235" s="374"/>
      <c r="B235" s="26">
        <v>185</v>
      </c>
      <c r="C235" s="26" t="s">
        <v>381</v>
      </c>
      <c r="D235" s="26" t="s">
        <v>386</v>
      </c>
      <c r="E235" s="2">
        <v>95</v>
      </c>
      <c r="F235" s="2">
        <v>16.7</v>
      </c>
      <c r="G235" s="2">
        <v>0</v>
      </c>
      <c r="H235" s="2">
        <v>0</v>
      </c>
      <c r="I235" s="2">
        <v>2.6</v>
      </c>
      <c r="J235" s="68">
        <v>0.89</v>
      </c>
      <c r="K235" s="68">
        <v>0.67</v>
      </c>
      <c r="L235" s="68">
        <v>0.35</v>
      </c>
      <c r="M235" s="2">
        <v>24</v>
      </c>
    </row>
    <row r="236" spans="1:13" x14ac:dyDescent="0.3">
      <c r="A236" s="374"/>
      <c r="B236" s="26">
        <v>185</v>
      </c>
      <c r="C236" s="26" t="s">
        <v>381</v>
      </c>
      <c r="D236" s="26" t="s">
        <v>387</v>
      </c>
      <c r="E236" s="2">
        <v>152</v>
      </c>
      <c r="F236" s="2">
        <v>14.84</v>
      </c>
      <c r="G236" s="2">
        <v>0</v>
      </c>
      <c r="H236" s="2">
        <v>0</v>
      </c>
      <c r="I236" s="2">
        <v>9.82</v>
      </c>
      <c r="J236" s="68">
        <v>4.4400000000000004</v>
      </c>
      <c r="K236" s="68">
        <v>3.54</v>
      </c>
      <c r="L236" s="68">
        <v>0.48</v>
      </c>
      <c r="M236" s="2">
        <v>0</v>
      </c>
    </row>
    <row r="237" spans="1:13" x14ac:dyDescent="0.3">
      <c r="A237" s="374"/>
      <c r="B237" s="26">
        <v>185</v>
      </c>
      <c r="C237" s="26" t="s">
        <v>381</v>
      </c>
      <c r="D237" s="26" t="s">
        <v>388</v>
      </c>
      <c r="E237" s="2">
        <v>101</v>
      </c>
      <c r="F237" s="2">
        <v>17.2</v>
      </c>
      <c r="G237" s="2">
        <v>0</v>
      </c>
      <c r="H237" s="2">
        <v>0</v>
      </c>
      <c r="I237" s="2">
        <v>3.1</v>
      </c>
      <c r="J237" s="68">
        <v>1.03</v>
      </c>
      <c r="K237" s="68">
        <v>0.81</v>
      </c>
      <c r="L237" s="68">
        <v>0.23</v>
      </c>
      <c r="M237" s="2">
        <v>0</v>
      </c>
    </row>
    <row r="238" spans="1:13" x14ac:dyDescent="0.3">
      <c r="A238" s="374"/>
      <c r="B238" s="26">
        <v>185</v>
      </c>
      <c r="C238" s="26" t="s">
        <v>381</v>
      </c>
      <c r="D238" s="26" t="s">
        <v>389</v>
      </c>
      <c r="E238" s="2">
        <v>222</v>
      </c>
      <c r="F238" s="2">
        <v>15.7</v>
      </c>
      <c r="G238" s="2">
        <v>0</v>
      </c>
      <c r="H238" s="2">
        <v>0</v>
      </c>
      <c r="I238" s="2">
        <v>17.170000000000002</v>
      </c>
      <c r="J238" s="68">
        <v>6.63</v>
      </c>
      <c r="K238" s="68">
        <v>8.4600000000000009</v>
      </c>
      <c r="L238" s="68">
        <v>1.06</v>
      </c>
      <c r="M238" s="2">
        <v>16</v>
      </c>
    </row>
    <row r="239" spans="1:13" x14ac:dyDescent="0.3">
      <c r="A239" s="41"/>
      <c r="B239" s="65" t="s">
        <v>500</v>
      </c>
      <c r="C239" s="26"/>
      <c r="D239" s="26"/>
      <c r="E239" s="66">
        <f>AVERAGE(E218:E238)</f>
        <v>151.57142857142858</v>
      </c>
      <c r="F239" s="66">
        <f t="shared" ref="F239:L239" si="10">AVERAGE(F218:F238)</f>
        <v>16.091428571428569</v>
      </c>
      <c r="G239" s="66">
        <f t="shared" si="10"/>
        <v>0.5647619047619048</v>
      </c>
      <c r="H239" s="66">
        <f t="shared" si="10"/>
        <v>0</v>
      </c>
      <c r="I239" s="66">
        <f t="shared" si="10"/>
        <v>8.9552380952380961</v>
      </c>
      <c r="J239" s="66">
        <f t="shared" si="10"/>
        <v>3.3169047619047611</v>
      </c>
      <c r="K239" s="66">
        <f t="shared" si="10"/>
        <v>3.1640476190476186</v>
      </c>
      <c r="L239" s="66">
        <f t="shared" si="10"/>
        <v>0.93771428571428594</v>
      </c>
      <c r="M239" s="66"/>
    </row>
    <row r="240" spans="1:13" x14ac:dyDescent="0.3">
      <c r="A240" s="375" t="s">
        <v>412</v>
      </c>
      <c r="B240" s="27">
        <v>170</v>
      </c>
      <c r="C240" s="28" t="s">
        <v>50</v>
      </c>
      <c r="D240" s="28" t="s">
        <v>354</v>
      </c>
      <c r="E240" s="2">
        <v>376</v>
      </c>
      <c r="F240" s="2">
        <v>13.91</v>
      </c>
      <c r="G240" s="2">
        <v>0</v>
      </c>
      <c r="H240" s="2">
        <v>0</v>
      </c>
      <c r="I240" s="2">
        <v>35.07</v>
      </c>
      <c r="J240" s="68">
        <v>12.44</v>
      </c>
      <c r="K240" s="68">
        <v>15.93</v>
      </c>
      <c r="L240" s="68">
        <v>3.8</v>
      </c>
      <c r="M240" s="2">
        <v>18</v>
      </c>
    </row>
    <row r="241" spans="1:13" x14ac:dyDescent="0.3">
      <c r="A241" s="375"/>
      <c r="B241" s="27">
        <v>171</v>
      </c>
      <c r="C241" s="28" t="s">
        <v>51</v>
      </c>
      <c r="D241" s="28" t="s">
        <v>355</v>
      </c>
      <c r="E241" s="2">
        <v>215</v>
      </c>
      <c r="F241" s="2">
        <v>18.600000000000001</v>
      </c>
      <c r="G241" s="2">
        <v>0</v>
      </c>
      <c r="H241" s="2">
        <v>0</v>
      </c>
      <c r="I241" s="2">
        <v>15.06</v>
      </c>
      <c r="J241" s="68">
        <v>4.3099999999999996</v>
      </c>
      <c r="K241" s="68">
        <v>6.24</v>
      </c>
      <c r="L241" s="68">
        <v>3.23</v>
      </c>
      <c r="M241" s="2">
        <v>32</v>
      </c>
    </row>
    <row r="242" spans="1:13" x14ac:dyDescent="0.3">
      <c r="A242" s="375"/>
      <c r="B242" s="27">
        <v>171</v>
      </c>
      <c r="C242" s="28" t="s">
        <v>51</v>
      </c>
      <c r="D242" s="28" t="s">
        <v>356</v>
      </c>
      <c r="E242" s="2">
        <v>404</v>
      </c>
      <c r="F242" s="2">
        <v>11.49</v>
      </c>
      <c r="G242" s="2">
        <v>0</v>
      </c>
      <c r="H242" s="2">
        <v>0</v>
      </c>
      <c r="I242" s="2">
        <v>39.340000000000003</v>
      </c>
      <c r="J242" s="68">
        <v>13.22</v>
      </c>
      <c r="K242" s="68">
        <v>18.690000000000001</v>
      </c>
      <c r="L242" s="68">
        <v>5.08</v>
      </c>
      <c r="M242" s="2">
        <v>28</v>
      </c>
    </row>
    <row r="243" spans="1:13" x14ac:dyDescent="0.3">
      <c r="A243" s="375"/>
      <c r="B243" s="27">
        <v>171</v>
      </c>
      <c r="C243" s="28" t="s">
        <v>51</v>
      </c>
      <c r="D243" s="28" t="s">
        <v>357</v>
      </c>
      <c r="E243" s="2">
        <v>371</v>
      </c>
      <c r="F243" s="2">
        <v>15.86</v>
      </c>
      <c r="G243" s="2">
        <v>0</v>
      </c>
      <c r="H243" s="2">
        <v>0</v>
      </c>
      <c r="I243" s="2">
        <v>33.619999999999997</v>
      </c>
      <c r="J243" s="68">
        <v>9.7799999999999994</v>
      </c>
      <c r="K243" s="68">
        <v>17.77</v>
      </c>
      <c r="L243" s="68">
        <v>3.76</v>
      </c>
      <c r="M243" s="2">
        <v>19</v>
      </c>
    </row>
    <row r="244" spans="1:13" x14ac:dyDescent="0.3">
      <c r="A244" s="375"/>
      <c r="B244" s="27">
        <v>171</v>
      </c>
      <c r="C244" s="28" t="s">
        <v>51</v>
      </c>
      <c r="D244" s="28" t="s">
        <v>358</v>
      </c>
      <c r="E244" s="2">
        <v>143</v>
      </c>
      <c r="F244" s="2">
        <v>21.64</v>
      </c>
      <c r="G244" s="2">
        <v>0.13</v>
      </c>
      <c r="H244" s="2">
        <v>0</v>
      </c>
      <c r="I244" s="2">
        <v>5.64</v>
      </c>
      <c r="J244" s="68">
        <v>1.4610000000000001</v>
      </c>
      <c r="K244" s="68">
        <v>1.8260000000000001</v>
      </c>
      <c r="L244" s="68">
        <v>1.466</v>
      </c>
      <c r="M244" s="2">
        <v>29</v>
      </c>
    </row>
    <row r="245" spans="1:13" x14ac:dyDescent="0.3">
      <c r="A245" s="375"/>
      <c r="B245" s="27">
        <v>172</v>
      </c>
      <c r="C245" s="28" t="s">
        <v>359</v>
      </c>
      <c r="D245" s="28" t="s">
        <v>360</v>
      </c>
      <c r="E245" s="2">
        <v>181</v>
      </c>
      <c r="F245" s="2">
        <v>22.7</v>
      </c>
      <c r="G245" s="2">
        <v>0</v>
      </c>
      <c r="H245" s="2">
        <v>0</v>
      </c>
      <c r="I245" s="2">
        <v>9.2899999999999991</v>
      </c>
      <c r="J245" s="68">
        <v>2.7</v>
      </c>
      <c r="K245" s="68">
        <v>4.32</v>
      </c>
      <c r="L245" s="68">
        <v>1.18</v>
      </c>
      <c r="M245" s="2">
        <v>14</v>
      </c>
    </row>
    <row r="246" spans="1:13" x14ac:dyDescent="0.3">
      <c r="A246" s="375"/>
      <c r="B246" s="27">
        <v>172</v>
      </c>
      <c r="C246" s="28" t="s">
        <v>359</v>
      </c>
      <c r="D246" s="28" t="s">
        <v>361</v>
      </c>
      <c r="E246" s="2">
        <v>192</v>
      </c>
      <c r="F246" s="2">
        <v>19.63</v>
      </c>
      <c r="G246" s="2">
        <v>0</v>
      </c>
      <c r="H246" s="2">
        <v>0</v>
      </c>
      <c r="I246" s="2">
        <v>12.05</v>
      </c>
      <c r="J246" s="68">
        <v>3.38</v>
      </c>
      <c r="K246" s="68">
        <v>4.18</v>
      </c>
      <c r="L246" s="68">
        <v>2.98</v>
      </c>
      <c r="M246" s="2">
        <v>10</v>
      </c>
    </row>
    <row r="247" spans="1:13" x14ac:dyDescent="0.3">
      <c r="A247" s="375"/>
      <c r="B247" s="27">
        <v>172</v>
      </c>
      <c r="C247" s="28" t="s">
        <v>359</v>
      </c>
      <c r="D247" s="28" t="s">
        <v>362</v>
      </c>
      <c r="E247" s="2">
        <v>294</v>
      </c>
      <c r="F247" s="2">
        <v>18.47</v>
      </c>
      <c r="G247" s="2">
        <v>0</v>
      </c>
      <c r="H247" s="2">
        <v>0</v>
      </c>
      <c r="I247" s="2">
        <v>23.8</v>
      </c>
      <c r="J247" s="68">
        <v>8.43</v>
      </c>
      <c r="K247" s="68">
        <v>9.7200000000000006</v>
      </c>
      <c r="L247" s="68">
        <v>3.07</v>
      </c>
      <c r="M247" s="2">
        <v>23</v>
      </c>
    </row>
    <row r="248" spans="1:13" x14ac:dyDescent="0.3">
      <c r="A248" s="375"/>
      <c r="B248" s="27">
        <v>172</v>
      </c>
      <c r="C248" s="28" t="s">
        <v>359</v>
      </c>
      <c r="D248" s="28" t="s">
        <v>363</v>
      </c>
      <c r="E248" s="2">
        <v>134</v>
      </c>
      <c r="F248" s="2">
        <v>22.77</v>
      </c>
      <c r="G248" s="2">
        <v>0</v>
      </c>
      <c r="H248" s="2">
        <v>0</v>
      </c>
      <c r="I248" s="2">
        <v>4.03</v>
      </c>
      <c r="J248" s="68">
        <v>1.022</v>
      </c>
      <c r="K248" s="68">
        <v>1.607</v>
      </c>
      <c r="L248" s="68">
        <v>0.55700000000000005</v>
      </c>
      <c r="M248" s="2">
        <v>0</v>
      </c>
    </row>
    <row r="249" spans="1:13" x14ac:dyDescent="0.3">
      <c r="A249" s="375"/>
      <c r="B249" s="27">
        <v>172</v>
      </c>
      <c r="C249" s="28" t="s">
        <v>359</v>
      </c>
      <c r="D249" s="28" t="s">
        <v>364</v>
      </c>
      <c r="E249" s="2">
        <v>165</v>
      </c>
      <c r="F249" s="2">
        <v>20.22</v>
      </c>
      <c r="G249" s="2">
        <v>0</v>
      </c>
      <c r="H249" s="2">
        <v>0</v>
      </c>
      <c r="I249" s="2">
        <v>8.6999999999999993</v>
      </c>
      <c r="J249" s="68">
        <v>2.177</v>
      </c>
      <c r="K249" s="68">
        <v>2.6539999999999999</v>
      </c>
      <c r="L249" s="68">
        <v>0.91</v>
      </c>
      <c r="M249" s="2">
        <v>0</v>
      </c>
    </row>
    <row r="250" spans="1:13" x14ac:dyDescent="0.3">
      <c r="A250" s="375"/>
      <c r="B250" s="27">
        <v>173</v>
      </c>
      <c r="C250" s="28" t="s">
        <v>365</v>
      </c>
      <c r="D250" s="28" t="s">
        <v>366</v>
      </c>
      <c r="E250" s="2">
        <v>133</v>
      </c>
      <c r="F250" s="2">
        <v>21.39</v>
      </c>
      <c r="G250" s="2">
        <v>0</v>
      </c>
      <c r="H250" s="2">
        <v>0</v>
      </c>
      <c r="I250" s="2">
        <v>4.5999999999999996</v>
      </c>
      <c r="J250" s="68">
        <v>1.44</v>
      </c>
      <c r="K250" s="68">
        <v>1.61</v>
      </c>
      <c r="L250" s="68">
        <v>0.65</v>
      </c>
      <c r="M250" s="2">
        <v>0</v>
      </c>
    </row>
    <row r="251" spans="1:13" x14ac:dyDescent="0.3">
      <c r="A251" s="375"/>
      <c r="B251" s="27">
        <v>177</v>
      </c>
      <c r="C251" s="28" t="s">
        <v>367</v>
      </c>
      <c r="D251" s="28" t="s">
        <v>368</v>
      </c>
      <c r="E251" s="2">
        <v>136</v>
      </c>
      <c r="F251" s="2">
        <v>20.05</v>
      </c>
      <c r="G251" s="2">
        <v>0</v>
      </c>
      <c r="H251" s="2">
        <v>0</v>
      </c>
      <c r="I251" s="2">
        <v>5.55</v>
      </c>
      <c r="J251" s="68">
        <v>1.66</v>
      </c>
      <c r="K251" s="68">
        <v>1.5</v>
      </c>
      <c r="L251" s="68">
        <v>1.08</v>
      </c>
      <c r="M251" s="2">
        <v>0</v>
      </c>
    </row>
    <row r="252" spans="1:13" x14ac:dyDescent="0.3">
      <c r="A252" s="375"/>
      <c r="B252" s="27">
        <v>177</v>
      </c>
      <c r="C252" s="28" t="s">
        <v>367</v>
      </c>
      <c r="D252" s="28" t="s">
        <v>369</v>
      </c>
      <c r="E252" s="2">
        <v>114</v>
      </c>
      <c r="F252" s="2">
        <v>21.79</v>
      </c>
      <c r="G252" s="2">
        <v>0</v>
      </c>
      <c r="H252" s="2">
        <v>0</v>
      </c>
      <c r="I252" s="2">
        <v>2.3199999999999998</v>
      </c>
      <c r="J252" s="68">
        <v>0.69</v>
      </c>
      <c r="K252" s="68">
        <v>0.63</v>
      </c>
      <c r="L252" s="68">
        <v>0.45</v>
      </c>
      <c r="M252" s="2">
        <v>0</v>
      </c>
    </row>
    <row r="253" spans="1:13" x14ac:dyDescent="0.3">
      <c r="A253" s="375"/>
      <c r="B253" s="27">
        <v>187</v>
      </c>
      <c r="C253" s="28" t="s">
        <v>390</v>
      </c>
      <c r="D253" s="28" t="s">
        <v>391</v>
      </c>
      <c r="E253" s="2">
        <v>127</v>
      </c>
      <c r="F253" s="2">
        <v>10.28</v>
      </c>
      <c r="G253" s="2">
        <v>0</v>
      </c>
      <c r="H253" s="2">
        <v>0</v>
      </c>
      <c r="I253" s="2">
        <v>9.2100000000000009</v>
      </c>
      <c r="J253" s="68">
        <v>2.0790000000000002</v>
      </c>
      <c r="K253" s="68">
        <v>1.659</v>
      </c>
      <c r="L253" s="68">
        <v>1.429</v>
      </c>
      <c r="M253" s="2">
        <v>2</v>
      </c>
    </row>
    <row r="254" spans="1:13" x14ac:dyDescent="0.3">
      <c r="A254" s="375"/>
      <c r="B254" s="27">
        <v>187</v>
      </c>
      <c r="C254" s="28" t="s">
        <v>390</v>
      </c>
      <c r="D254" s="28" t="s">
        <v>392</v>
      </c>
      <c r="E254" s="2">
        <v>182</v>
      </c>
      <c r="F254" s="2">
        <v>7.64</v>
      </c>
      <c r="G254" s="2">
        <v>0</v>
      </c>
      <c r="H254" s="2">
        <v>0</v>
      </c>
      <c r="I254" s="2">
        <v>16.61</v>
      </c>
      <c r="J254" s="68">
        <v>7.6189999999999998</v>
      </c>
      <c r="K254" s="68">
        <v>5.367</v>
      </c>
      <c r="L254" s="68">
        <v>0.996</v>
      </c>
      <c r="M254" s="2">
        <v>18</v>
      </c>
    </row>
    <row r="255" spans="1:13" x14ac:dyDescent="0.3">
      <c r="A255" s="375"/>
      <c r="B255" s="27">
        <v>187</v>
      </c>
      <c r="C255" s="28" t="s">
        <v>390</v>
      </c>
      <c r="D255" s="28" t="s">
        <v>393</v>
      </c>
      <c r="E255" s="2">
        <v>234</v>
      </c>
      <c r="F255" s="2">
        <v>22.45</v>
      </c>
      <c r="G255" s="2">
        <v>0.6</v>
      </c>
      <c r="H255" s="2">
        <v>0</v>
      </c>
      <c r="I255" s="2">
        <v>15.1</v>
      </c>
      <c r="J255" s="68">
        <v>5.39</v>
      </c>
      <c r="K255" s="68">
        <v>6.86</v>
      </c>
      <c r="L255" s="68">
        <v>1.61</v>
      </c>
      <c r="M255" s="2">
        <v>5</v>
      </c>
    </row>
    <row r="256" spans="1:13" x14ac:dyDescent="0.3">
      <c r="A256" s="375"/>
      <c r="B256" s="27">
        <v>187</v>
      </c>
      <c r="C256" s="28" t="s">
        <v>390</v>
      </c>
      <c r="D256" s="28" t="s">
        <v>394</v>
      </c>
      <c r="E256" s="2">
        <v>212</v>
      </c>
      <c r="F256" s="2">
        <v>23.16</v>
      </c>
      <c r="G256" s="2">
        <v>0</v>
      </c>
      <c r="H256" s="2">
        <v>0</v>
      </c>
      <c r="I256" s="2">
        <v>12.59</v>
      </c>
      <c r="J256" s="68">
        <v>3.57</v>
      </c>
      <c r="K256" s="68">
        <v>6.2889999999999997</v>
      </c>
      <c r="L256" s="68">
        <v>1.0920000000000001</v>
      </c>
      <c r="M256" s="2">
        <v>29</v>
      </c>
    </row>
    <row r="257" spans="1:13" x14ac:dyDescent="0.3">
      <c r="A257" s="375"/>
      <c r="B257" s="27">
        <v>187</v>
      </c>
      <c r="C257" s="28" t="s">
        <v>390</v>
      </c>
      <c r="D257" s="28" t="s">
        <v>395</v>
      </c>
      <c r="E257" s="2">
        <v>118</v>
      </c>
      <c r="F257" s="2">
        <v>17.27</v>
      </c>
      <c r="G257" s="2">
        <v>1.33</v>
      </c>
      <c r="H257" s="2">
        <v>0</v>
      </c>
      <c r="I257" s="2">
        <v>4.3600000000000003</v>
      </c>
      <c r="J257" s="68">
        <v>1.1599999999999999</v>
      </c>
      <c r="K257" s="68">
        <v>1.02</v>
      </c>
      <c r="L257" s="68">
        <v>1.1200000000000001</v>
      </c>
      <c r="M257" s="2">
        <v>0</v>
      </c>
    </row>
    <row r="258" spans="1:13" x14ac:dyDescent="0.3">
      <c r="A258" s="375"/>
      <c r="B258" s="27">
        <v>187</v>
      </c>
      <c r="C258" s="28" t="s">
        <v>390</v>
      </c>
      <c r="D258" s="28" t="s">
        <v>396</v>
      </c>
      <c r="E258" s="2">
        <v>655</v>
      </c>
      <c r="F258" s="2">
        <v>6.38</v>
      </c>
      <c r="G258" s="2">
        <v>0</v>
      </c>
      <c r="H258" s="2">
        <v>0</v>
      </c>
      <c r="I258" s="2">
        <v>69.61</v>
      </c>
      <c r="J258" s="68">
        <v>25.26</v>
      </c>
      <c r="K258" s="68">
        <v>32.89</v>
      </c>
      <c r="L258" s="68">
        <v>8.11</v>
      </c>
      <c r="M258" s="2">
        <v>0</v>
      </c>
    </row>
    <row r="259" spans="1:13" x14ac:dyDescent="0.3">
      <c r="A259" s="375"/>
      <c r="B259" s="27">
        <v>187</v>
      </c>
      <c r="C259" s="28" t="s">
        <v>390</v>
      </c>
      <c r="D259" s="28" t="s">
        <v>397</v>
      </c>
      <c r="E259" s="2">
        <v>100</v>
      </c>
      <c r="F259" s="2">
        <v>16.46</v>
      </c>
      <c r="G259" s="2">
        <v>0</v>
      </c>
      <c r="H259" s="2">
        <v>0</v>
      </c>
      <c r="I259" s="2">
        <v>3.25</v>
      </c>
      <c r="J259" s="68">
        <v>1.04</v>
      </c>
      <c r="K259" s="68">
        <v>1.07</v>
      </c>
      <c r="L259" s="68">
        <v>0.26</v>
      </c>
      <c r="M259" s="2">
        <v>7</v>
      </c>
    </row>
    <row r="260" spans="1:13" x14ac:dyDescent="0.3">
      <c r="A260" s="375"/>
      <c r="B260" s="27">
        <v>187</v>
      </c>
      <c r="C260" s="28" t="s">
        <v>390</v>
      </c>
      <c r="D260" s="28" t="s">
        <v>398</v>
      </c>
      <c r="E260" s="2">
        <v>857</v>
      </c>
      <c r="F260" s="2">
        <v>1.76</v>
      </c>
      <c r="G260" s="2">
        <v>0</v>
      </c>
      <c r="H260" s="2">
        <v>0</v>
      </c>
      <c r="I260" s="2">
        <v>94.16</v>
      </c>
      <c r="J260" s="68">
        <v>45.23</v>
      </c>
      <c r="K260" s="68">
        <v>37.22</v>
      </c>
      <c r="L260" s="68">
        <v>7.28</v>
      </c>
      <c r="M260" s="2">
        <v>0</v>
      </c>
    </row>
    <row r="261" spans="1:13" x14ac:dyDescent="0.3">
      <c r="A261" s="375"/>
      <c r="B261" s="27">
        <v>187</v>
      </c>
      <c r="C261" s="28" t="s">
        <v>390</v>
      </c>
      <c r="D261" s="28" t="s">
        <v>399</v>
      </c>
      <c r="E261" s="2">
        <v>134</v>
      </c>
      <c r="F261" s="2">
        <v>21.39</v>
      </c>
      <c r="G261" s="2">
        <v>2.4700000000000002</v>
      </c>
      <c r="H261" s="2">
        <v>0</v>
      </c>
      <c r="I261" s="2">
        <v>3.65</v>
      </c>
      <c r="J261" s="68">
        <v>1.17</v>
      </c>
      <c r="K261" s="68">
        <v>0.52</v>
      </c>
      <c r="L261" s="68">
        <v>0.87</v>
      </c>
      <c r="M261" s="2">
        <v>0</v>
      </c>
    </row>
    <row r="262" spans="1:13" x14ac:dyDescent="0.3">
      <c r="A262" s="375"/>
      <c r="B262" s="27">
        <v>187</v>
      </c>
      <c r="C262" s="28" t="s">
        <v>390</v>
      </c>
      <c r="D262" s="28" t="s">
        <v>400</v>
      </c>
      <c r="E262" s="2">
        <v>85</v>
      </c>
      <c r="F262" s="2">
        <v>14.08</v>
      </c>
      <c r="G262" s="2">
        <v>0</v>
      </c>
      <c r="H262" s="2">
        <v>0</v>
      </c>
      <c r="I262" s="2">
        <v>2.72</v>
      </c>
      <c r="J262" s="68">
        <v>0.96</v>
      </c>
      <c r="K262" s="68">
        <v>0.61</v>
      </c>
      <c r="L262" s="68">
        <v>0.34</v>
      </c>
      <c r="M262" s="2">
        <v>13</v>
      </c>
    </row>
    <row r="263" spans="1:13" x14ac:dyDescent="0.3">
      <c r="A263" s="375"/>
      <c r="B263" s="27">
        <v>187</v>
      </c>
      <c r="C263" s="28" t="s">
        <v>390</v>
      </c>
      <c r="D263" s="28" t="s">
        <v>401</v>
      </c>
      <c r="E263" s="2">
        <v>199</v>
      </c>
      <c r="F263" s="2">
        <v>18.559999999999999</v>
      </c>
      <c r="G263" s="2">
        <v>0</v>
      </c>
      <c r="H263" s="2">
        <v>0</v>
      </c>
      <c r="I263" s="2">
        <v>13.24</v>
      </c>
      <c r="J263" s="68">
        <v>4.58</v>
      </c>
      <c r="K263" s="68">
        <v>4.5999999999999996</v>
      </c>
      <c r="L263" s="68">
        <v>2.48</v>
      </c>
      <c r="M263" s="2">
        <v>0</v>
      </c>
    </row>
    <row r="264" spans="1:13" x14ac:dyDescent="0.3">
      <c r="A264" s="375"/>
      <c r="B264" s="27">
        <v>187</v>
      </c>
      <c r="C264" s="28" t="s">
        <v>390</v>
      </c>
      <c r="D264" s="28" t="s">
        <v>402</v>
      </c>
      <c r="E264" s="2">
        <v>100</v>
      </c>
      <c r="F264" s="2">
        <v>17.86</v>
      </c>
      <c r="G264" s="2">
        <v>0</v>
      </c>
      <c r="H264" s="2">
        <v>0</v>
      </c>
      <c r="I264" s="2">
        <v>2.59</v>
      </c>
      <c r="J264" s="68">
        <v>0.86</v>
      </c>
      <c r="K264" s="68">
        <v>0.69</v>
      </c>
      <c r="L264" s="68">
        <v>0.19</v>
      </c>
      <c r="M264" s="2">
        <v>0</v>
      </c>
    </row>
    <row r="265" spans="1:13" x14ac:dyDescent="0.3">
      <c r="A265" s="375"/>
      <c r="B265" s="27">
        <v>187</v>
      </c>
      <c r="C265" s="28" t="s">
        <v>390</v>
      </c>
      <c r="D265" s="28" t="s">
        <v>403</v>
      </c>
      <c r="E265" s="2">
        <v>159</v>
      </c>
      <c r="F265" s="2">
        <v>16.850000000000001</v>
      </c>
      <c r="G265" s="2">
        <v>0</v>
      </c>
      <c r="H265" s="2">
        <v>0</v>
      </c>
      <c r="I265" s="2">
        <v>10.14</v>
      </c>
      <c r="J265" s="68">
        <v>4.0250000000000004</v>
      </c>
      <c r="K265" s="68">
        <v>3.59</v>
      </c>
      <c r="L265" s="68">
        <v>0.89200000000000002</v>
      </c>
      <c r="M265" s="2">
        <v>0</v>
      </c>
    </row>
    <row r="266" spans="1:13" x14ac:dyDescent="0.3">
      <c r="A266" s="375"/>
      <c r="B266" s="27">
        <v>187</v>
      </c>
      <c r="C266" s="28" t="s">
        <v>390</v>
      </c>
      <c r="D266" s="28" t="s">
        <v>404</v>
      </c>
      <c r="E266" s="2">
        <v>225</v>
      </c>
      <c r="F266" s="2">
        <v>16.3</v>
      </c>
      <c r="G266" s="2">
        <v>0</v>
      </c>
      <c r="H266" s="2">
        <v>0</v>
      </c>
      <c r="I266" s="2">
        <v>17.2</v>
      </c>
      <c r="J266" s="68">
        <v>5.96</v>
      </c>
      <c r="K266" s="68">
        <v>8.1300000000000008</v>
      </c>
      <c r="L266" s="68">
        <v>1.78</v>
      </c>
      <c r="M266" s="2">
        <v>16</v>
      </c>
    </row>
    <row r="267" spans="1:13" x14ac:dyDescent="0.3">
      <c r="A267" s="375"/>
      <c r="B267" s="27">
        <v>188</v>
      </c>
      <c r="C267" s="28" t="s">
        <v>405</v>
      </c>
      <c r="D267" s="28" t="s">
        <v>406</v>
      </c>
      <c r="E267" s="2">
        <v>119</v>
      </c>
      <c r="F267" s="2">
        <v>16.920000000000002</v>
      </c>
      <c r="G267" s="2">
        <v>0.73</v>
      </c>
      <c r="H267" s="2">
        <v>0</v>
      </c>
      <c r="I267" s="2">
        <v>4.83</v>
      </c>
      <c r="J267" s="68">
        <v>1.5629999999999999</v>
      </c>
      <c r="K267" s="68">
        <v>1.2490000000000001</v>
      </c>
      <c r="L267" s="68">
        <v>1.306</v>
      </c>
      <c r="M267" s="2">
        <v>0</v>
      </c>
    </row>
    <row r="268" spans="1:13" x14ac:dyDescent="0.3">
      <c r="A268" s="375"/>
      <c r="B268" s="27">
        <v>189</v>
      </c>
      <c r="C268" s="28" t="s">
        <v>407</v>
      </c>
      <c r="D268" s="28" t="s">
        <v>408</v>
      </c>
      <c r="E268" s="2">
        <v>133</v>
      </c>
      <c r="F268" s="2">
        <v>16.37</v>
      </c>
      <c r="G268" s="2">
        <v>6.32</v>
      </c>
      <c r="H268" s="2">
        <v>0</v>
      </c>
      <c r="I268" s="2">
        <v>4.28</v>
      </c>
      <c r="J268" s="68">
        <v>1.59</v>
      </c>
      <c r="K268" s="68">
        <v>0.81</v>
      </c>
      <c r="L268" s="68">
        <v>0.26</v>
      </c>
      <c r="M268" s="2">
        <v>0</v>
      </c>
    </row>
    <row r="269" spans="1:13" x14ac:dyDescent="0.3">
      <c r="A269" s="375"/>
      <c r="B269" s="27">
        <v>190</v>
      </c>
      <c r="C269" s="28" t="s">
        <v>409</v>
      </c>
      <c r="D269" s="28" t="s">
        <v>410</v>
      </c>
      <c r="E269" s="2">
        <v>136</v>
      </c>
      <c r="F269" s="2">
        <v>18.739999999999998</v>
      </c>
      <c r="G269" s="2">
        <v>3.53</v>
      </c>
      <c r="H269" s="2">
        <v>0</v>
      </c>
      <c r="I269" s="2">
        <v>4.6399999999999997</v>
      </c>
      <c r="J269" s="68">
        <v>1.44</v>
      </c>
      <c r="K269" s="68">
        <v>0.71</v>
      </c>
      <c r="L269" s="68">
        <v>0.63</v>
      </c>
      <c r="M269" s="2">
        <v>0</v>
      </c>
    </row>
    <row r="270" spans="1:13" x14ac:dyDescent="0.3">
      <c r="A270" s="42"/>
      <c r="B270" s="64" t="s">
        <v>500</v>
      </c>
      <c r="C270" s="28"/>
      <c r="D270" s="28"/>
      <c r="E270" s="27">
        <f>AVERAGE(E240:E269)</f>
        <v>221.1</v>
      </c>
      <c r="F270" s="27">
        <f t="shared" ref="F270:L270" si="11">AVERAGE(F240:F269)</f>
        <v>17.033000000000001</v>
      </c>
      <c r="G270" s="27">
        <f t="shared" si="11"/>
        <v>0.5036666666666666</v>
      </c>
      <c r="H270" s="27">
        <f t="shared" si="11"/>
        <v>0</v>
      </c>
      <c r="I270" s="27">
        <f t="shared" si="11"/>
        <v>16.241666666666664</v>
      </c>
      <c r="J270" s="27">
        <f t="shared" si="11"/>
        <v>5.8735333333333335</v>
      </c>
      <c r="K270" s="27">
        <f t="shared" si="11"/>
        <v>6.6653666666666673</v>
      </c>
      <c r="L270" s="27">
        <f t="shared" si="11"/>
        <v>1.9619333333333331</v>
      </c>
      <c r="M270" s="27"/>
    </row>
    <row r="271" spans="1:13" x14ac:dyDescent="0.3">
      <c r="A271" s="376" t="s">
        <v>55</v>
      </c>
      <c r="B271" s="16">
        <v>212</v>
      </c>
      <c r="C271" s="29" t="s">
        <v>52</v>
      </c>
      <c r="D271" s="29" t="s">
        <v>413</v>
      </c>
      <c r="E271" s="2">
        <v>114</v>
      </c>
      <c r="F271" s="2">
        <v>18.86</v>
      </c>
      <c r="G271" s="2">
        <v>0</v>
      </c>
      <c r="H271" s="2">
        <v>0</v>
      </c>
      <c r="I271" s="2">
        <v>3.69</v>
      </c>
      <c r="J271" s="68">
        <v>0.78</v>
      </c>
      <c r="K271" s="68">
        <v>1.431</v>
      </c>
      <c r="L271" s="68">
        <v>1.0620000000000001</v>
      </c>
      <c r="M271" s="2">
        <v>0</v>
      </c>
    </row>
    <row r="272" spans="1:13" x14ac:dyDescent="0.3">
      <c r="A272" s="376"/>
      <c r="B272" s="16">
        <v>212</v>
      </c>
      <c r="C272" s="29" t="s">
        <v>52</v>
      </c>
      <c r="D272" s="29" t="s">
        <v>414</v>
      </c>
      <c r="E272" s="2">
        <v>90</v>
      </c>
      <c r="F272" s="2">
        <v>19.309999999999999</v>
      </c>
      <c r="G272" s="2">
        <v>0</v>
      </c>
      <c r="H272" s="2">
        <v>0</v>
      </c>
      <c r="I272" s="2">
        <v>0.81</v>
      </c>
      <c r="J272" s="68">
        <v>0.16300000000000001</v>
      </c>
      <c r="K272" s="68">
        <v>0.13300000000000001</v>
      </c>
      <c r="L272" s="68">
        <v>0.29699999999999999</v>
      </c>
      <c r="M272" s="2">
        <v>0</v>
      </c>
    </row>
    <row r="273" spans="1:13" x14ac:dyDescent="0.3">
      <c r="A273" s="376"/>
      <c r="B273" s="16">
        <v>212</v>
      </c>
      <c r="C273" s="29" t="s">
        <v>52</v>
      </c>
      <c r="D273" s="29" t="s">
        <v>415</v>
      </c>
      <c r="E273" s="2">
        <v>127</v>
      </c>
      <c r="F273" s="2">
        <v>17.829999999999998</v>
      </c>
      <c r="G273" s="2">
        <v>0</v>
      </c>
      <c r="H273" s="2">
        <v>0</v>
      </c>
      <c r="I273" s="2">
        <v>5.6</v>
      </c>
      <c r="J273" s="68">
        <v>1.083</v>
      </c>
      <c r="K273" s="68">
        <v>2.3279999999999998</v>
      </c>
      <c r="L273" s="68">
        <v>1.431</v>
      </c>
      <c r="M273" s="2">
        <v>0</v>
      </c>
    </row>
    <row r="274" spans="1:13" x14ac:dyDescent="0.3">
      <c r="A274" s="376"/>
      <c r="B274" s="16">
        <v>212</v>
      </c>
      <c r="C274" s="29" t="s">
        <v>52</v>
      </c>
      <c r="D274" s="29" t="s">
        <v>416</v>
      </c>
      <c r="E274" s="2">
        <v>95</v>
      </c>
      <c r="F274" s="2">
        <v>16.38</v>
      </c>
      <c r="G274" s="2">
        <v>0</v>
      </c>
      <c r="H274" s="2">
        <v>0</v>
      </c>
      <c r="I274" s="2">
        <v>2.82</v>
      </c>
      <c r="J274" s="68">
        <v>0.72199999999999998</v>
      </c>
      <c r="K274" s="68">
        <v>0.84399999999999997</v>
      </c>
      <c r="L274" s="68">
        <v>0.86499999999999999</v>
      </c>
      <c r="M274" s="2">
        <v>0</v>
      </c>
    </row>
    <row r="275" spans="1:13" x14ac:dyDescent="0.3">
      <c r="A275" s="376"/>
      <c r="B275" s="16">
        <v>212</v>
      </c>
      <c r="C275" s="29" t="s">
        <v>52</v>
      </c>
      <c r="D275" s="29" t="s">
        <v>417</v>
      </c>
      <c r="E275" s="2">
        <v>98</v>
      </c>
      <c r="F275" s="2">
        <v>18.989999999999998</v>
      </c>
      <c r="G275" s="2">
        <v>0</v>
      </c>
      <c r="H275" s="2">
        <v>0</v>
      </c>
      <c r="I275" s="2">
        <v>1.91</v>
      </c>
      <c r="J275" s="68">
        <v>0.42099999999999999</v>
      </c>
      <c r="K275" s="68">
        <v>0.46899999999999997</v>
      </c>
      <c r="L275" s="68">
        <v>0.61299999999999999</v>
      </c>
      <c r="M275" s="2">
        <v>0</v>
      </c>
    </row>
    <row r="276" spans="1:13" x14ac:dyDescent="0.3">
      <c r="A276" s="376"/>
      <c r="B276" s="16">
        <v>212</v>
      </c>
      <c r="C276" s="29" t="s">
        <v>52</v>
      </c>
      <c r="D276" s="29" t="s">
        <v>418</v>
      </c>
      <c r="E276" s="2">
        <v>119</v>
      </c>
      <c r="F276" s="2">
        <v>17.54</v>
      </c>
      <c r="G276" s="2">
        <v>0</v>
      </c>
      <c r="H276" s="2">
        <v>0</v>
      </c>
      <c r="I276" s="2">
        <v>4.93</v>
      </c>
      <c r="J276" s="68">
        <v>1.119</v>
      </c>
      <c r="K276" s="68">
        <v>2.19</v>
      </c>
      <c r="L276" s="68">
        <v>1.1539999999999999</v>
      </c>
      <c r="M276" s="2">
        <v>0</v>
      </c>
    </row>
    <row r="277" spans="1:13" x14ac:dyDescent="0.3">
      <c r="A277" s="376"/>
      <c r="B277" s="16">
        <v>212</v>
      </c>
      <c r="C277" s="29" t="s">
        <v>52</v>
      </c>
      <c r="D277" s="29" t="s">
        <v>419</v>
      </c>
      <c r="E277" s="2">
        <v>88</v>
      </c>
      <c r="F277" s="2">
        <v>19.260000000000002</v>
      </c>
      <c r="G277" s="2">
        <v>0</v>
      </c>
      <c r="H277" s="2">
        <v>0</v>
      </c>
      <c r="I277" s="2">
        <v>0.69</v>
      </c>
      <c r="J277" s="68">
        <v>0.11799999999999999</v>
      </c>
      <c r="K277" s="68">
        <v>0.157</v>
      </c>
      <c r="L277" s="68">
        <v>0.20200000000000001</v>
      </c>
      <c r="M277" s="2">
        <v>0</v>
      </c>
    </row>
    <row r="278" spans="1:13" x14ac:dyDescent="0.3">
      <c r="A278" s="376"/>
      <c r="B278" s="16">
        <v>212</v>
      </c>
      <c r="C278" s="29" t="s">
        <v>52</v>
      </c>
      <c r="D278" s="29" t="s">
        <v>420</v>
      </c>
      <c r="E278" s="2">
        <v>93</v>
      </c>
      <c r="F278" s="2">
        <v>19.14</v>
      </c>
      <c r="G278" s="2">
        <v>0</v>
      </c>
      <c r="H278" s="2">
        <v>0</v>
      </c>
      <c r="I278" s="2">
        <v>1.22</v>
      </c>
      <c r="J278" s="68">
        <v>0.249</v>
      </c>
      <c r="K278" s="68">
        <v>0.29399999999999998</v>
      </c>
      <c r="L278" s="68">
        <v>0.44700000000000001</v>
      </c>
      <c r="M278" s="2">
        <v>0</v>
      </c>
    </row>
    <row r="279" spans="1:13" x14ac:dyDescent="0.3">
      <c r="A279" s="376"/>
      <c r="B279" s="16">
        <v>212</v>
      </c>
      <c r="C279" s="29" t="s">
        <v>52</v>
      </c>
      <c r="D279" s="29" t="s">
        <v>421</v>
      </c>
      <c r="E279" s="2">
        <v>97</v>
      </c>
      <c r="F279" s="2">
        <v>17.63</v>
      </c>
      <c r="G279" s="2">
        <v>0</v>
      </c>
      <c r="H279" s="2">
        <v>0</v>
      </c>
      <c r="I279" s="2">
        <v>2.42</v>
      </c>
      <c r="J279" s="68">
        <v>0.45200000000000001</v>
      </c>
      <c r="K279" s="68">
        <v>0.64100000000000001</v>
      </c>
      <c r="L279" s="68">
        <v>0.88500000000000001</v>
      </c>
      <c r="M279" s="2">
        <v>0</v>
      </c>
    </row>
    <row r="280" spans="1:13" x14ac:dyDescent="0.3">
      <c r="A280" s="376"/>
      <c r="B280" s="16">
        <v>212</v>
      </c>
      <c r="C280" s="29" t="s">
        <v>52</v>
      </c>
      <c r="D280" s="29" t="s">
        <v>422</v>
      </c>
      <c r="E280" s="2">
        <v>92</v>
      </c>
      <c r="F280" s="2">
        <v>16.760000000000002</v>
      </c>
      <c r="G280" s="2">
        <v>0</v>
      </c>
      <c r="H280" s="2">
        <v>0</v>
      </c>
      <c r="I280" s="2">
        <v>2.3199999999999998</v>
      </c>
      <c r="J280" s="68">
        <v>0.45200000000000001</v>
      </c>
      <c r="K280" s="68">
        <v>0.70599999999999996</v>
      </c>
      <c r="L280" s="68">
        <v>0.80700000000000005</v>
      </c>
      <c r="M280" s="2">
        <v>0</v>
      </c>
    </row>
    <row r="281" spans="1:13" x14ac:dyDescent="0.3">
      <c r="A281" s="376"/>
      <c r="B281" s="16">
        <v>212</v>
      </c>
      <c r="C281" s="29" t="s">
        <v>52</v>
      </c>
      <c r="D281" s="29" t="s">
        <v>423</v>
      </c>
      <c r="E281" s="2">
        <v>148</v>
      </c>
      <c r="F281" s="2">
        <v>20.77</v>
      </c>
      <c r="G281" s="2">
        <v>0</v>
      </c>
      <c r="H281" s="2">
        <v>0</v>
      </c>
      <c r="I281" s="2">
        <v>6.61</v>
      </c>
      <c r="J281" s="68">
        <v>1.149</v>
      </c>
      <c r="K281" s="68">
        <v>3.254</v>
      </c>
      <c r="L281" s="68">
        <v>1.4990000000000001</v>
      </c>
      <c r="M281" s="2">
        <v>0</v>
      </c>
    </row>
    <row r="282" spans="1:13" x14ac:dyDescent="0.3">
      <c r="A282" s="376"/>
      <c r="B282" s="16">
        <v>212</v>
      </c>
      <c r="C282" s="29" t="s">
        <v>52</v>
      </c>
      <c r="D282" s="29" t="s">
        <v>424</v>
      </c>
      <c r="E282" s="2">
        <v>134</v>
      </c>
      <c r="F282" s="2">
        <v>19.09</v>
      </c>
      <c r="G282" s="2">
        <v>0</v>
      </c>
      <c r="H282" s="2">
        <v>0</v>
      </c>
      <c r="I282" s="2">
        <v>5.86</v>
      </c>
      <c r="J282" s="68">
        <v>0.90600000000000003</v>
      </c>
      <c r="K282" s="68">
        <v>1.996</v>
      </c>
      <c r="L282" s="68">
        <v>2.149</v>
      </c>
      <c r="M282" s="2">
        <v>0</v>
      </c>
    </row>
    <row r="283" spans="1:13" x14ac:dyDescent="0.3">
      <c r="A283" s="376"/>
      <c r="B283" s="16">
        <v>212</v>
      </c>
      <c r="C283" s="29" t="s">
        <v>52</v>
      </c>
      <c r="D283" s="29" t="s">
        <v>425</v>
      </c>
      <c r="E283" s="2">
        <v>148</v>
      </c>
      <c r="F283" s="2">
        <v>20.53</v>
      </c>
      <c r="G283" s="2">
        <v>0</v>
      </c>
      <c r="H283" s="2">
        <v>0</v>
      </c>
      <c r="I283" s="2">
        <v>6.73</v>
      </c>
      <c r="J283" s="68">
        <v>1.66</v>
      </c>
      <c r="K283" s="68">
        <v>2.58</v>
      </c>
      <c r="L283" s="68">
        <v>1.84</v>
      </c>
      <c r="M283" s="2">
        <v>0</v>
      </c>
    </row>
    <row r="284" spans="1:13" x14ac:dyDescent="0.3">
      <c r="A284" s="376"/>
      <c r="B284" s="16">
        <v>212</v>
      </c>
      <c r="C284" s="29" t="s">
        <v>52</v>
      </c>
      <c r="D284" s="29" t="s">
        <v>426</v>
      </c>
      <c r="E284" s="2">
        <v>91</v>
      </c>
      <c r="F284" s="2">
        <v>19.39</v>
      </c>
      <c r="G284" s="2">
        <v>0</v>
      </c>
      <c r="H284" s="2">
        <v>0</v>
      </c>
      <c r="I284" s="2">
        <v>0.92</v>
      </c>
      <c r="J284" s="68">
        <v>0.185</v>
      </c>
      <c r="K284" s="68">
        <v>0.152</v>
      </c>
      <c r="L284" s="68">
        <v>0.36799999999999999</v>
      </c>
      <c r="M284" s="2">
        <v>0</v>
      </c>
    </row>
    <row r="285" spans="1:13" x14ac:dyDescent="0.3">
      <c r="A285" s="376"/>
      <c r="B285" s="16">
        <v>212</v>
      </c>
      <c r="C285" s="29" t="s">
        <v>52</v>
      </c>
      <c r="D285" s="29" t="s">
        <v>427</v>
      </c>
      <c r="E285" s="2">
        <v>142</v>
      </c>
      <c r="F285" s="2">
        <v>19.84</v>
      </c>
      <c r="G285" s="2">
        <v>0</v>
      </c>
      <c r="H285" s="2">
        <v>0</v>
      </c>
      <c r="I285" s="2">
        <v>6.34</v>
      </c>
      <c r="J285" s="68">
        <v>0.98099999999999998</v>
      </c>
      <c r="K285" s="68">
        <v>2.1030000000000002</v>
      </c>
      <c r="L285" s="68">
        <v>2.5390000000000001</v>
      </c>
      <c r="M285" s="2">
        <v>0</v>
      </c>
    </row>
    <row r="286" spans="1:13" x14ac:dyDescent="0.3">
      <c r="A286" s="376"/>
      <c r="B286" s="16">
        <v>212</v>
      </c>
      <c r="C286" s="29" t="s">
        <v>52</v>
      </c>
      <c r="D286" s="29" t="s">
        <v>428</v>
      </c>
      <c r="E286" s="2">
        <v>179</v>
      </c>
      <c r="F286" s="2">
        <v>19.93</v>
      </c>
      <c r="G286" s="2">
        <v>0</v>
      </c>
      <c r="H286" s="2">
        <v>0</v>
      </c>
      <c r="I286" s="2">
        <v>10.43</v>
      </c>
      <c r="J286" s="68">
        <v>3.1</v>
      </c>
      <c r="K286" s="68">
        <v>4.399</v>
      </c>
      <c r="L286" s="68">
        <v>2.7989999999999999</v>
      </c>
      <c r="M286" s="2">
        <v>0</v>
      </c>
    </row>
    <row r="287" spans="1:13" x14ac:dyDescent="0.3">
      <c r="A287" s="376"/>
      <c r="B287" s="16">
        <v>212</v>
      </c>
      <c r="C287" s="29" t="s">
        <v>52</v>
      </c>
      <c r="D287" s="29" t="s">
        <v>429</v>
      </c>
      <c r="E287" s="2">
        <v>120</v>
      </c>
      <c r="F287" s="2">
        <v>20.14</v>
      </c>
      <c r="G287" s="2">
        <v>0</v>
      </c>
      <c r="H287" s="2">
        <v>0</v>
      </c>
      <c r="I287" s="2">
        <v>3.77</v>
      </c>
      <c r="J287" s="68">
        <v>0.84</v>
      </c>
      <c r="K287" s="68">
        <v>1.5409999999999999</v>
      </c>
      <c r="L287" s="68">
        <v>0.89800000000000002</v>
      </c>
      <c r="M287" s="2">
        <v>0</v>
      </c>
    </row>
    <row r="288" spans="1:13" x14ac:dyDescent="0.3">
      <c r="A288" s="376"/>
      <c r="B288" s="16">
        <v>212</v>
      </c>
      <c r="C288" s="29" t="s">
        <v>52</v>
      </c>
      <c r="D288" s="29" t="s">
        <v>430</v>
      </c>
      <c r="E288" s="2">
        <v>146</v>
      </c>
      <c r="F288" s="2">
        <v>21.62</v>
      </c>
      <c r="G288" s="2">
        <v>0</v>
      </c>
      <c r="H288" s="2">
        <v>0</v>
      </c>
      <c r="I288" s="2">
        <v>5.93</v>
      </c>
      <c r="J288" s="68">
        <v>1.26</v>
      </c>
      <c r="K288" s="68">
        <v>2.1339999999999999</v>
      </c>
      <c r="L288" s="68">
        <v>1.992</v>
      </c>
      <c r="M288" s="2">
        <v>0</v>
      </c>
    </row>
    <row r="289" spans="1:13" x14ac:dyDescent="0.3">
      <c r="A289" s="376"/>
      <c r="B289" s="16">
        <v>212</v>
      </c>
      <c r="C289" s="29" t="s">
        <v>52</v>
      </c>
      <c r="D289" s="29" t="s">
        <v>431</v>
      </c>
      <c r="E289" s="2">
        <v>127</v>
      </c>
      <c r="F289" s="2">
        <v>20.5</v>
      </c>
      <c r="G289" s="2">
        <v>0</v>
      </c>
      <c r="H289" s="2">
        <v>0</v>
      </c>
      <c r="I289" s="2">
        <v>4.4000000000000004</v>
      </c>
      <c r="J289" s="68">
        <v>0.81</v>
      </c>
      <c r="K289" s="68">
        <v>1.3480000000000001</v>
      </c>
      <c r="L289" s="68">
        <v>0.81100000000000005</v>
      </c>
      <c r="M289" s="2">
        <v>0</v>
      </c>
    </row>
    <row r="290" spans="1:13" x14ac:dyDescent="0.3">
      <c r="A290" s="376"/>
      <c r="B290" s="16">
        <v>212</v>
      </c>
      <c r="C290" s="29" t="s">
        <v>52</v>
      </c>
      <c r="D290" s="29" t="s">
        <v>432</v>
      </c>
      <c r="E290" s="2">
        <v>142</v>
      </c>
      <c r="F290" s="2">
        <v>21.31</v>
      </c>
      <c r="G290" s="2">
        <v>0</v>
      </c>
      <c r="H290" s="2">
        <v>0</v>
      </c>
      <c r="I290" s="2">
        <v>5.61</v>
      </c>
      <c r="J290" s="68">
        <v>1.1819999999999999</v>
      </c>
      <c r="K290" s="68">
        <v>1.863</v>
      </c>
      <c r="L290" s="68">
        <v>1.9450000000000001</v>
      </c>
      <c r="M290" s="2">
        <v>0</v>
      </c>
    </row>
    <row r="291" spans="1:13" x14ac:dyDescent="0.3">
      <c r="A291" s="376"/>
      <c r="B291" s="16">
        <v>212</v>
      </c>
      <c r="C291" s="29" t="s">
        <v>52</v>
      </c>
      <c r="D291" s="29" t="s">
        <v>433</v>
      </c>
      <c r="E291" s="2">
        <v>105</v>
      </c>
      <c r="F291" s="2">
        <v>16.14</v>
      </c>
      <c r="G291" s="2">
        <v>0</v>
      </c>
      <c r="H291" s="2">
        <v>0</v>
      </c>
      <c r="I291" s="2">
        <v>4.04</v>
      </c>
      <c r="J291" s="68">
        <v>0.91500000000000004</v>
      </c>
      <c r="K291" s="68">
        <v>1.9390000000000001</v>
      </c>
      <c r="L291" s="68">
        <v>0.69</v>
      </c>
      <c r="M291" s="2">
        <v>0</v>
      </c>
    </row>
    <row r="292" spans="1:13" x14ac:dyDescent="0.3">
      <c r="A292" s="376"/>
      <c r="B292" s="16">
        <v>212</v>
      </c>
      <c r="C292" s="29" t="s">
        <v>52</v>
      </c>
      <c r="D292" s="29" t="s">
        <v>434</v>
      </c>
      <c r="E292" s="2">
        <v>96</v>
      </c>
      <c r="F292" s="2">
        <v>20.079999999999998</v>
      </c>
      <c r="G292" s="2">
        <v>0</v>
      </c>
      <c r="H292" s="2">
        <v>0</v>
      </c>
      <c r="I292" s="2">
        <v>1.7</v>
      </c>
      <c r="J292" s="68">
        <v>0.58499999999999996</v>
      </c>
      <c r="K292" s="68">
        <v>0.498</v>
      </c>
      <c r="L292" s="68">
        <v>0.36299999999999999</v>
      </c>
      <c r="M292" s="2">
        <v>0</v>
      </c>
    </row>
    <row r="293" spans="1:13" x14ac:dyDescent="0.3">
      <c r="A293" s="376"/>
      <c r="B293" s="16">
        <v>213</v>
      </c>
      <c r="C293" s="29" t="s">
        <v>53</v>
      </c>
      <c r="D293" s="29" t="s">
        <v>435</v>
      </c>
      <c r="E293" s="2">
        <v>82</v>
      </c>
      <c r="F293" s="2">
        <v>17.809999999999999</v>
      </c>
      <c r="G293" s="2">
        <v>0</v>
      </c>
      <c r="H293" s="2">
        <v>0</v>
      </c>
      <c r="I293" s="2">
        <v>0.67</v>
      </c>
      <c r="J293" s="68">
        <v>0.13100000000000001</v>
      </c>
      <c r="K293" s="68">
        <v>9.4E-2</v>
      </c>
      <c r="L293" s="68">
        <v>0.23100000000000001</v>
      </c>
      <c r="M293" s="2">
        <v>0</v>
      </c>
    </row>
    <row r="294" spans="1:13" x14ac:dyDescent="0.3">
      <c r="A294" s="376"/>
      <c r="B294" s="16">
        <v>213</v>
      </c>
      <c r="C294" s="29" t="s">
        <v>53</v>
      </c>
      <c r="D294" s="29" t="s">
        <v>436</v>
      </c>
      <c r="E294" s="2">
        <v>69</v>
      </c>
      <c r="F294" s="2">
        <v>15.27</v>
      </c>
      <c r="G294" s="2">
        <v>0</v>
      </c>
      <c r="H294" s="2">
        <v>0</v>
      </c>
      <c r="I294" s="2">
        <v>0.41</v>
      </c>
      <c r="J294" s="68">
        <v>8.5000000000000006E-2</v>
      </c>
      <c r="K294" s="68">
        <v>7.2999999999999995E-2</v>
      </c>
      <c r="L294" s="68">
        <v>0.16400000000000001</v>
      </c>
      <c r="M294" s="2">
        <v>0</v>
      </c>
    </row>
    <row r="295" spans="1:13" x14ac:dyDescent="0.3">
      <c r="A295" s="376"/>
      <c r="B295" s="16">
        <v>213</v>
      </c>
      <c r="C295" s="29" t="s">
        <v>53</v>
      </c>
      <c r="D295" s="29" t="s">
        <v>437</v>
      </c>
      <c r="E295" s="2">
        <v>184</v>
      </c>
      <c r="F295" s="2">
        <v>18.440000000000001</v>
      </c>
      <c r="G295" s="2">
        <v>0</v>
      </c>
      <c r="H295" s="2">
        <v>0</v>
      </c>
      <c r="I295" s="2">
        <v>11.66</v>
      </c>
      <c r="J295" s="68">
        <v>2.3580000000000001</v>
      </c>
      <c r="K295" s="68">
        <v>7.19</v>
      </c>
      <c r="L295" s="68">
        <v>0.94699999999999995</v>
      </c>
      <c r="M295" s="2">
        <v>0</v>
      </c>
    </row>
    <row r="296" spans="1:13" x14ac:dyDescent="0.3">
      <c r="A296" s="376"/>
      <c r="B296" s="16">
        <v>213</v>
      </c>
      <c r="C296" s="29" t="s">
        <v>53</v>
      </c>
      <c r="D296" s="29" t="s">
        <v>438</v>
      </c>
      <c r="E296" s="2">
        <v>70</v>
      </c>
      <c r="F296" s="2">
        <v>12.41</v>
      </c>
      <c r="G296" s="2">
        <v>0</v>
      </c>
      <c r="H296" s="2">
        <v>0</v>
      </c>
      <c r="I296" s="2">
        <v>1.93</v>
      </c>
      <c r="J296" s="68">
        <v>0.441</v>
      </c>
      <c r="K296" s="68">
        <v>0.53500000000000003</v>
      </c>
      <c r="L296" s="68">
        <v>0.374</v>
      </c>
      <c r="M296" s="2">
        <v>0</v>
      </c>
    </row>
    <row r="297" spans="1:13" x14ac:dyDescent="0.3">
      <c r="A297" s="376"/>
      <c r="B297" s="16">
        <v>213</v>
      </c>
      <c r="C297" s="29" t="s">
        <v>53</v>
      </c>
      <c r="D297" s="29" t="s">
        <v>439</v>
      </c>
      <c r="E297" s="2">
        <v>74</v>
      </c>
      <c r="F297" s="2">
        <v>16.32</v>
      </c>
      <c r="G297" s="2">
        <v>0</v>
      </c>
      <c r="H297" s="2">
        <v>0</v>
      </c>
      <c r="I297" s="2">
        <v>0.45</v>
      </c>
      <c r="J297" s="68">
        <v>9.0999999999999998E-2</v>
      </c>
      <c r="K297" s="68">
        <v>6.0999999999999999E-2</v>
      </c>
      <c r="L297" s="68">
        <v>0.16600000000000001</v>
      </c>
      <c r="M297" s="2">
        <v>0</v>
      </c>
    </row>
    <row r="298" spans="1:13" x14ac:dyDescent="0.3">
      <c r="A298" s="376"/>
      <c r="B298" s="16">
        <v>213</v>
      </c>
      <c r="C298" s="29" t="s">
        <v>53</v>
      </c>
      <c r="D298" s="29" t="s">
        <v>440</v>
      </c>
      <c r="E298" s="2">
        <v>91</v>
      </c>
      <c r="F298" s="2">
        <v>18.559999999999999</v>
      </c>
      <c r="G298" s="2">
        <v>0</v>
      </c>
      <c r="H298" s="2">
        <v>0</v>
      </c>
      <c r="I298" s="2">
        <v>1.33</v>
      </c>
      <c r="J298" s="68">
        <v>0.29199999999999998</v>
      </c>
      <c r="K298" s="68">
        <v>0.47099999999999997</v>
      </c>
      <c r="L298" s="68">
        <v>0.28999999999999998</v>
      </c>
      <c r="M298" s="2">
        <v>0</v>
      </c>
    </row>
    <row r="299" spans="1:13" x14ac:dyDescent="0.3">
      <c r="A299" s="376"/>
      <c r="B299" s="16">
        <v>213</v>
      </c>
      <c r="C299" s="29" t="s">
        <v>53</v>
      </c>
      <c r="D299" s="29" t="s">
        <v>441</v>
      </c>
      <c r="E299" s="2">
        <v>92</v>
      </c>
      <c r="F299" s="2">
        <v>19.440000000000001</v>
      </c>
      <c r="G299" s="2">
        <v>0</v>
      </c>
      <c r="H299" s="2">
        <v>0</v>
      </c>
      <c r="I299" s="2">
        <v>0.98</v>
      </c>
      <c r="J299" s="68">
        <v>0.13500000000000001</v>
      </c>
      <c r="K299" s="68">
        <v>0.112</v>
      </c>
      <c r="L299" s="68">
        <v>0.48299999999999998</v>
      </c>
      <c r="M299" s="2">
        <v>0</v>
      </c>
    </row>
    <row r="300" spans="1:13" x14ac:dyDescent="0.3">
      <c r="A300" s="376"/>
      <c r="B300" s="16">
        <v>213</v>
      </c>
      <c r="C300" s="29" t="s">
        <v>53</v>
      </c>
      <c r="D300" s="29" t="s">
        <v>442</v>
      </c>
      <c r="E300" s="2">
        <v>97</v>
      </c>
      <c r="F300" s="2">
        <v>18.43</v>
      </c>
      <c r="G300" s="2">
        <v>0</v>
      </c>
      <c r="H300" s="2">
        <v>0</v>
      </c>
      <c r="I300" s="2">
        <v>2</v>
      </c>
      <c r="J300" s="68">
        <v>0.51100000000000001</v>
      </c>
      <c r="K300" s="68">
        <v>0.42399999999999999</v>
      </c>
      <c r="L300" s="68">
        <v>0.74299999999999999</v>
      </c>
      <c r="M300" s="2">
        <v>0</v>
      </c>
    </row>
    <row r="301" spans="1:13" x14ac:dyDescent="0.3">
      <c r="A301" s="376"/>
      <c r="B301" s="16">
        <v>213</v>
      </c>
      <c r="C301" s="29" t="s">
        <v>53</v>
      </c>
      <c r="D301" s="29" t="s">
        <v>443</v>
      </c>
      <c r="E301" s="2">
        <v>130</v>
      </c>
      <c r="F301" s="2">
        <v>20.98</v>
      </c>
      <c r="G301" s="2">
        <v>0</v>
      </c>
      <c r="H301" s="2">
        <v>0</v>
      </c>
      <c r="I301" s="2">
        <v>4.51</v>
      </c>
      <c r="J301" s="68">
        <v>0.92500000000000004</v>
      </c>
      <c r="K301" s="68">
        <v>1.8080000000000001</v>
      </c>
      <c r="L301" s="68">
        <v>1.1950000000000001</v>
      </c>
      <c r="M301" s="2">
        <v>0</v>
      </c>
    </row>
    <row r="302" spans="1:13" x14ac:dyDescent="0.3">
      <c r="A302" s="376"/>
      <c r="B302" s="16">
        <v>213</v>
      </c>
      <c r="C302" s="29" t="s">
        <v>53</v>
      </c>
      <c r="D302" s="29" t="s">
        <v>444</v>
      </c>
      <c r="E302" s="2">
        <v>95</v>
      </c>
      <c r="F302" s="2">
        <v>16.05</v>
      </c>
      <c r="G302" s="2">
        <v>0</v>
      </c>
      <c r="H302" s="2">
        <v>0</v>
      </c>
      <c r="I302" s="2">
        <v>2.95</v>
      </c>
      <c r="J302" s="68">
        <v>0.75</v>
      </c>
      <c r="K302" s="68">
        <v>0.61</v>
      </c>
      <c r="L302" s="68">
        <v>0.88</v>
      </c>
      <c r="M302" s="2">
        <v>0</v>
      </c>
    </row>
    <row r="303" spans="1:13" x14ac:dyDescent="0.3">
      <c r="A303" s="376"/>
      <c r="B303" s="16">
        <v>213</v>
      </c>
      <c r="C303" s="29" t="s">
        <v>53</v>
      </c>
      <c r="D303" s="29" t="s">
        <v>445</v>
      </c>
      <c r="E303" s="2">
        <v>76</v>
      </c>
      <c r="F303" s="2">
        <v>14.48</v>
      </c>
      <c r="G303" s="2">
        <v>0</v>
      </c>
      <c r="H303" s="2">
        <v>0</v>
      </c>
      <c r="I303" s="2">
        <v>1.52</v>
      </c>
      <c r="J303" s="68">
        <v>0.34</v>
      </c>
      <c r="K303" s="68">
        <v>0.24</v>
      </c>
      <c r="L303" s="68">
        <v>0.61</v>
      </c>
      <c r="M303" s="2">
        <v>0</v>
      </c>
    </row>
    <row r="304" spans="1:13" x14ac:dyDescent="0.3">
      <c r="A304" s="376"/>
      <c r="B304" s="16">
        <v>213</v>
      </c>
      <c r="C304" s="29" t="s">
        <v>53</v>
      </c>
      <c r="D304" s="29" t="s">
        <v>446</v>
      </c>
      <c r="E304" s="2">
        <v>56</v>
      </c>
      <c r="F304" s="2">
        <v>12.19</v>
      </c>
      <c r="G304" s="2">
        <v>0</v>
      </c>
      <c r="H304" s="2">
        <v>0</v>
      </c>
      <c r="I304" s="2">
        <v>0.41</v>
      </c>
      <c r="J304" s="68">
        <v>0.124</v>
      </c>
      <c r="K304" s="68">
        <v>7.9000000000000001E-2</v>
      </c>
      <c r="L304" s="68">
        <v>0.19500000000000001</v>
      </c>
      <c r="M304" s="2">
        <v>0</v>
      </c>
    </row>
    <row r="305" spans="1:13" x14ac:dyDescent="0.3">
      <c r="A305" s="376"/>
      <c r="B305" s="16">
        <v>213</v>
      </c>
      <c r="C305" s="29" t="s">
        <v>53</v>
      </c>
      <c r="D305" s="29" t="s">
        <v>447</v>
      </c>
      <c r="E305" s="2">
        <v>76</v>
      </c>
      <c r="F305" s="2">
        <v>16.41</v>
      </c>
      <c r="G305" s="2">
        <v>0</v>
      </c>
      <c r="H305" s="2">
        <v>0</v>
      </c>
      <c r="I305" s="2">
        <v>0.7</v>
      </c>
      <c r="J305" s="68">
        <v>1.4999999999999999E-2</v>
      </c>
      <c r="K305" s="68">
        <v>0.23899999999999999</v>
      </c>
      <c r="L305" s="68">
        <v>0.109</v>
      </c>
      <c r="M305" s="2">
        <v>0</v>
      </c>
    </row>
    <row r="306" spans="1:13" x14ac:dyDescent="0.3">
      <c r="A306" s="376"/>
      <c r="B306" s="16">
        <v>213</v>
      </c>
      <c r="C306" s="29" t="s">
        <v>53</v>
      </c>
      <c r="D306" s="29" t="s">
        <v>448</v>
      </c>
      <c r="E306" s="2">
        <v>100</v>
      </c>
      <c r="F306" s="2">
        <v>20.51</v>
      </c>
      <c r="G306" s="2">
        <v>0</v>
      </c>
      <c r="H306" s="2">
        <v>0</v>
      </c>
      <c r="I306" s="2">
        <v>1.34</v>
      </c>
      <c r="J306" s="68">
        <v>0.28499999999999998</v>
      </c>
      <c r="K306" s="68">
        <v>0.251</v>
      </c>
      <c r="L306" s="68">
        <v>0.45900000000000002</v>
      </c>
      <c r="M306" s="2">
        <v>0</v>
      </c>
    </row>
    <row r="307" spans="1:13" x14ac:dyDescent="0.3">
      <c r="A307" s="376"/>
      <c r="B307" s="16">
        <v>213</v>
      </c>
      <c r="C307" s="29" t="s">
        <v>53</v>
      </c>
      <c r="D307" s="29" t="s">
        <v>449</v>
      </c>
      <c r="E307" s="2">
        <v>85</v>
      </c>
      <c r="F307" s="2">
        <v>17.66</v>
      </c>
      <c r="G307" s="2">
        <v>0</v>
      </c>
      <c r="H307" s="2">
        <v>0</v>
      </c>
      <c r="I307" s="2">
        <v>1.06</v>
      </c>
      <c r="J307" s="68">
        <v>0.19700000000000001</v>
      </c>
      <c r="K307" s="68">
        <v>0.35</v>
      </c>
      <c r="L307" s="68">
        <v>0.3</v>
      </c>
      <c r="M307" s="2">
        <v>0</v>
      </c>
    </row>
    <row r="308" spans="1:13" x14ac:dyDescent="0.3">
      <c r="A308" s="376"/>
      <c r="B308" s="16">
        <v>213</v>
      </c>
      <c r="C308" s="29" t="s">
        <v>53</v>
      </c>
      <c r="D308" s="29" t="s">
        <v>450</v>
      </c>
      <c r="E308" s="2">
        <v>79</v>
      </c>
      <c r="F308" s="2">
        <v>16.64</v>
      </c>
      <c r="G308" s="2">
        <v>0</v>
      </c>
      <c r="H308" s="2">
        <v>0</v>
      </c>
      <c r="I308" s="2">
        <v>0.91</v>
      </c>
      <c r="J308" s="68">
        <v>0.32</v>
      </c>
      <c r="K308" s="68">
        <v>0.32900000000000001</v>
      </c>
      <c r="L308" s="68">
        <v>3.2000000000000001E-2</v>
      </c>
      <c r="M308" s="2">
        <v>0</v>
      </c>
    </row>
    <row r="309" spans="1:13" x14ac:dyDescent="0.3">
      <c r="A309" s="376"/>
      <c r="B309" s="16">
        <v>213</v>
      </c>
      <c r="C309" s="29" t="s">
        <v>53</v>
      </c>
      <c r="D309" s="29" t="s">
        <v>451</v>
      </c>
      <c r="E309" s="2">
        <v>96</v>
      </c>
      <c r="F309" s="2">
        <v>17.5</v>
      </c>
      <c r="G309" s="2">
        <v>0</v>
      </c>
      <c r="H309" s="2">
        <v>0</v>
      </c>
      <c r="I309" s="2">
        <v>2.31</v>
      </c>
      <c r="J309" s="68">
        <v>0.441</v>
      </c>
      <c r="K309" s="68">
        <v>0.57099999999999995</v>
      </c>
      <c r="L309" s="68">
        <v>0.59899999999999998</v>
      </c>
      <c r="M309" s="2">
        <v>0</v>
      </c>
    </row>
    <row r="310" spans="1:13" x14ac:dyDescent="0.3">
      <c r="A310" s="376"/>
      <c r="B310" s="16">
        <v>213</v>
      </c>
      <c r="C310" s="29" t="s">
        <v>53</v>
      </c>
      <c r="D310" s="29" t="s">
        <v>452</v>
      </c>
      <c r="E310" s="2">
        <v>105</v>
      </c>
      <c r="F310" s="2">
        <v>18.88</v>
      </c>
      <c r="G310" s="2">
        <v>0</v>
      </c>
      <c r="H310" s="2">
        <v>0</v>
      </c>
      <c r="I310" s="2">
        <v>2.73</v>
      </c>
      <c r="J310" s="68">
        <v>0.64</v>
      </c>
      <c r="K310" s="68">
        <v>0.56000000000000005</v>
      </c>
      <c r="L310" s="68">
        <v>1.03</v>
      </c>
      <c r="M310" s="2">
        <v>0</v>
      </c>
    </row>
    <row r="311" spans="1:13" x14ac:dyDescent="0.3">
      <c r="A311" s="376"/>
      <c r="B311" s="16">
        <v>213</v>
      </c>
      <c r="C311" s="29" t="s">
        <v>53</v>
      </c>
      <c r="D311" s="29" t="s">
        <v>453</v>
      </c>
      <c r="E311" s="2">
        <v>146</v>
      </c>
      <c r="F311" s="2">
        <v>23.14</v>
      </c>
      <c r="G311" s="2">
        <v>0</v>
      </c>
      <c r="H311" s="2">
        <v>0</v>
      </c>
      <c r="I311" s="2">
        <v>5.24</v>
      </c>
      <c r="J311" s="68">
        <v>1.28</v>
      </c>
      <c r="K311" s="68">
        <v>1.99</v>
      </c>
      <c r="L311" s="68">
        <v>1.42</v>
      </c>
      <c r="M311" s="2">
        <v>0</v>
      </c>
    </row>
    <row r="312" spans="1:13" x14ac:dyDescent="0.3">
      <c r="A312" s="376"/>
      <c r="B312" s="16">
        <v>213</v>
      </c>
      <c r="C312" s="29" t="s">
        <v>53</v>
      </c>
      <c r="D312" s="29" t="s">
        <v>454</v>
      </c>
      <c r="E312" s="2">
        <v>104</v>
      </c>
      <c r="F312" s="2">
        <v>17.78</v>
      </c>
      <c r="G312" s="2">
        <v>0</v>
      </c>
      <c r="H312" s="2">
        <v>0</v>
      </c>
      <c r="I312" s="2">
        <v>3.17</v>
      </c>
      <c r="J312" s="68">
        <v>1.0880000000000001</v>
      </c>
      <c r="K312" s="68">
        <v>1.149</v>
      </c>
      <c r="L312" s="68">
        <v>0.46400000000000002</v>
      </c>
      <c r="M312" s="2">
        <v>0</v>
      </c>
    </row>
    <row r="313" spans="1:13" x14ac:dyDescent="0.3">
      <c r="A313" s="376"/>
      <c r="B313" s="16">
        <v>213</v>
      </c>
      <c r="C313" s="29" t="s">
        <v>53</v>
      </c>
      <c r="D313" s="29" t="s">
        <v>455</v>
      </c>
      <c r="E313" s="2">
        <v>87</v>
      </c>
      <c r="F313" s="2">
        <v>18.989999999999998</v>
      </c>
      <c r="G313" s="2">
        <v>0</v>
      </c>
      <c r="H313" s="2">
        <v>0</v>
      </c>
      <c r="I313" s="2">
        <v>0.69</v>
      </c>
      <c r="J313" s="68">
        <v>0.13</v>
      </c>
      <c r="K313" s="68">
        <v>0.09</v>
      </c>
      <c r="L313" s="68">
        <v>0.28000000000000003</v>
      </c>
      <c r="M313" s="2">
        <v>0</v>
      </c>
    </row>
    <row r="314" spans="1:13" x14ac:dyDescent="0.3">
      <c r="A314" s="376"/>
      <c r="B314" s="16">
        <v>213</v>
      </c>
      <c r="C314" s="29" t="s">
        <v>53</v>
      </c>
      <c r="D314" s="29" t="s">
        <v>456</v>
      </c>
      <c r="E314" s="2">
        <v>87</v>
      </c>
      <c r="F314" s="2">
        <v>18.989999999999998</v>
      </c>
      <c r="G314" s="2">
        <v>0</v>
      </c>
      <c r="H314" s="2">
        <v>0</v>
      </c>
      <c r="I314" s="2">
        <v>0.64</v>
      </c>
      <c r="J314" s="68">
        <v>0.12</v>
      </c>
      <c r="K314" s="68">
        <v>0.09</v>
      </c>
      <c r="L314" s="68">
        <v>0.22</v>
      </c>
      <c r="M314" s="2">
        <v>0</v>
      </c>
    </row>
    <row r="315" spans="1:13" x14ac:dyDescent="0.3">
      <c r="A315" s="376"/>
      <c r="B315" s="16">
        <v>213</v>
      </c>
      <c r="C315" s="29" t="s">
        <v>53</v>
      </c>
      <c r="D315" s="29" t="s">
        <v>457</v>
      </c>
      <c r="E315" s="2">
        <v>117</v>
      </c>
      <c r="F315" s="2">
        <v>19.350000000000001</v>
      </c>
      <c r="G315" s="2">
        <v>0</v>
      </c>
      <c r="H315" s="2">
        <v>0</v>
      </c>
      <c r="I315" s="2">
        <v>3.79</v>
      </c>
      <c r="J315" s="68">
        <v>1.1160000000000001</v>
      </c>
      <c r="K315" s="68">
        <v>1.0780000000000001</v>
      </c>
      <c r="L315" s="68">
        <v>0.71499999999999997</v>
      </c>
      <c r="M315" s="2">
        <v>0</v>
      </c>
    </row>
    <row r="316" spans="1:13" x14ac:dyDescent="0.3">
      <c r="A316" s="376"/>
      <c r="B316" s="16">
        <v>213</v>
      </c>
      <c r="C316" s="29" t="s">
        <v>53</v>
      </c>
      <c r="D316" s="29" t="s">
        <v>458</v>
      </c>
      <c r="E316" s="2">
        <v>96</v>
      </c>
      <c r="F316" s="2">
        <v>17.5</v>
      </c>
      <c r="G316" s="2">
        <v>0</v>
      </c>
      <c r="H316" s="2">
        <v>0</v>
      </c>
      <c r="I316" s="2">
        <v>2.39</v>
      </c>
      <c r="J316" s="68">
        <v>0.36499999999999999</v>
      </c>
      <c r="K316" s="68">
        <v>0.83699999999999997</v>
      </c>
      <c r="L316" s="68">
        <v>0.84499999999999997</v>
      </c>
      <c r="M316" s="2">
        <v>0</v>
      </c>
    </row>
    <row r="317" spans="1:13" x14ac:dyDescent="0.3">
      <c r="A317" s="376"/>
      <c r="B317" s="16">
        <v>213</v>
      </c>
      <c r="C317" s="29" t="s">
        <v>53</v>
      </c>
      <c r="D317" s="29" t="s">
        <v>459</v>
      </c>
      <c r="E317" s="2">
        <v>92</v>
      </c>
      <c r="F317" s="2">
        <v>19.38</v>
      </c>
      <c r="G317" s="2">
        <v>0</v>
      </c>
      <c r="H317" s="2">
        <v>0</v>
      </c>
      <c r="I317" s="2">
        <v>1.02</v>
      </c>
      <c r="J317" s="68">
        <v>0.23300000000000001</v>
      </c>
      <c r="K317" s="68">
        <v>0.20200000000000001</v>
      </c>
      <c r="L317" s="68">
        <v>0.32100000000000001</v>
      </c>
      <c r="M317" s="2">
        <v>0</v>
      </c>
    </row>
    <row r="318" spans="1:13" x14ac:dyDescent="0.3">
      <c r="A318" s="376"/>
      <c r="B318" s="16">
        <v>213</v>
      </c>
      <c r="C318" s="29" t="s">
        <v>53</v>
      </c>
      <c r="D318" s="29" t="s">
        <v>460</v>
      </c>
      <c r="E318" s="2">
        <v>79</v>
      </c>
      <c r="F318" s="2">
        <v>15.31</v>
      </c>
      <c r="G318" s="2">
        <v>0</v>
      </c>
      <c r="H318" s="2">
        <v>0</v>
      </c>
      <c r="I318" s="2">
        <v>1.54</v>
      </c>
      <c r="J318" s="68">
        <v>0.27300000000000002</v>
      </c>
      <c r="K318" s="68">
        <v>0.47499999999999998</v>
      </c>
      <c r="L318" s="68">
        <v>0.30399999999999999</v>
      </c>
      <c r="M318" s="2">
        <v>0</v>
      </c>
    </row>
    <row r="319" spans="1:13" x14ac:dyDescent="0.3">
      <c r="A319" s="376"/>
      <c r="B319" s="16">
        <v>213</v>
      </c>
      <c r="C319" s="29" t="s">
        <v>53</v>
      </c>
      <c r="D319" s="29" t="s">
        <v>461</v>
      </c>
      <c r="E319" s="2">
        <v>90</v>
      </c>
      <c r="F319" s="2">
        <v>18.36</v>
      </c>
      <c r="G319" s="2">
        <v>0</v>
      </c>
      <c r="H319" s="2">
        <v>0</v>
      </c>
      <c r="I319" s="2">
        <v>1.34</v>
      </c>
      <c r="J319" s="68">
        <v>0.34699999999999998</v>
      </c>
      <c r="K319" s="68">
        <v>0.38500000000000001</v>
      </c>
      <c r="L319" s="68">
        <v>0.40100000000000002</v>
      </c>
      <c r="M319" s="2">
        <v>0</v>
      </c>
    </row>
    <row r="320" spans="1:13" x14ac:dyDescent="0.3">
      <c r="A320" s="376"/>
      <c r="B320" s="16">
        <v>213</v>
      </c>
      <c r="C320" s="29" t="s">
        <v>53</v>
      </c>
      <c r="D320" s="29" t="s">
        <v>424</v>
      </c>
      <c r="E320" s="2">
        <v>134</v>
      </c>
      <c r="F320" s="2">
        <v>19.09</v>
      </c>
      <c r="G320" s="2">
        <v>0</v>
      </c>
      <c r="H320" s="2">
        <v>0</v>
      </c>
      <c r="I320" s="2">
        <v>5.86</v>
      </c>
      <c r="J320" s="68">
        <v>0.90600000000000003</v>
      </c>
      <c r="K320" s="68">
        <v>1.996</v>
      </c>
      <c r="L320" s="68">
        <v>2.149</v>
      </c>
      <c r="M320" s="2">
        <v>0</v>
      </c>
    </row>
    <row r="321" spans="1:13" x14ac:dyDescent="0.3">
      <c r="A321" s="376"/>
      <c r="B321" s="16">
        <v>213</v>
      </c>
      <c r="C321" s="29" t="s">
        <v>53</v>
      </c>
      <c r="D321" s="29" t="s">
        <v>462</v>
      </c>
      <c r="E321" s="2">
        <v>90</v>
      </c>
      <c r="F321" s="2">
        <v>18.309999999999999</v>
      </c>
      <c r="G321" s="2">
        <v>0</v>
      </c>
      <c r="H321" s="2">
        <v>0</v>
      </c>
      <c r="I321" s="2">
        <v>1.31</v>
      </c>
      <c r="J321" s="68">
        <v>0.247</v>
      </c>
      <c r="K321" s="68">
        <v>0.27900000000000003</v>
      </c>
      <c r="L321" s="68">
        <v>0.42199999999999999</v>
      </c>
      <c r="M321" s="2">
        <v>0</v>
      </c>
    </row>
    <row r="322" spans="1:13" x14ac:dyDescent="0.3">
      <c r="A322" s="376"/>
      <c r="B322" s="16">
        <v>214</v>
      </c>
      <c r="C322" s="29" t="s">
        <v>54</v>
      </c>
      <c r="D322" s="29" t="s">
        <v>463</v>
      </c>
      <c r="E322" s="2">
        <v>158</v>
      </c>
      <c r="F322" s="2">
        <v>17.96</v>
      </c>
      <c r="G322" s="2">
        <v>0</v>
      </c>
      <c r="H322" s="2">
        <v>0</v>
      </c>
      <c r="I322" s="2">
        <v>9.0399999999999991</v>
      </c>
      <c r="J322" s="68">
        <v>2.04</v>
      </c>
      <c r="K322" s="68">
        <v>3.7360000000000002</v>
      </c>
      <c r="L322" s="68">
        <v>2.133</v>
      </c>
      <c r="M322" s="2">
        <v>0</v>
      </c>
    </row>
    <row r="323" spans="1:13" x14ac:dyDescent="0.3">
      <c r="A323" s="376"/>
      <c r="B323" s="16">
        <v>214</v>
      </c>
      <c r="C323" s="29" t="s">
        <v>54</v>
      </c>
      <c r="D323" s="29" t="s">
        <v>464</v>
      </c>
      <c r="E323" s="2">
        <v>195</v>
      </c>
      <c r="F323" s="2">
        <v>16.39</v>
      </c>
      <c r="G323" s="2">
        <v>0</v>
      </c>
      <c r="H323" s="2">
        <v>0</v>
      </c>
      <c r="I323" s="2">
        <v>13.88</v>
      </c>
      <c r="J323" s="68">
        <v>3.2570000000000001</v>
      </c>
      <c r="K323" s="68">
        <v>6.8719999999999999</v>
      </c>
      <c r="L323" s="68">
        <v>2.423</v>
      </c>
      <c r="M323" s="2">
        <v>0</v>
      </c>
    </row>
    <row r="324" spans="1:13" x14ac:dyDescent="0.3">
      <c r="A324" s="376"/>
      <c r="B324" s="16">
        <v>214</v>
      </c>
      <c r="C324" s="29" t="s">
        <v>54</v>
      </c>
      <c r="D324" s="29" t="s">
        <v>465</v>
      </c>
      <c r="E324" s="2">
        <v>89</v>
      </c>
      <c r="F324" s="2">
        <v>19.399999999999999</v>
      </c>
      <c r="G324" s="2">
        <v>0</v>
      </c>
      <c r="H324" s="2">
        <v>0</v>
      </c>
      <c r="I324" s="2">
        <v>0.7</v>
      </c>
      <c r="J324" s="68">
        <v>0.13900000000000001</v>
      </c>
      <c r="K324" s="68">
        <v>0.11700000000000001</v>
      </c>
      <c r="L324" s="68">
        <v>0.246</v>
      </c>
      <c r="M324" s="2">
        <v>0</v>
      </c>
    </row>
    <row r="325" spans="1:13" x14ac:dyDescent="0.3">
      <c r="A325" s="376"/>
      <c r="B325" s="16">
        <v>214</v>
      </c>
      <c r="C325" s="29" t="s">
        <v>54</v>
      </c>
      <c r="D325" s="29" t="s">
        <v>466</v>
      </c>
      <c r="E325" s="2">
        <v>144</v>
      </c>
      <c r="F325" s="2">
        <v>19.66</v>
      </c>
      <c r="G325" s="2">
        <v>0</v>
      </c>
      <c r="H325" s="2">
        <v>0</v>
      </c>
      <c r="I325" s="2">
        <v>6.65</v>
      </c>
      <c r="J325" s="68">
        <v>1.6020000000000001</v>
      </c>
      <c r="K325" s="68">
        <v>2.9710000000000001</v>
      </c>
      <c r="L325" s="68">
        <v>1.147</v>
      </c>
      <c r="M325" s="2">
        <v>0</v>
      </c>
    </row>
    <row r="326" spans="1:13" x14ac:dyDescent="0.3">
      <c r="A326" s="376"/>
      <c r="B326" s="16">
        <v>214</v>
      </c>
      <c r="C326" s="29" t="s">
        <v>54</v>
      </c>
      <c r="D326" s="29" t="s">
        <v>467</v>
      </c>
      <c r="E326" s="2">
        <v>144</v>
      </c>
      <c r="F326" s="2">
        <v>23.33</v>
      </c>
      <c r="G326" s="2">
        <v>0</v>
      </c>
      <c r="H326" s="2">
        <v>0</v>
      </c>
      <c r="I326" s="2">
        <v>4.9000000000000004</v>
      </c>
      <c r="J326" s="68">
        <v>1.2569999999999999</v>
      </c>
      <c r="K326" s="68">
        <v>1.6</v>
      </c>
      <c r="L326" s="68">
        <v>1.4330000000000001</v>
      </c>
      <c r="M326" s="2">
        <v>0</v>
      </c>
    </row>
    <row r="327" spans="1:13" x14ac:dyDescent="0.3">
      <c r="A327" s="376"/>
      <c r="B327" s="16">
        <v>214</v>
      </c>
      <c r="C327" s="29" t="s">
        <v>54</v>
      </c>
      <c r="D327" s="29" t="s">
        <v>468</v>
      </c>
      <c r="E327" s="2">
        <v>103</v>
      </c>
      <c r="F327" s="2">
        <v>22</v>
      </c>
      <c r="G327" s="2">
        <v>0</v>
      </c>
      <c r="H327" s="2">
        <v>0</v>
      </c>
      <c r="I327" s="2">
        <v>1.01</v>
      </c>
      <c r="J327" s="68">
        <v>0.32800000000000001</v>
      </c>
      <c r="K327" s="68">
        <v>0.19</v>
      </c>
      <c r="L327" s="68">
        <v>0.315</v>
      </c>
      <c r="M327" s="2">
        <v>0</v>
      </c>
    </row>
    <row r="328" spans="1:13" x14ac:dyDescent="0.3">
      <c r="A328" s="376"/>
      <c r="B328" s="16">
        <v>214</v>
      </c>
      <c r="C328" s="29" t="s">
        <v>54</v>
      </c>
      <c r="D328" s="29" t="s">
        <v>469</v>
      </c>
      <c r="E328" s="2">
        <v>109</v>
      </c>
      <c r="F328" s="2">
        <v>24.4</v>
      </c>
      <c r="G328" s="2">
        <v>0</v>
      </c>
      <c r="H328" s="2">
        <v>0</v>
      </c>
      <c r="I328" s="2">
        <v>0.49</v>
      </c>
      <c r="J328" s="68">
        <v>0.17199999999999999</v>
      </c>
      <c r="K328" s="68">
        <v>0.11600000000000001</v>
      </c>
      <c r="L328" s="68">
        <v>0.14699999999999999</v>
      </c>
      <c r="M328" s="2">
        <v>0</v>
      </c>
    </row>
    <row r="329" spans="1:13" x14ac:dyDescent="0.3">
      <c r="A329" s="376"/>
      <c r="B329" s="16">
        <v>214</v>
      </c>
      <c r="C329" s="29" t="s">
        <v>54</v>
      </c>
      <c r="D329" s="29" t="s">
        <v>470</v>
      </c>
      <c r="E329" s="2">
        <v>131</v>
      </c>
      <c r="F329" s="2">
        <v>20.350000000000001</v>
      </c>
      <c r="G329" s="2">
        <v>0</v>
      </c>
      <c r="H329" s="2">
        <v>0</v>
      </c>
      <c r="I329" s="2">
        <v>4.84</v>
      </c>
      <c r="J329" s="68">
        <v>1.282</v>
      </c>
      <c r="K329" s="68">
        <v>1.1819999999999999</v>
      </c>
      <c r="L329" s="68">
        <v>1.637</v>
      </c>
      <c r="M329" s="2">
        <v>0</v>
      </c>
    </row>
    <row r="330" spans="1:13" x14ac:dyDescent="0.3">
      <c r="A330" s="376"/>
      <c r="B330" s="16">
        <v>214</v>
      </c>
      <c r="C330" s="29" t="s">
        <v>54</v>
      </c>
      <c r="D330" s="29" t="s">
        <v>471</v>
      </c>
      <c r="E330" s="2">
        <v>124</v>
      </c>
      <c r="F330" s="2">
        <v>20.04</v>
      </c>
      <c r="G330" s="2">
        <v>0</v>
      </c>
      <c r="H330" s="2">
        <v>0</v>
      </c>
      <c r="I330" s="2">
        <v>4.24</v>
      </c>
      <c r="J330" s="68">
        <v>0.91500000000000004</v>
      </c>
      <c r="K330" s="68">
        <v>1.7929999999999999</v>
      </c>
      <c r="L330" s="68">
        <v>1.06</v>
      </c>
      <c r="M330" s="2">
        <v>0</v>
      </c>
    </row>
    <row r="331" spans="1:13" x14ac:dyDescent="0.3">
      <c r="A331" s="376"/>
      <c r="B331" s="16">
        <v>214</v>
      </c>
      <c r="C331" s="29" t="s">
        <v>54</v>
      </c>
      <c r="D331" s="29" t="s">
        <v>472</v>
      </c>
      <c r="E331" s="2">
        <v>146</v>
      </c>
      <c r="F331" s="2">
        <v>17.28</v>
      </c>
      <c r="G331" s="2">
        <v>0</v>
      </c>
      <c r="H331" s="2">
        <v>0</v>
      </c>
      <c r="I331" s="2">
        <v>8.02</v>
      </c>
      <c r="J331" s="68">
        <v>3.38</v>
      </c>
      <c r="K331" s="68">
        <v>3.38</v>
      </c>
      <c r="L331" s="68">
        <v>0.59</v>
      </c>
      <c r="M331" s="2">
        <v>0</v>
      </c>
    </row>
    <row r="332" spans="1:13" x14ac:dyDescent="0.3">
      <c r="A332" s="376"/>
      <c r="B332" s="16">
        <v>214</v>
      </c>
      <c r="C332" s="29" t="s">
        <v>54</v>
      </c>
      <c r="D332" s="29" t="s">
        <v>473</v>
      </c>
      <c r="E332" s="2">
        <v>85</v>
      </c>
      <c r="F332" s="2">
        <v>18.5</v>
      </c>
      <c r="G332" s="2">
        <v>0</v>
      </c>
      <c r="H332" s="2">
        <v>0</v>
      </c>
      <c r="I332" s="2">
        <v>0.7</v>
      </c>
      <c r="J332" s="68">
        <v>0.188</v>
      </c>
      <c r="K332" s="68">
        <v>0.121</v>
      </c>
      <c r="L332" s="68">
        <v>0.16500000000000001</v>
      </c>
      <c r="M332" s="2">
        <v>0</v>
      </c>
    </row>
    <row r="333" spans="1:13" x14ac:dyDescent="0.3">
      <c r="A333" s="376"/>
      <c r="B333" s="16">
        <v>214</v>
      </c>
      <c r="C333" s="29" t="s">
        <v>54</v>
      </c>
      <c r="D333" s="29" t="s">
        <v>474</v>
      </c>
      <c r="E333" s="2">
        <v>205</v>
      </c>
      <c r="F333" s="2">
        <v>18.600000000000001</v>
      </c>
      <c r="G333" s="2">
        <v>0</v>
      </c>
      <c r="H333" s="2">
        <v>0</v>
      </c>
      <c r="I333" s="2">
        <v>13.89</v>
      </c>
      <c r="J333" s="68">
        <v>3.2570000000000001</v>
      </c>
      <c r="K333" s="68">
        <v>5.4560000000000004</v>
      </c>
      <c r="L333" s="68">
        <v>3.35</v>
      </c>
      <c r="M333" s="2">
        <v>0</v>
      </c>
    </row>
    <row r="334" spans="1:13" x14ac:dyDescent="0.3">
      <c r="A334" s="376"/>
      <c r="B334" s="16">
        <v>214</v>
      </c>
      <c r="C334" s="29" t="s">
        <v>54</v>
      </c>
      <c r="D334" s="29" t="s">
        <v>475</v>
      </c>
      <c r="E334" s="2">
        <v>105</v>
      </c>
      <c r="F334" s="2">
        <v>20.28</v>
      </c>
      <c r="G334" s="2">
        <v>0</v>
      </c>
      <c r="H334" s="2">
        <v>0</v>
      </c>
      <c r="I334" s="2">
        <v>2</v>
      </c>
      <c r="J334" s="68">
        <v>0.36299999999999999</v>
      </c>
      <c r="K334" s="68">
        <v>0.76400000000000001</v>
      </c>
      <c r="L334" s="68">
        <v>0.46</v>
      </c>
      <c r="M334" s="2">
        <v>0</v>
      </c>
    </row>
    <row r="335" spans="1:13" x14ac:dyDescent="0.3">
      <c r="A335" s="376"/>
      <c r="B335" s="16">
        <v>214</v>
      </c>
      <c r="C335" s="29" t="s">
        <v>54</v>
      </c>
      <c r="D335" s="29" t="s">
        <v>476</v>
      </c>
      <c r="E335" s="2">
        <v>139</v>
      </c>
      <c r="F335" s="2">
        <v>19.29</v>
      </c>
      <c r="G335" s="2">
        <v>0</v>
      </c>
      <c r="H335" s="2">
        <v>0</v>
      </c>
      <c r="I335" s="2">
        <v>6.3</v>
      </c>
      <c r="J335" s="68">
        <v>1.8280000000000001</v>
      </c>
      <c r="K335" s="68">
        <v>1.53</v>
      </c>
      <c r="L335" s="68">
        <v>1.7390000000000001</v>
      </c>
      <c r="M335" s="2">
        <v>0</v>
      </c>
    </row>
    <row r="336" spans="1:13" x14ac:dyDescent="0.3">
      <c r="A336" s="376"/>
      <c r="B336" s="16">
        <v>214</v>
      </c>
      <c r="C336" s="29" t="s">
        <v>54</v>
      </c>
      <c r="D336" s="29" t="s">
        <v>477</v>
      </c>
      <c r="E336" s="2">
        <v>197</v>
      </c>
      <c r="F336" s="2">
        <v>16.93</v>
      </c>
      <c r="G336" s="2">
        <v>0</v>
      </c>
      <c r="H336" s="2">
        <v>0</v>
      </c>
      <c r="I336" s="2">
        <v>13.77</v>
      </c>
      <c r="J336" s="68">
        <v>3.1259999999999999</v>
      </c>
      <c r="K336" s="68">
        <v>5.7240000000000002</v>
      </c>
      <c r="L336" s="68">
        <v>3.2679999999999998</v>
      </c>
      <c r="M336" s="2">
        <v>0</v>
      </c>
    </row>
    <row r="337" spans="1:13" x14ac:dyDescent="0.3">
      <c r="A337" s="376"/>
      <c r="B337" s="16">
        <v>214</v>
      </c>
      <c r="C337" s="29" t="s">
        <v>54</v>
      </c>
      <c r="D337" s="29" t="s">
        <v>478</v>
      </c>
      <c r="E337" s="2">
        <v>164</v>
      </c>
      <c r="F337" s="2">
        <v>18.48</v>
      </c>
      <c r="G337" s="2">
        <v>0</v>
      </c>
      <c r="H337" s="2">
        <v>0</v>
      </c>
      <c r="I337" s="2">
        <v>9.4700000000000006</v>
      </c>
      <c r="J337" s="68">
        <v>3.5089999999999999</v>
      </c>
      <c r="K337" s="68">
        <v>2.5859999999999999</v>
      </c>
      <c r="L337" s="68">
        <v>1.137</v>
      </c>
      <c r="M337" s="2">
        <v>0</v>
      </c>
    </row>
    <row r="338" spans="1:13" x14ac:dyDescent="0.3">
      <c r="A338" s="37"/>
      <c r="B338" s="60" t="s">
        <v>500</v>
      </c>
      <c r="C338" s="29"/>
      <c r="D338" s="29"/>
      <c r="E338" s="16">
        <f>AVERAGE(E271:E337)</f>
        <v>113.55223880597015</v>
      </c>
      <c r="F338" s="16">
        <f t="shared" ref="F338:L338" si="12">AVERAGE(F271:F337)</f>
        <v>18.628507462686564</v>
      </c>
      <c r="G338" s="16">
        <f t="shared" si="12"/>
        <v>0</v>
      </c>
      <c r="H338" s="16">
        <f t="shared" si="12"/>
        <v>0</v>
      </c>
      <c r="I338" s="16">
        <f t="shared" si="12"/>
        <v>3.7837313432835828</v>
      </c>
      <c r="J338" s="16">
        <f t="shared" si="12"/>
        <v>0.89494029850746271</v>
      </c>
      <c r="K338" s="16">
        <f t="shared" si="12"/>
        <v>1.3985970149253732</v>
      </c>
      <c r="L338" s="16">
        <f t="shared" si="12"/>
        <v>0.94408955223880608</v>
      </c>
      <c r="M338" s="16"/>
    </row>
    <row r="339" spans="1:13" x14ac:dyDescent="0.3">
      <c r="A339" s="368" t="s">
        <v>58</v>
      </c>
      <c r="B339" s="30">
        <v>25</v>
      </c>
      <c r="C339" s="30" t="s">
        <v>479</v>
      </c>
      <c r="D339" s="30" t="s">
        <v>480</v>
      </c>
      <c r="E339" s="2">
        <v>399</v>
      </c>
      <c r="F339" s="2">
        <v>0</v>
      </c>
      <c r="G339" s="2">
        <v>99.8</v>
      </c>
      <c r="H339" s="2"/>
      <c r="I339" s="2">
        <v>0</v>
      </c>
      <c r="J339" s="68"/>
      <c r="K339" s="68"/>
      <c r="L339" s="68"/>
      <c r="M339" s="2">
        <v>0</v>
      </c>
    </row>
    <row r="340" spans="1:13" x14ac:dyDescent="0.3">
      <c r="A340" s="368"/>
      <c r="B340" s="30">
        <v>25</v>
      </c>
      <c r="C340" s="30" t="s">
        <v>479</v>
      </c>
      <c r="D340" s="30" t="s">
        <v>481</v>
      </c>
      <c r="E340" s="2">
        <v>387</v>
      </c>
      <c r="F340" s="2">
        <v>0</v>
      </c>
      <c r="G340" s="2">
        <v>99.98</v>
      </c>
      <c r="H340" s="2">
        <v>0</v>
      </c>
      <c r="I340" s="2">
        <v>0</v>
      </c>
      <c r="J340" s="68">
        <v>0</v>
      </c>
      <c r="K340" s="68">
        <v>0</v>
      </c>
      <c r="L340" s="68">
        <v>0</v>
      </c>
      <c r="M340" s="2">
        <v>0</v>
      </c>
    </row>
    <row r="341" spans="1:13" x14ac:dyDescent="0.3">
      <c r="A341" s="368"/>
      <c r="B341" s="30">
        <v>26</v>
      </c>
      <c r="C341" s="30" t="s">
        <v>482</v>
      </c>
      <c r="D341" s="30" t="s">
        <v>480</v>
      </c>
      <c r="E341" s="2">
        <v>399</v>
      </c>
      <c r="F341" s="2">
        <v>0</v>
      </c>
      <c r="G341" s="2">
        <v>99.8</v>
      </c>
      <c r="H341" s="2"/>
      <c r="I341" s="2">
        <v>0</v>
      </c>
      <c r="J341" s="68"/>
      <c r="K341" s="68"/>
      <c r="L341" s="68"/>
      <c r="M341" s="2">
        <v>0</v>
      </c>
    </row>
    <row r="342" spans="1:13" x14ac:dyDescent="0.3">
      <c r="A342" s="368"/>
      <c r="B342" s="30">
        <v>26</v>
      </c>
      <c r="C342" s="30" t="s">
        <v>482</v>
      </c>
      <c r="D342" s="30" t="s">
        <v>481</v>
      </c>
      <c r="E342" s="2">
        <v>387</v>
      </c>
      <c r="F342" s="2">
        <v>0</v>
      </c>
      <c r="G342" s="2">
        <v>99.98</v>
      </c>
      <c r="H342" s="2">
        <v>0</v>
      </c>
      <c r="I342" s="2">
        <v>0</v>
      </c>
      <c r="J342" s="68">
        <v>0</v>
      </c>
      <c r="K342" s="68">
        <v>0</v>
      </c>
      <c r="L342" s="68">
        <v>0</v>
      </c>
      <c r="M342" s="2">
        <v>0</v>
      </c>
    </row>
    <row r="343" spans="1:13" x14ac:dyDescent="0.3">
      <c r="A343" s="368"/>
      <c r="B343" s="30">
        <v>27</v>
      </c>
      <c r="C343" s="30" t="s">
        <v>56</v>
      </c>
      <c r="D343" s="30" t="s">
        <v>480</v>
      </c>
      <c r="E343" s="2">
        <v>399</v>
      </c>
      <c r="F343" s="2">
        <v>0</v>
      </c>
      <c r="G343" s="2">
        <v>99.8</v>
      </c>
      <c r="H343" s="2"/>
      <c r="I343" s="2">
        <v>0</v>
      </c>
      <c r="J343" s="68"/>
      <c r="K343" s="68"/>
      <c r="L343" s="68"/>
      <c r="M343" s="2">
        <v>0</v>
      </c>
    </row>
    <row r="344" spans="1:13" x14ac:dyDescent="0.3">
      <c r="A344" s="368"/>
      <c r="B344" s="30">
        <v>27</v>
      </c>
      <c r="C344" s="30" t="s">
        <v>56</v>
      </c>
      <c r="D344" s="30" t="s">
        <v>481</v>
      </c>
      <c r="E344" s="2">
        <v>387</v>
      </c>
      <c r="F344" s="2">
        <v>0</v>
      </c>
      <c r="G344" s="2">
        <v>99.98</v>
      </c>
      <c r="H344" s="2">
        <v>0</v>
      </c>
      <c r="I344" s="2">
        <v>0</v>
      </c>
      <c r="J344" s="68">
        <v>0</v>
      </c>
      <c r="K344" s="68">
        <v>0</v>
      </c>
      <c r="L344" s="68">
        <v>0</v>
      </c>
      <c r="M344" s="2">
        <v>0</v>
      </c>
    </row>
    <row r="345" spans="1:13" x14ac:dyDescent="0.3">
      <c r="A345" s="368"/>
      <c r="B345" s="30">
        <v>29</v>
      </c>
      <c r="C345" s="30" t="s">
        <v>57</v>
      </c>
      <c r="D345" s="30" t="s">
        <v>483</v>
      </c>
      <c r="E345" s="2">
        <v>304</v>
      </c>
      <c r="F345" s="2">
        <v>0.3</v>
      </c>
      <c r="G345" s="2">
        <v>82.4</v>
      </c>
      <c r="H345" s="2">
        <v>0.2</v>
      </c>
      <c r="I345" s="2">
        <v>0</v>
      </c>
      <c r="J345" s="68">
        <v>0</v>
      </c>
      <c r="K345" s="68">
        <v>0</v>
      </c>
      <c r="L345" s="68">
        <v>0</v>
      </c>
      <c r="M345" s="2">
        <v>0</v>
      </c>
    </row>
    <row r="346" spans="1:13" x14ac:dyDescent="0.3">
      <c r="A346" s="43"/>
      <c r="B346" s="56" t="s">
        <v>500</v>
      </c>
      <c r="C346" s="30"/>
      <c r="D346" s="30"/>
      <c r="E346" s="30">
        <f>AVERAGE(E339:E345)</f>
        <v>380.28571428571428</v>
      </c>
      <c r="F346" s="30">
        <f t="shared" ref="F346:L346" si="13">AVERAGE(F339:F345)</f>
        <v>4.2857142857142858E-2</v>
      </c>
      <c r="G346" s="30">
        <f t="shared" si="13"/>
        <v>97.391428571428577</v>
      </c>
      <c r="H346" s="30">
        <f t="shared" si="13"/>
        <v>0.05</v>
      </c>
      <c r="I346" s="30">
        <f t="shared" si="13"/>
        <v>0</v>
      </c>
      <c r="J346" s="30">
        <f t="shared" si="13"/>
        <v>0</v>
      </c>
      <c r="K346" s="30">
        <f t="shared" si="13"/>
        <v>0</v>
      </c>
      <c r="L346" s="30">
        <f t="shared" si="13"/>
        <v>0</v>
      </c>
      <c r="M346" s="30"/>
    </row>
    <row r="347" spans="1:13" x14ac:dyDescent="0.3">
      <c r="A347" s="369" t="s">
        <v>61</v>
      </c>
      <c r="B347" s="31">
        <v>164</v>
      </c>
      <c r="C347" s="31" t="s">
        <v>59</v>
      </c>
      <c r="D347" s="31" t="s">
        <v>484</v>
      </c>
      <c r="E347" s="2">
        <v>83</v>
      </c>
      <c r="F347" s="2">
        <v>7.0000000000000007E-2</v>
      </c>
      <c r="G347" s="2">
        <v>2.72</v>
      </c>
      <c r="H347" s="2">
        <v>0</v>
      </c>
      <c r="I347" s="2">
        <v>0</v>
      </c>
      <c r="J347" s="68">
        <v>0</v>
      </c>
      <c r="K347" s="68">
        <v>0</v>
      </c>
      <c r="L347" s="68">
        <v>0</v>
      </c>
      <c r="M347" s="2">
        <v>0</v>
      </c>
    </row>
    <row r="348" spans="1:13" x14ac:dyDescent="0.3">
      <c r="A348" s="369"/>
      <c r="B348" s="31">
        <v>165</v>
      </c>
      <c r="C348" s="31" t="s">
        <v>60</v>
      </c>
      <c r="D348" s="31" t="s">
        <v>485</v>
      </c>
      <c r="E348" s="2">
        <v>43</v>
      </c>
      <c r="F348" s="2">
        <v>0.46</v>
      </c>
      <c r="G348" s="2">
        <v>3.55</v>
      </c>
      <c r="H348" s="2">
        <v>0</v>
      </c>
      <c r="I348" s="2">
        <v>0</v>
      </c>
      <c r="J348" s="68">
        <v>0</v>
      </c>
      <c r="K348" s="68">
        <v>0</v>
      </c>
      <c r="L348" s="68">
        <v>0</v>
      </c>
      <c r="M348" s="2">
        <v>0</v>
      </c>
    </row>
    <row r="349" spans="1:13" x14ac:dyDescent="0.3">
      <c r="A349" s="369"/>
      <c r="B349" s="31">
        <v>166</v>
      </c>
      <c r="C349" s="31" t="s">
        <v>486</v>
      </c>
      <c r="D349" s="31" t="s">
        <v>485</v>
      </c>
      <c r="E349" s="2">
        <v>43</v>
      </c>
      <c r="F349" s="2">
        <v>0.46</v>
      </c>
      <c r="G349" s="2">
        <v>3.55</v>
      </c>
      <c r="H349" s="2">
        <v>0</v>
      </c>
      <c r="I349" s="2">
        <v>0</v>
      </c>
      <c r="J349" s="68">
        <v>0</v>
      </c>
      <c r="K349" s="68">
        <v>0</v>
      </c>
      <c r="L349" s="68">
        <v>0</v>
      </c>
      <c r="M349" s="2">
        <v>0</v>
      </c>
    </row>
    <row r="350" spans="1:13" x14ac:dyDescent="0.3">
      <c r="A350" s="369"/>
      <c r="B350" s="31">
        <v>166</v>
      </c>
      <c r="C350" s="31" t="s">
        <v>486</v>
      </c>
      <c r="D350" s="31" t="s">
        <v>487</v>
      </c>
      <c r="E350" s="2">
        <v>134</v>
      </c>
      <c r="F350" s="2">
        <v>0.5</v>
      </c>
      <c r="G350" s="2">
        <v>5</v>
      </c>
      <c r="H350" s="2">
        <v>0</v>
      </c>
      <c r="I350" s="2">
        <v>0</v>
      </c>
      <c r="J350" s="68">
        <v>0</v>
      </c>
      <c r="K350" s="68">
        <v>0</v>
      </c>
      <c r="L350" s="68">
        <v>0</v>
      </c>
      <c r="M350" s="2">
        <v>0</v>
      </c>
    </row>
    <row r="351" spans="1:13" x14ac:dyDescent="0.3">
      <c r="A351" s="369"/>
      <c r="B351" s="31">
        <v>167</v>
      </c>
      <c r="C351" s="31" t="s">
        <v>488</v>
      </c>
      <c r="D351" s="31" t="s">
        <v>489</v>
      </c>
      <c r="E351" s="2">
        <v>231</v>
      </c>
      <c r="F351" s="2">
        <v>0</v>
      </c>
      <c r="G351" s="2">
        <v>0</v>
      </c>
      <c r="H351" s="2">
        <v>0</v>
      </c>
      <c r="I351" s="2">
        <v>0</v>
      </c>
      <c r="J351" s="68">
        <v>0</v>
      </c>
      <c r="K351" s="68">
        <v>0</v>
      </c>
      <c r="L351" s="68">
        <v>0</v>
      </c>
      <c r="M351" s="2">
        <v>0</v>
      </c>
    </row>
    <row r="352" spans="1:13" x14ac:dyDescent="0.3">
      <c r="A352" s="44"/>
      <c r="B352" s="67" t="s">
        <v>500</v>
      </c>
      <c r="C352" s="31"/>
      <c r="D352" s="31"/>
      <c r="E352" s="31">
        <f>AVERAGE(E347:E351)</f>
        <v>106.8</v>
      </c>
      <c r="F352" s="31">
        <f t="shared" ref="F352:L352" si="14">AVERAGE(F347:F351)</f>
        <v>0.29799999999999999</v>
      </c>
      <c r="G352" s="31">
        <f t="shared" si="14"/>
        <v>2.964</v>
      </c>
      <c r="H352" s="31">
        <f t="shared" si="14"/>
        <v>0</v>
      </c>
      <c r="I352" s="31">
        <f t="shared" si="14"/>
        <v>0</v>
      </c>
      <c r="J352" s="31">
        <f t="shared" si="14"/>
        <v>0</v>
      </c>
      <c r="K352" s="31">
        <f t="shared" si="14"/>
        <v>0</v>
      </c>
      <c r="L352" s="31">
        <f t="shared" si="14"/>
        <v>0</v>
      </c>
      <c r="M352" s="31"/>
    </row>
    <row r="353" spans="1:13" x14ac:dyDescent="0.3">
      <c r="A353" s="370" t="s">
        <v>62</v>
      </c>
      <c r="B353" s="18">
        <v>152</v>
      </c>
      <c r="C353" s="18" t="s">
        <v>490</v>
      </c>
      <c r="D353" s="18" t="s">
        <v>491</v>
      </c>
      <c r="E353" s="210">
        <v>16.565000000000001</v>
      </c>
      <c r="F353" s="210">
        <v>19.878</v>
      </c>
      <c r="G353" s="131">
        <v>0</v>
      </c>
      <c r="H353" s="131">
        <v>0</v>
      </c>
      <c r="I353" s="131">
        <v>0.33129999999999998</v>
      </c>
      <c r="J353" s="132">
        <v>3.313E-2</v>
      </c>
      <c r="K353" s="132">
        <v>0.248475</v>
      </c>
      <c r="L353" s="132">
        <v>1.6565E-2</v>
      </c>
      <c r="M353" s="131"/>
    </row>
    <row r="354" spans="1:13" x14ac:dyDescent="0.3">
      <c r="A354" s="370"/>
      <c r="B354" s="212">
        <v>153</v>
      </c>
      <c r="C354" s="212" t="s">
        <v>492</v>
      </c>
      <c r="D354" s="212" t="s">
        <v>493</v>
      </c>
      <c r="E354" s="212">
        <v>228</v>
      </c>
      <c r="F354" s="212">
        <v>19.600000000000001</v>
      </c>
      <c r="G354" s="212">
        <v>57.9</v>
      </c>
      <c r="H354" s="212">
        <v>37</v>
      </c>
      <c r="I354" s="212">
        <v>13.7</v>
      </c>
      <c r="J354" s="213">
        <v>8.07</v>
      </c>
      <c r="K354" s="213">
        <v>4.57</v>
      </c>
      <c r="L354" s="213">
        <v>0.44</v>
      </c>
      <c r="M354" s="212">
        <v>0</v>
      </c>
    </row>
    <row r="355" spans="1:13" x14ac:dyDescent="0.3">
      <c r="A355" s="370"/>
      <c r="B355" s="18">
        <v>154</v>
      </c>
      <c r="C355" s="18" t="s">
        <v>494</v>
      </c>
      <c r="D355" s="18" t="s">
        <v>495</v>
      </c>
      <c r="E355" s="210">
        <v>6.2312500000000002</v>
      </c>
      <c r="F355" s="211">
        <v>0</v>
      </c>
      <c r="G355" s="211">
        <v>1.869375</v>
      </c>
      <c r="H355" s="211">
        <v>0</v>
      </c>
      <c r="I355" s="211">
        <v>0</v>
      </c>
      <c r="J355" s="211">
        <v>1.24625E-2</v>
      </c>
      <c r="K355" s="211">
        <v>6.2312499999999998E-3</v>
      </c>
      <c r="L355" s="211">
        <v>2.4924999999999999E-2</v>
      </c>
      <c r="M355" s="131"/>
    </row>
    <row r="356" spans="1:13" x14ac:dyDescent="0.3">
      <c r="A356" s="4" t="s">
        <v>62</v>
      </c>
      <c r="B356" s="4" t="s">
        <v>500</v>
      </c>
      <c r="C356" s="3"/>
      <c r="D356" s="3"/>
      <c r="E356" s="3"/>
      <c r="F356" s="3"/>
      <c r="G356" s="3"/>
      <c r="H356" s="3"/>
      <c r="I356" s="3"/>
      <c r="J356" s="45"/>
      <c r="K356" s="45"/>
      <c r="L356" s="45"/>
      <c r="M356" s="3"/>
    </row>
  </sheetData>
  <mergeCells count="15">
    <mergeCell ref="A125:A170"/>
    <mergeCell ref="A2:A11"/>
    <mergeCell ref="A13:A18"/>
    <mergeCell ref="A20:A41"/>
    <mergeCell ref="A43:A59"/>
    <mergeCell ref="A61:A123"/>
    <mergeCell ref="A339:A345"/>
    <mergeCell ref="A347:A351"/>
    <mergeCell ref="A353:A355"/>
    <mergeCell ref="A173:A196"/>
    <mergeCell ref="A198:A210"/>
    <mergeCell ref="A212:A215"/>
    <mergeCell ref="A218:A238"/>
    <mergeCell ref="A240:A269"/>
    <mergeCell ref="A271:A3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I25"/>
  <sheetViews>
    <sheetView workbookViewId="0">
      <selection activeCell="B22" sqref="B21:B22"/>
    </sheetView>
  </sheetViews>
  <sheetFormatPr baseColWidth="10" defaultRowHeight="15.6" x14ac:dyDescent="0.3"/>
  <cols>
    <col min="1" max="1" width="24.5" customWidth="1"/>
    <col min="2" max="2" width="14.5" customWidth="1"/>
    <col min="4" max="4" width="15" customWidth="1"/>
    <col min="9" max="9" width="14" customWidth="1"/>
  </cols>
  <sheetData>
    <row r="1" spans="1:9" s="1" customFormat="1" x14ac:dyDescent="0.3">
      <c r="A1" s="4" t="s">
        <v>70</v>
      </c>
      <c r="B1" s="4" t="s">
        <v>0</v>
      </c>
      <c r="C1" s="4" t="s">
        <v>2</v>
      </c>
      <c r="D1" s="4" t="s">
        <v>1</v>
      </c>
      <c r="E1" s="4" t="s">
        <v>7</v>
      </c>
      <c r="F1" s="4" t="s">
        <v>3</v>
      </c>
      <c r="G1" s="4" t="s">
        <v>4</v>
      </c>
      <c r="H1" s="4" t="s">
        <v>5</v>
      </c>
      <c r="I1" s="4" t="s">
        <v>6</v>
      </c>
    </row>
    <row r="2" spans="1:9" x14ac:dyDescent="0.3">
      <c r="A2" s="3" t="s">
        <v>14</v>
      </c>
      <c r="B2" s="74">
        <f>TCA_OK!E12</f>
        <v>357.3</v>
      </c>
      <c r="C2" s="74">
        <f>TCA_OK!F12</f>
        <v>10.72</v>
      </c>
      <c r="D2" s="74">
        <f>TCA_OK!G12</f>
        <v>74.533000000000001</v>
      </c>
      <c r="E2" s="74">
        <f>TCA_OK!H12</f>
        <v>9.7399999999999984</v>
      </c>
      <c r="F2" s="74">
        <f>TCA_OK!I12</f>
        <v>2.7979999999999996</v>
      </c>
      <c r="G2" s="74">
        <f>TCA_OK!J12</f>
        <v>0.48210000000000008</v>
      </c>
      <c r="H2" s="74">
        <f>TCA_OK!K12</f>
        <v>0.66289999999999993</v>
      </c>
      <c r="I2" s="74">
        <f>TCA_OK!L12</f>
        <v>1.2327999999999999</v>
      </c>
    </row>
    <row r="3" spans="1:9" x14ac:dyDescent="0.3">
      <c r="A3" s="3" t="s">
        <v>13</v>
      </c>
      <c r="B3" s="74">
        <f>TCA_OK!E19</f>
        <v>97</v>
      </c>
      <c r="C3" s="74">
        <f>TCA_OK!F19</f>
        <v>1.6949999999999996</v>
      </c>
      <c r="D3" s="74">
        <f>TCA_OK!G19</f>
        <v>22.623333333333335</v>
      </c>
      <c r="E3" s="74">
        <f>TCA_OK!H19</f>
        <v>2.3833333333333333</v>
      </c>
      <c r="F3" s="74">
        <f>TCA_OK!I19</f>
        <v>0.13666666666666669</v>
      </c>
      <c r="G3" s="74">
        <f>TCA_OK!J19</f>
        <v>3.5999999999999997E-2</v>
      </c>
      <c r="H3" s="74">
        <f>TCA_OK!K19</f>
        <v>1.4833333333333336E-2</v>
      </c>
      <c r="I3" s="74">
        <f>TCA_OK!L19</f>
        <v>4.7166666666666669E-2</v>
      </c>
    </row>
    <row r="4" spans="1:9" x14ac:dyDescent="0.3">
      <c r="A4" s="3" t="s">
        <v>15</v>
      </c>
      <c r="B4" s="74">
        <f>TCA_OK!E42</f>
        <v>348.59090909090907</v>
      </c>
      <c r="C4" s="74">
        <f>TCA_OK!F42</f>
        <v>23.472272727272728</v>
      </c>
      <c r="D4" s="74">
        <f>TCA_OK!G42</f>
        <v>59.699090909090891</v>
      </c>
      <c r="E4" s="74">
        <f>TCA_OK!H42</f>
        <v>17.509090909090908</v>
      </c>
      <c r="F4" s="74">
        <f>TCA_OK!I42</f>
        <v>2.6995454545454547</v>
      </c>
      <c r="G4" s="74">
        <f>TCA_OK!J42</f>
        <v>0.44359090909090909</v>
      </c>
      <c r="H4" s="74">
        <f>TCA_OK!K42</f>
        <v>0.55286363636363633</v>
      </c>
      <c r="I4" s="74">
        <f>TCA_OK!L42</f>
        <v>1.2331363636363635</v>
      </c>
    </row>
    <row r="5" spans="1:9" x14ac:dyDescent="0.3">
      <c r="A5" s="3" t="s">
        <v>22</v>
      </c>
      <c r="B5" s="74">
        <f>TCA_OK!E60</f>
        <v>588.94117647058829</v>
      </c>
      <c r="C5" s="74">
        <f>TCA_OK!F60</f>
        <v>16.43470588235294</v>
      </c>
      <c r="D5" s="74">
        <f>TCA_OK!G60</f>
        <v>20.587058823529414</v>
      </c>
      <c r="E5" s="74">
        <f>TCA_OK!H60</f>
        <v>8.5812499999999989</v>
      </c>
      <c r="F5" s="74">
        <f>TCA_OK!I60</f>
        <v>53.550588235294114</v>
      </c>
      <c r="G5" s="74">
        <f>TCA_OK!J60</f>
        <v>9.2591176470588241</v>
      </c>
      <c r="H5" s="74">
        <f>TCA_OK!K60</f>
        <v>23.740823529411763</v>
      </c>
      <c r="I5" s="74">
        <f>TCA_OK!L60</f>
        <v>17.267529411764702</v>
      </c>
    </row>
    <row r="6" spans="1:9" x14ac:dyDescent="0.3">
      <c r="A6" s="3" t="s">
        <v>23</v>
      </c>
      <c r="B6" s="74">
        <f>TCA_OK!E124</f>
        <v>34.666666666666664</v>
      </c>
      <c r="C6" s="74">
        <f>TCA_OK!F124</f>
        <v>2.0355555555555553</v>
      </c>
      <c r="D6" s="74">
        <f>TCA_OK!G124</f>
        <v>7.345079365079366</v>
      </c>
      <c r="E6" s="74">
        <f>TCA_OK!H124</f>
        <v>2.4483870967741939</v>
      </c>
      <c r="F6" s="74">
        <f>TCA_OK!I124</f>
        <v>0.29428571428571426</v>
      </c>
      <c r="G6" s="74">
        <f>TCA_OK!J124</f>
        <v>5.0433333333333316E-2</v>
      </c>
      <c r="H6" s="74">
        <f>TCA_OK!K124</f>
        <v>2.5305084745762721E-2</v>
      </c>
      <c r="I6" s="74">
        <f>TCA_OK!L124</f>
        <v>0.12398305084745764</v>
      </c>
    </row>
    <row r="7" spans="1:9" x14ac:dyDescent="0.3">
      <c r="A7" s="3" t="s">
        <v>25</v>
      </c>
      <c r="B7" s="74">
        <f>TCA_OK!E171</f>
        <v>68.239130434782609</v>
      </c>
      <c r="C7" s="74">
        <f>TCA_OK!F171</f>
        <v>0.8792554739685553</v>
      </c>
      <c r="D7" s="74">
        <f>TCA_OK!G171</f>
        <v>13.299530043874293</v>
      </c>
      <c r="E7" s="74">
        <f>TCA_OK!H171</f>
        <v>2.2345692470518581</v>
      </c>
      <c r="F7" s="74">
        <f>TCA_OK!I171</f>
        <v>0.31718811227301935</v>
      </c>
      <c r="G7" s="74">
        <f>TCA_OK!J171</f>
        <v>4.4814330601614286E-2</v>
      </c>
      <c r="H7" s="74">
        <f>TCA_OK!K171</f>
        <v>4.7955667145771305E-2</v>
      </c>
      <c r="I7" s="74">
        <f>TCA_OK!L171</f>
        <v>9.6159083429248129E-2</v>
      </c>
    </row>
    <row r="8" spans="1:9" x14ac:dyDescent="0.3">
      <c r="A8" s="3" t="s">
        <v>501</v>
      </c>
      <c r="B8" s="74">
        <f>TCA_OK!E172</f>
        <v>51.45289855072464</v>
      </c>
      <c r="C8" s="74">
        <f>TCA_OK!F172</f>
        <v>1.4574055147620553</v>
      </c>
      <c r="D8" s="74">
        <f>TCA_OK!G172</f>
        <v>10.32230470447683</v>
      </c>
      <c r="E8" s="74">
        <f>TCA_OK!H172</f>
        <v>2.341478171913026</v>
      </c>
      <c r="F8" s="74">
        <f>TCA_OK!I172</f>
        <v>0.30573691327936681</v>
      </c>
      <c r="G8" s="74">
        <f>TCA_OK!J172</f>
        <v>4.7623831967473801E-2</v>
      </c>
      <c r="H8" s="74">
        <f>TCA_OK!K172</f>
        <v>3.6630375945767013E-2</v>
      </c>
      <c r="I8" s="74">
        <f>TCA_OK!L172</f>
        <v>0.11007106713835288</v>
      </c>
    </row>
    <row r="9" spans="1:9" x14ac:dyDescent="0.3">
      <c r="A9" s="3" t="s">
        <v>41</v>
      </c>
      <c r="B9" s="74">
        <f>TCA_OK!E197</f>
        <v>876.54166666666663</v>
      </c>
      <c r="C9" s="74">
        <f>TCA_OK!F197</f>
        <v>1.1250000000000001E-2</v>
      </c>
      <c r="D9" s="74">
        <f>TCA_OK!G197</f>
        <v>2.9166666666666664E-2</v>
      </c>
      <c r="E9" s="74">
        <f>TCA_OK!H197</f>
        <v>0</v>
      </c>
      <c r="F9" s="74">
        <f>TCA_OK!I197</f>
        <v>99.195416666666674</v>
      </c>
      <c r="G9" s="74">
        <f>TCA_OK!J197</f>
        <v>26.353179166666663</v>
      </c>
      <c r="H9" s="74">
        <f>TCA_OK!K197</f>
        <v>33.167416666666668</v>
      </c>
      <c r="I9" s="74">
        <f>TCA_OK!L197</f>
        <v>34.582916666666669</v>
      </c>
    </row>
    <row r="10" spans="1:9" x14ac:dyDescent="0.3">
      <c r="A10" s="3" t="s">
        <v>42</v>
      </c>
      <c r="B10" s="74">
        <f>TCA_OK!E211</f>
        <v>865.15384615384619</v>
      </c>
      <c r="C10" s="74">
        <f>TCA_OK!F211</f>
        <v>0.77692307692307694</v>
      </c>
      <c r="D10" s="74">
        <f>TCA_OK!G211</f>
        <v>4.6153846153846149E-3</v>
      </c>
      <c r="E10" s="74">
        <f>TCA_OK!H211</f>
        <v>0</v>
      </c>
      <c r="F10" s="74">
        <f>TCA_OK!I211</f>
        <v>95.862307692307681</v>
      </c>
      <c r="G10" s="74">
        <f>TCA_OK!J211</f>
        <v>32.779692307692315</v>
      </c>
      <c r="H10" s="74">
        <f>TCA_OK!K211</f>
        <v>38.94684615384616</v>
      </c>
      <c r="I10" s="74">
        <f>TCA_OK!L211</f>
        <v>18.51246153846154</v>
      </c>
    </row>
    <row r="11" spans="1:9" x14ac:dyDescent="0.3">
      <c r="A11" s="3" t="s">
        <v>538</v>
      </c>
      <c r="B11" s="75">
        <f>TCA_OK!E214</f>
        <v>61</v>
      </c>
      <c r="C11" s="75">
        <f>TCA_OK!F214</f>
        <v>3.15</v>
      </c>
      <c r="D11" s="75">
        <f>TCA_OK!G214</f>
        <v>4.78</v>
      </c>
      <c r="E11" s="75">
        <f>TCA_OK!H214</f>
        <v>0</v>
      </c>
      <c r="F11" s="75">
        <f>TCA_OK!I214</f>
        <v>3.27</v>
      </c>
      <c r="G11" s="75">
        <f>TCA_OK!J214</f>
        <v>1.865</v>
      </c>
      <c r="H11" s="75">
        <f>TCA_OK!K214</f>
        <v>0.81200000000000006</v>
      </c>
      <c r="I11" s="75">
        <f>TCA_OK!L214</f>
        <v>0.19500000000000001</v>
      </c>
    </row>
    <row r="12" spans="1:9" x14ac:dyDescent="0.3">
      <c r="A12" s="2" t="s">
        <v>45</v>
      </c>
      <c r="B12" s="74">
        <f>TCA_OK!E217</f>
        <v>143</v>
      </c>
      <c r="C12" s="74">
        <f>TCA_OK!F217</f>
        <v>12.56</v>
      </c>
      <c r="D12" s="74">
        <f>TCA_OK!G217</f>
        <v>0.72</v>
      </c>
      <c r="E12" s="74">
        <f>TCA_OK!H217</f>
        <v>0</v>
      </c>
      <c r="F12" s="74">
        <f>TCA_OK!I217</f>
        <v>9.51</v>
      </c>
      <c r="G12" s="74">
        <f>TCA_OK!J217</f>
        <v>3.1259999999999999</v>
      </c>
      <c r="H12" s="74">
        <f>TCA_OK!K217</f>
        <v>3.6579999999999999</v>
      </c>
      <c r="I12" s="74">
        <f>TCA_OK!L217</f>
        <v>1.911</v>
      </c>
    </row>
    <row r="13" spans="1:9" x14ac:dyDescent="0.3">
      <c r="A13" s="3" t="s">
        <v>46</v>
      </c>
      <c r="B13" s="74">
        <f>TCA_OK!E239</f>
        <v>151.57142857142858</v>
      </c>
      <c r="C13" s="74">
        <f>TCA_OK!F239</f>
        <v>16.091428571428569</v>
      </c>
      <c r="D13" s="74">
        <f>TCA_OK!G239</f>
        <v>0.5647619047619048</v>
      </c>
      <c r="E13" s="74">
        <f>TCA_OK!H239</f>
        <v>0</v>
      </c>
      <c r="F13" s="74">
        <f>TCA_OK!I239</f>
        <v>8.9552380952380961</v>
      </c>
      <c r="G13" s="74">
        <f>TCA_OK!J239</f>
        <v>3.3169047619047611</v>
      </c>
      <c r="H13" s="74">
        <f>TCA_OK!K239</f>
        <v>3.1640476190476186</v>
      </c>
      <c r="I13" s="74">
        <f>TCA_OK!L239</f>
        <v>0.93771428571428594</v>
      </c>
    </row>
    <row r="14" spans="1:9" x14ac:dyDescent="0.3">
      <c r="A14" s="3" t="s">
        <v>49</v>
      </c>
      <c r="B14" s="74">
        <f>TCA_OK!E270</f>
        <v>221.1</v>
      </c>
      <c r="C14" s="74">
        <f>TCA_OK!F270</f>
        <v>17.033000000000001</v>
      </c>
      <c r="D14" s="74">
        <f>TCA_OK!G270</f>
        <v>0.5036666666666666</v>
      </c>
      <c r="E14" s="74">
        <f>TCA_OK!H270</f>
        <v>0</v>
      </c>
      <c r="F14" s="74">
        <f>TCA_OK!I270</f>
        <v>16.241666666666664</v>
      </c>
      <c r="G14" s="74">
        <f>TCA_OK!J270</f>
        <v>5.8735333333333335</v>
      </c>
      <c r="H14" s="74">
        <f>TCA_OK!K270</f>
        <v>6.6653666666666673</v>
      </c>
      <c r="I14" s="74">
        <f>TCA_OK!L270</f>
        <v>1.9619333333333331</v>
      </c>
    </row>
    <row r="15" spans="1:9" x14ac:dyDescent="0.3">
      <c r="A15" s="3" t="s">
        <v>55</v>
      </c>
      <c r="B15" s="74">
        <f>TCA_OK!E338</f>
        <v>113.55223880597015</v>
      </c>
      <c r="C15" s="74">
        <f>TCA_OK!F338</f>
        <v>18.628507462686564</v>
      </c>
      <c r="D15" s="74">
        <f>TCA_OK!G338</f>
        <v>0</v>
      </c>
      <c r="E15" s="74">
        <f>TCA_OK!H338</f>
        <v>0</v>
      </c>
      <c r="F15" s="74">
        <f>TCA_OK!I338</f>
        <v>3.7837313432835828</v>
      </c>
      <c r="G15" s="74">
        <f>TCA_OK!J338</f>
        <v>0.89494029850746271</v>
      </c>
      <c r="H15" s="74">
        <f>TCA_OK!K338</f>
        <v>1.3985970149253732</v>
      </c>
      <c r="I15" s="74">
        <f>TCA_OK!L338</f>
        <v>0.94408955223880608</v>
      </c>
    </row>
    <row r="16" spans="1:9" x14ac:dyDescent="0.3">
      <c r="A16" s="3" t="s">
        <v>58</v>
      </c>
      <c r="B16" s="74">
        <f>TCA_OK!E346</f>
        <v>380.28571428571428</v>
      </c>
      <c r="C16" s="74">
        <f>TCA_OK!F346</f>
        <v>4.2857142857142858E-2</v>
      </c>
      <c r="D16" s="74">
        <f>TCA_OK!G346</f>
        <v>97.391428571428577</v>
      </c>
      <c r="E16" s="74">
        <f>TCA_OK!H346</f>
        <v>0.05</v>
      </c>
      <c r="F16" s="74">
        <f>TCA_OK!I346</f>
        <v>0</v>
      </c>
      <c r="G16" s="74">
        <f>TCA_OK!J346</f>
        <v>0</v>
      </c>
      <c r="H16" s="74">
        <f>TCA_OK!K346</f>
        <v>0</v>
      </c>
      <c r="I16" s="74">
        <f>TCA_OK!L346</f>
        <v>0</v>
      </c>
    </row>
    <row r="17" spans="1:9" x14ac:dyDescent="0.3">
      <c r="A17" s="3" t="s">
        <v>539</v>
      </c>
      <c r="B17" s="74">
        <f>TCA_OK!E352</f>
        <v>106.8</v>
      </c>
      <c r="C17" s="74">
        <f>TCA_OK!F352</f>
        <v>0.29799999999999999</v>
      </c>
      <c r="D17" s="74">
        <f>TCA_OK!G352</f>
        <v>2.964</v>
      </c>
      <c r="E17" s="74">
        <f>TCA_OK!H352</f>
        <v>0</v>
      </c>
      <c r="F17" s="74">
        <f>TCA_OK!I352</f>
        <v>0</v>
      </c>
      <c r="G17" s="74">
        <f>TCA_OK!J352</f>
        <v>0</v>
      </c>
      <c r="H17" s="74">
        <f>TCA_OK!K352</f>
        <v>0</v>
      </c>
      <c r="I17" s="74">
        <f>TCA_OK!L352</f>
        <v>0</v>
      </c>
    </row>
    <row r="18" spans="1:9" x14ac:dyDescent="0.3">
      <c r="A18" s="3" t="s">
        <v>555</v>
      </c>
      <c r="B18" s="68">
        <f>TCA_OK!E354</f>
        <v>228</v>
      </c>
      <c r="C18" s="68">
        <f>TCA_OK!F354</f>
        <v>19.600000000000001</v>
      </c>
      <c r="D18" s="68">
        <f>TCA_OK!G354</f>
        <v>57.9</v>
      </c>
      <c r="E18" s="68">
        <f>TCA_OK!H354</f>
        <v>37</v>
      </c>
      <c r="F18" s="68">
        <f>TCA_OK!I354</f>
        <v>13.7</v>
      </c>
      <c r="G18" s="68">
        <f>TCA_OK!J354</f>
        <v>8.07</v>
      </c>
      <c r="H18" s="68">
        <f>TCA_OK!K354</f>
        <v>4.57</v>
      </c>
      <c r="I18" s="68">
        <f>TCA_OK!L354</f>
        <v>0.44</v>
      </c>
    </row>
    <row r="25" spans="1:9" x14ac:dyDescent="0.3">
      <c r="B25" s="3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06DE-A309-4570-B848-41DC98A3737E}">
  <sheetPr>
    <tabColor theme="6"/>
  </sheetPr>
  <dimension ref="A1:P143"/>
  <sheetViews>
    <sheetView tabSelected="1" zoomScale="115" zoomScaleNormal="115" workbookViewId="0">
      <pane ySplit="2" topLeftCell="A3" activePane="bottomLeft" state="frozen"/>
      <selection pane="bottomLeft" activeCell="L31" sqref="L31"/>
    </sheetView>
  </sheetViews>
  <sheetFormatPr baseColWidth="10" defaultRowHeight="15.6" x14ac:dyDescent="0.3"/>
  <cols>
    <col min="1" max="1" width="7.5" customWidth="1"/>
    <col min="2" max="2" width="23.3984375" customWidth="1"/>
    <col min="3" max="3" width="18.5" customWidth="1"/>
    <col min="4" max="4" width="8" customWidth="1"/>
    <col min="5" max="9" width="8.09765625" customWidth="1"/>
    <col min="10" max="10" width="9.8984375" customWidth="1"/>
    <col min="11" max="11" width="10.3984375" customWidth="1"/>
    <col min="12" max="12" width="12.59765625" bestFit="1" customWidth="1"/>
    <col min="14" max="14" width="26.59765625" bestFit="1" customWidth="1"/>
  </cols>
  <sheetData>
    <row r="1" spans="1:14" x14ac:dyDescent="0.3">
      <c r="A1" s="391" t="s">
        <v>514</v>
      </c>
      <c r="B1" s="391" t="s">
        <v>513</v>
      </c>
      <c r="C1" s="4">
        <v>2020</v>
      </c>
      <c r="D1" s="2"/>
      <c r="E1" s="2"/>
      <c r="F1" s="2"/>
      <c r="G1" s="2"/>
      <c r="H1" s="2"/>
      <c r="I1" s="2" t="s">
        <v>533</v>
      </c>
      <c r="J1" s="2"/>
      <c r="K1" s="2"/>
      <c r="L1" s="2"/>
    </row>
    <row r="2" spans="1:14" ht="16.2" thickBot="1" x14ac:dyDescent="0.35">
      <c r="A2" s="392"/>
      <c r="B2" s="392"/>
      <c r="C2" s="282" t="s">
        <v>515</v>
      </c>
      <c r="D2" s="405" t="s">
        <v>516</v>
      </c>
      <c r="E2" s="405" t="s">
        <v>517</v>
      </c>
      <c r="F2" s="405" t="s">
        <v>619</v>
      </c>
      <c r="G2" s="405" t="s">
        <v>620</v>
      </c>
      <c r="H2" s="405" t="s">
        <v>621</v>
      </c>
      <c r="I2" s="405" t="s">
        <v>622</v>
      </c>
      <c r="J2" s="405" t="s">
        <v>623</v>
      </c>
      <c r="K2" s="283" t="s">
        <v>518</v>
      </c>
      <c r="L2" s="282" t="s">
        <v>518</v>
      </c>
      <c r="N2" s="246" t="s">
        <v>584</v>
      </c>
    </row>
    <row r="3" spans="1:14" x14ac:dyDescent="0.3">
      <c r="A3" s="284" t="s">
        <v>502</v>
      </c>
      <c r="B3" s="285" t="s">
        <v>503</v>
      </c>
      <c r="C3" s="249">
        <v>122.68869001273013</v>
      </c>
      <c r="D3" s="406">
        <f>((0.69*3)+(0.78*3)+1)/7</f>
        <v>0.77285714285714291</v>
      </c>
      <c r="E3" s="407">
        <v>25</v>
      </c>
      <c r="F3" s="407">
        <v>0</v>
      </c>
      <c r="G3" s="407">
        <v>0</v>
      </c>
      <c r="H3" s="407">
        <v>0</v>
      </c>
      <c r="I3" s="407">
        <v>0</v>
      </c>
      <c r="J3" s="407">
        <v>0</v>
      </c>
      <c r="K3" s="251"/>
      <c r="L3" s="250">
        <f>C3*D3*(1-(E3/100))</f>
        <v>71.115622818093215</v>
      </c>
      <c r="M3" s="385" t="s">
        <v>68</v>
      </c>
      <c r="N3">
        <f>SUM(K3:L3)</f>
        <v>71.115622818093215</v>
      </c>
    </row>
    <row r="4" spans="1:14" x14ac:dyDescent="0.3">
      <c r="A4" s="286" t="s">
        <v>502</v>
      </c>
      <c r="B4" s="77" t="s">
        <v>504</v>
      </c>
      <c r="C4" s="140">
        <v>62.126797581882613</v>
      </c>
      <c r="D4" s="407">
        <v>0</v>
      </c>
      <c r="E4" s="407">
        <v>17</v>
      </c>
      <c r="F4" s="407">
        <v>0.74</v>
      </c>
      <c r="G4" s="407">
        <v>0.9</v>
      </c>
      <c r="H4" s="407">
        <v>73</v>
      </c>
      <c r="I4" s="407">
        <v>27</v>
      </c>
      <c r="J4" s="407">
        <v>12</v>
      </c>
      <c r="K4" s="132">
        <f>(C4*(I4/100)*F4*(1-(E4/100)))+(C4*(H4/100)*G4*(1-(J4/100)))</f>
        <v>46.22196464013517</v>
      </c>
      <c r="L4" s="2"/>
      <c r="M4" s="386"/>
      <c r="N4">
        <f t="shared" ref="N4:N62" si="0">SUM(K4:L4)</f>
        <v>46.22196464013517</v>
      </c>
    </row>
    <row r="5" spans="1:14" x14ac:dyDescent="0.3">
      <c r="A5" s="286" t="s">
        <v>502</v>
      </c>
      <c r="B5" s="77" t="s">
        <v>618</v>
      </c>
      <c r="C5" s="140">
        <v>3.2952391102258369</v>
      </c>
      <c r="D5" s="407">
        <f>(1+0.79)/2</f>
        <v>0.89500000000000002</v>
      </c>
      <c r="E5" s="407">
        <v>4</v>
      </c>
      <c r="F5" s="407">
        <v>0</v>
      </c>
      <c r="G5" s="407">
        <v>0</v>
      </c>
      <c r="H5" s="407">
        <v>0</v>
      </c>
      <c r="I5" s="407">
        <v>0</v>
      </c>
      <c r="J5" s="407">
        <v>0</v>
      </c>
      <c r="K5" s="2"/>
      <c r="L5" s="68">
        <f>C5*D5*(1-(E5/100))</f>
        <v>2.8312694435060393</v>
      </c>
      <c r="M5" s="386"/>
      <c r="N5">
        <f t="shared" si="0"/>
        <v>2.8312694435060393</v>
      </c>
    </row>
    <row r="6" spans="1:14" x14ac:dyDescent="0.3">
      <c r="A6" s="286" t="s">
        <v>502</v>
      </c>
      <c r="B6" s="77" t="s">
        <v>507</v>
      </c>
      <c r="C6" s="140">
        <v>195.4100705189534</v>
      </c>
      <c r="D6" s="407">
        <v>0</v>
      </c>
      <c r="E6" s="407">
        <v>19</v>
      </c>
      <c r="F6" s="407">
        <v>0.8</v>
      </c>
      <c r="G6" s="407">
        <v>0.75</v>
      </c>
      <c r="H6" s="407">
        <v>60</v>
      </c>
      <c r="I6" s="407">
        <v>40</v>
      </c>
      <c r="J6" s="407">
        <v>15</v>
      </c>
      <c r="K6" s="132">
        <f>(C6*(I6/100)*F6*(1-(E6/100)))+(C6*(H6/100)*G6*(1-(J6/100)))</f>
        <v>125.3946422520124</v>
      </c>
      <c r="L6" s="2"/>
      <c r="M6" s="386"/>
      <c r="N6">
        <f t="shared" si="0"/>
        <v>125.3946422520124</v>
      </c>
    </row>
    <row r="7" spans="1:14" x14ac:dyDescent="0.3">
      <c r="A7" s="286" t="s">
        <v>502</v>
      </c>
      <c r="B7" s="77" t="s">
        <v>508</v>
      </c>
      <c r="C7" s="140">
        <v>18.879303573846553</v>
      </c>
      <c r="D7" s="407">
        <v>1</v>
      </c>
      <c r="E7" s="407">
        <v>0</v>
      </c>
      <c r="F7" s="407">
        <v>0</v>
      </c>
      <c r="G7" s="407">
        <v>0</v>
      </c>
      <c r="H7" s="407">
        <v>0</v>
      </c>
      <c r="I7" s="407">
        <v>0</v>
      </c>
      <c r="J7" s="407">
        <v>0</v>
      </c>
      <c r="K7" s="2"/>
      <c r="L7" s="68">
        <f>C7*D7</f>
        <v>18.879303573846553</v>
      </c>
      <c r="M7" s="386"/>
      <c r="N7">
        <f t="shared" si="0"/>
        <v>18.879303573846553</v>
      </c>
    </row>
    <row r="8" spans="1:14" x14ac:dyDescent="0.3">
      <c r="A8" s="286" t="s">
        <v>502</v>
      </c>
      <c r="B8" s="77" t="s">
        <v>509</v>
      </c>
      <c r="C8" s="141">
        <v>6.4</v>
      </c>
      <c r="D8" s="407">
        <v>1</v>
      </c>
      <c r="E8" s="407">
        <v>0</v>
      </c>
      <c r="F8" s="407">
        <v>0</v>
      </c>
      <c r="G8" s="407">
        <v>0</v>
      </c>
      <c r="H8" s="407">
        <v>0</v>
      </c>
      <c r="I8" s="407">
        <v>0</v>
      </c>
      <c r="J8" s="407">
        <v>0</v>
      </c>
      <c r="K8" s="2"/>
      <c r="L8" s="68">
        <f>C8*D8</f>
        <v>6.4</v>
      </c>
      <c r="M8" s="386"/>
      <c r="N8">
        <f t="shared" si="0"/>
        <v>6.4</v>
      </c>
    </row>
    <row r="9" spans="1:14" x14ac:dyDescent="0.3">
      <c r="A9" s="286" t="s">
        <v>502</v>
      </c>
      <c r="B9" s="77" t="s">
        <v>43</v>
      </c>
      <c r="C9" s="141">
        <v>190</v>
      </c>
      <c r="D9" s="407">
        <v>1</v>
      </c>
      <c r="E9" s="407">
        <v>7</v>
      </c>
      <c r="F9" s="407">
        <v>0</v>
      </c>
      <c r="G9" s="407">
        <v>0</v>
      </c>
      <c r="H9" s="407">
        <v>0</v>
      </c>
      <c r="I9" s="407">
        <v>0</v>
      </c>
      <c r="J9" s="407">
        <v>0</v>
      </c>
      <c r="K9" s="2"/>
      <c r="L9" s="68">
        <f>C9*D9*(1-(E9/100))</f>
        <v>176.7</v>
      </c>
      <c r="M9" s="386"/>
      <c r="N9">
        <f t="shared" si="0"/>
        <v>176.7</v>
      </c>
    </row>
    <row r="10" spans="1:14" x14ac:dyDescent="0.3">
      <c r="A10" s="286" t="s">
        <v>502</v>
      </c>
      <c r="B10" s="77" t="s">
        <v>45</v>
      </c>
      <c r="C10" s="140">
        <v>13.101588325861771</v>
      </c>
      <c r="D10" s="407">
        <v>1</v>
      </c>
      <c r="E10" s="407">
        <v>8</v>
      </c>
      <c r="F10" s="407">
        <v>0</v>
      </c>
      <c r="G10" s="407">
        <v>0</v>
      </c>
      <c r="H10" s="407">
        <v>0</v>
      </c>
      <c r="I10" s="407">
        <v>0</v>
      </c>
      <c r="J10" s="407">
        <v>0</v>
      </c>
      <c r="K10" s="2"/>
      <c r="L10" s="68">
        <f>C10*D10*(1-(E10/100))</f>
        <v>12.053461259792829</v>
      </c>
      <c r="M10" s="386"/>
      <c r="N10">
        <f t="shared" si="0"/>
        <v>12.053461259792829</v>
      </c>
    </row>
    <row r="11" spans="1:14" x14ac:dyDescent="0.3">
      <c r="A11" s="286" t="s">
        <v>502</v>
      </c>
      <c r="B11" s="77" t="s">
        <v>510</v>
      </c>
      <c r="C11" s="140">
        <v>15.152416804194116</v>
      </c>
      <c r="D11" s="407">
        <v>0.71250000000000002</v>
      </c>
      <c r="E11" s="407">
        <v>11</v>
      </c>
      <c r="F11" s="407">
        <v>0</v>
      </c>
      <c r="G11" s="407">
        <v>0</v>
      </c>
      <c r="H11" s="407">
        <v>0</v>
      </c>
      <c r="I11" s="407">
        <v>0</v>
      </c>
      <c r="J11" s="407">
        <v>0</v>
      </c>
      <c r="K11" s="2"/>
      <c r="L11" s="68">
        <f>C11*D11*(1-(E11/100))</f>
        <v>9.6085263059595949</v>
      </c>
      <c r="M11" s="386"/>
      <c r="N11">
        <f t="shared" si="0"/>
        <v>9.6085263059595949</v>
      </c>
    </row>
    <row r="12" spans="1:14" x14ac:dyDescent="0.3">
      <c r="A12" s="286" t="s">
        <v>502</v>
      </c>
      <c r="B12" s="77" t="s">
        <v>511</v>
      </c>
      <c r="C12" s="140">
        <v>66.119646884402215</v>
      </c>
      <c r="D12" s="407">
        <v>0.69699999999999995</v>
      </c>
      <c r="E12" s="407">
        <v>11</v>
      </c>
      <c r="F12" s="407">
        <v>0</v>
      </c>
      <c r="G12" s="407">
        <v>0</v>
      </c>
      <c r="H12" s="407">
        <v>0</v>
      </c>
      <c r="I12" s="407">
        <v>0</v>
      </c>
      <c r="J12" s="407">
        <v>0</v>
      </c>
      <c r="K12" s="2"/>
      <c r="L12" s="68">
        <f>C12*D12*(1-(E12/100))</f>
        <v>41.016000551801227</v>
      </c>
      <c r="M12" s="386"/>
      <c r="N12">
        <f t="shared" si="0"/>
        <v>41.016000551801227</v>
      </c>
    </row>
    <row r="13" spans="1:14" x14ac:dyDescent="0.3">
      <c r="A13" s="286" t="s">
        <v>502</v>
      </c>
      <c r="B13" s="77" t="s">
        <v>55</v>
      </c>
      <c r="C13" s="140">
        <v>23.609029380786112</v>
      </c>
      <c r="D13" s="407">
        <v>0</v>
      </c>
      <c r="E13" s="407">
        <v>11</v>
      </c>
      <c r="F13" s="407">
        <v>0.5</v>
      </c>
      <c r="G13" s="407">
        <v>0.5</v>
      </c>
      <c r="H13" s="407">
        <v>96</v>
      </c>
      <c r="I13" s="407">
        <v>4</v>
      </c>
      <c r="J13" s="407">
        <v>10</v>
      </c>
      <c r="K13" s="132">
        <f>(C13*(I13/100)*F13*(1-(E13/100)))+(C13*(H13/100)*G13*(1-(J13/100)))</f>
        <v>10.619341415477594</v>
      </c>
      <c r="L13" s="2"/>
      <c r="M13" s="386"/>
      <c r="N13">
        <f t="shared" si="0"/>
        <v>10.619341415477594</v>
      </c>
    </row>
    <row r="14" spans="1:14" x14ac:dyDescent="0.3">
      <c r="A14" s="286" t="s">
        <v>502</v>
      </c>
      <c r="B14" s="77" t="s">
        <v>58</v>
      </c>
      <c r="C14" s="140">
        <v>34.893169530114626</v>
      </c>
      <c r="D14" s="407">
        <v>1</v>
      </c>
      <c r="E14" s="407">
        <v>0</v>
      </c>
      <c r="F14" s="407">
        <v>0</v>
      </c>
      <c r="G14" s="407">
        <v>0</v>
      </c>
      <c r="H14" s="407">
        <v>0</v>
      </c>
      <c r="I14" s="407">
        <v>0</v>
      </c>
      <c r="J14" s="407">
        <v>0</v>
      </c>
      <c r="K14" s="2"/>
      <c r="L14" s="68">
        <f>C14*D14</f>
        <v>34.893169530114626</v>
      </c>
      <c r="M14" s="386"/>
      <c r="N14">
        <f t="shared" si="0"/>
        <v>34.893169530114626</v>
      </c>
    </row>
    <row r="15" spans="1:14" x14ac:dyDescent="0.3">
      <c r="A15" s="286" t="s">
        <v>502</v>
      </c>
      <c r="B15" s="77" t="s">
        <v>512</v>
      </c>
      <c r="C15" s="140">
        <v>97.98398972502018</v>
      </c>
      <c r="D15" s="407">
        <v>1</v>
      </c>
      <c r="E15" s="407">
        <v>0</v>
      </c>
      <c r="F15" s="407">
        <v>0</v>
      </c>
      <c r="G15" s="407">
        <v>0</v>
      </c>
      <c r="H15" s="407">
        <v>0</v>
      </c>
      <c r="I15" s="407">
        <v>0</v>
      </c>
      <c r="J15" s="407">
        <v>0</v>
      </c>
      <c r="K15" s="2"/>
      <c r="L15" s="68">
        <f>C15*D15</f>
        <v>97.98398972502018</v>
      </c>
      <c r="M15" s="386"/>
      <c r="N15">
        <f t="shared" si="0"/>
        <v>97.98398972502018</v>
      </c>
    </row>
    <row r="16" spans="1:14" ht="16.2" thickBot="1" x14ac:dyDescent="0.35">
      <c r="A16" s="287" t="s">
        <v>502</v>
      </c>
      <c r="B16" s="99" t="s">
        <v>62</v>
      </c>
      <c r="C16" s="142">
        <v>0</v>
      </c>
      <c r="D16" s="407">
        <v>1</v>
      </c>
      <c r="E16" s="407">
        <v>0</v>
      </c>
      <c r="F16" s="407">
        <v>0</v>
      </c>
      <c r="G16" s="407">
        <v>0</v>
      </c>
      <c r="H16" s="407">
        <v>0</v>
      </c>
      <c r="I16" s="407">
        <v>0</v>
      </c>
      <c r="J16" s="407">
        <v>0</v>
      </c>
      <c r="K16" s="133"/>
      <c r="L16" s="134">
        <f>C16*D16</f>
        <v>0</v>
      </c>
      <c r="M16" s="387"/>
      <c r="N16">
        <f t="shared" si="0"/>
        <v>0</v>
      </c>
    </row>
    <row r="17" spans="1:14" x14ac:dyDescent="0.3">
      <c r="A17" s="278" t="s">
        <v>524</v>
      </c>
      <c r="B17" s="279" t="s">
        <v>503</v>
      </c>
      <c r="C17" s="249">
        <v>128.72999999999999</v>
      </c>
      <c r="D17" s="406">
        <f>((0.69*3)+(0.78*3)+1)/7</f>
        <v>0.77285714285714291</v>
      </c>
      <c r="E17" s="407">
        <v>25</v>
      </c>
      <c r="F17" s="407">
        <v>0</v>
      </c>
      <c r="G17" s="407">
        <v>0</v>
      </c>
      <c r="H17" s="407">
        <v>0</v>
      </c>
      <c r="I17" s="407">
        <v>0</v>
      </c>
      <c r="J17" s="407">
        <v>0</v>
      </c>
      <c r="K17" s="251"/>
      <c r="L17" s="250">
        <f>C17*D17*(1-(E17/100))</f>
        <v>74.617424999999997</v>
      </c>
      <c r="M17" s="385" t="s">
        <v>68</v>
      </c>
      <c r="N17">
        <f t="shared" si="0"/>
        <v>74.617424999999997</v>
      </c>
    </row>
    <row r="18" spans="1:14" x14ac:dyDescent="0.3">
      <c r="A18" s="280" t="s">
        <v>524</v>
      </c>
      <c r="B18" s="78" t="s">
        <v>504</v>
      </c>
      <c r="C18" s="140">
        <v>66.47</v>
      </c>
      <c r="D18" s="407">
        <v>0</v>
      </c>
      <c r="E18" s="407">
        <v>17</v>
      </c>
      <c r="F18" s="407">
        <v>0.74</v>
      </c>
      <c r="G18" s="407">
        <v>0.9</v>
      </c>
      <c r="H18" s="407">
        <v>73</v>
      </c>
      <c r="I18" s="407">
        <v>27</v>
      </c>
      <c r="J18" s="407">
        <v>12</v>
      </c>
      <c r="K18" s="132">
        <f>(C18*(I18/100)*F18*(1-(E18/100)))+(C18*(H18/100)*G18*(1-(J18/100)))</f>
        <v>49.453281180000005</v>
      </c>
      <c r="L18" s="2"/>
      <c r="M18" s="386"/>
      <c r="N18">
        <f t="shared" si="0"/>
        <v>49.453281180000005</v>
      </c>
    </row>
    <row r="19" spans="1:14" x14ac:dyDescent="0.3">
      <c r="A19" s="280" t="s">
        <v>524</v>
      </c>
      <c r="B19" s="78" t="s">
        <v>618</v>
      </c>
      <c r="C19" s="140">
        <v>2.77</v>
      </c>
      <c r="D19" s="407">
        <f>D5</f>
        <v>0.89500000000000002</v>
      </c>
      <c r="E19" s="407">
        <v>4</v>
      </c>
      <c r="F19" s="407">
        <v>0</v>
      </c>
      <c r="G19" s="407">
        <v>0</v>
      </c>
      <c r="H19" s="407">
        <v>0</v>
      </c>
      <c r="I19" s="407">
        <v>0</v>
      </c>
      <c r="J19" s="407">
        <v>0</v>
      </c>
      <c r="K19" s="2"/>
      <c r="L19" s="68">
        <f>C19*D19*(1-(E19/100))</f>
        <v>2.3799839999999999</v>
      </c>
      <c r="M19" s="386"/>
      <c r="N19">
        <f t="shared" si="0"/>
        <v>2.3799839999999999</v>
      </c>
    </row>
    <row r="20" spans="1:14" x14ac:dyDescent="0.3">
      <c r="A20" s="280" t="s">
        <v>524</v>
      </c>
      <c r="B20" s="78" t="s">
        <v>507</v>
      </c>
      <c r="C20" s="140">
        <v>172.51</v>
      </c>
      <c r="D20" s="407">
        <v>0</v>
      </c>
      <c r="E20" s="407">
        <v>19</v>
      </c>
      <c r="F20" s="407">
        <v>0.8</v>
      </c>
      <c r="G20" s="407">
        <v>0.75</v>
      </c>
      <c r="H20" s="407">
        <v>60</v>
      </c>
      <c r="I20" s="407">
        <v>40</v>
      </c>
      <c r="J20" s="407">
        <v>15</v>
      </c>
      <c r="K20" s="132">
        <f>(C20*(I20/100)*F20*(1-(E20/100)))+(C20*(H20/100)*G20*(1-(J20/100)))</f>
        <v>110.69966700000001</v>
      </c>
      <c r="L20" s="2"/>
      <c r="M20" s="386"/>
      <c r="N20">
        <f t="shared" si="0"/>
        <v>110.69966700000001</v>
      </c>
    </row>
    <row r="21" spans="1:14" x14ac:dyDescent="0.3">
      <c r="A21" s="280" t="s">
        <v>524</v>
      </c>
      <c r="B21" s="78" t="s">
        <v>508</v>
      </c>
      <c r="C21" s="140">
        <v>15.499999999999998</v>
      </c>
      <c r="D21" s="407">
        <v>1</v>
      </c>
      <c r="E21" s="407">
        <v>0</v>
      </c>
      <c r="F21" s="407">
        <v>0</v>
      </c>
      <c r="G21" s="407">
        <v>0</v>
      </c>
      <c r="H21" s="407">
        <v>0</v>
      </c>
      <c r="I21" s="407">
        <v>0</v>
      </c>
      <c r="J21" s="407">
        <v>0</v>
      </c>
      <c r="K21" s="2"/>
      <c r="L21" s="68">
        <f>C21*D21</f>
        <v>15.499999999999998</v>
      </c>
      <c r="M21" s="386"/>
      <c r="N21">
        <f t="shared" si="0"/>
        <v>15.499999999999998</v>
      </c>
    </row>
    <row r="22" spans="1:14" x14ac:dyDescent="0.3">
      <c r="A22" s="280" t="s">
        <v>524</v>
      </c>
      <c r="B22" s="78" t="s">
        <v>509</v>
      </c>
      <c r="C22" s="141">
        <v>4.63</v>
      </c>
      <c r="D22" s="407">
        <v>1</v>
      </c>
      <c r="E22" s="407">
        <v>0</v>
      </c>
      <c r="F22" s="407">
        <v>0</v>
      </c>
      <c r="G22" s="407">
        <v>0</v>
      </c>
      <c r="H22" s="407">
        <v>0</v>
      </c>
      <c r="I22" s="407">
        <v>0</v>
      </c>
      <c r="J22" s="407">
        <v>0</v>
      </c>
      <c r="K22" s="2"/>
      <c r="L22" s="68">
        <f>C22*D22</f>
        <v>4.63</v>
      </c>
      <c r="M22" s="386"/>
      <c r="N22">
        <f t="shared" si="0"/>
        <v>4.63</v>
      </c>
    </row>
    <row r="23" spans="1:14" x14ac:dyDescent="0.3">
      <c r="A23" s="280" t="s">
        <v>524</v>
      </c>
      <c r="B23" s="78" t="s">
        <v>43</v>
      </c>
      <c r="C23" s="141">
        <v>198.1</v>
      </c>
      <c r="D23" s="407">
        <v>1</v>
      </c>
      <c r="E23" s="407">
        <v>7</v>
      </c>
      <c r="F23" s="407">
        <v>0</v>
      </c>
      <c r="G23" s="407">
        <v>0</v>
      </c>
      <c r="H23" s="407">
        <v>0</v>
      </c>
      <c r="I23" s="407">
        <v>0</v>
      </c>
      <c r="J23" s="407">
        <v>0</v>
      </c>
      <c r="K23" s="2"/>
      <c r="L23" s="68">
        <f>C23*D23*(1-(E23/100))</f>
        <v>184.23299999999998</v>
      </c>
      <c r="M23" s="386"/>
      <c r="N23">
        <f t="shared" si="0"/>
        <v>184.23299999999998</v>
      </c>
    </row>
    <row r="24" spans="1:14" x14ac:dyDescent="0.3">
      <c r="A24" s="280" t="s">
        <v>524</v>
      </c>
      <c r="B24" s="78" t="s">
        <v>45</v>
      </c>
      <c r="C24" s="140">
        <v>11.229999999999999</v>
      </c>
      <c r="D24" s="407">
        <v>1</v>
      </c>
      <c r="E24" s="407">
        <v>8</v>
      </c>
      <c r="F24" s="407">
        <v>0</v>
      </c>
      <c r="G24" s="407">
        <v>0</v>
      </c>
      <c r="H24" s="407">
        <v>0</v>
      </c>
      <c r="I24" s="407">
        <v>0</v>
      </c>
      <c r="J24" s="407">
        <v>0</v>
      </c>
      <c r="K24" s="2"/>
      <c r="L24" s="68">
        <f>C24*D24*(1-(E24/100))</f>
        <v>10.3316</v>
      </c>
      <c r="M24" s="386"/>
      <c r="N24">
        <f t="shared" si="0"/>
        <v>10.3316</v>
      </c>
    </row>
    <row r="25" spans="1:14" x14ac:dyDescent="0.3">
      <c r="A25" s="280" t="s">
        <v>524</v>
      </c>
      <c r="B25" s="78" t="s">
        <v>510</v>
      </c>
      <c r="C25" s="140">
        <v>21.290000000000003</v>
      </c>
      <c r="D25" s="407">
        <v>0.71250000000000002</v>
      </c>
      <c r="E25" s="407">
        <v>11</v>
      </c>
      <c r="F25" s="407">
        <v>0</v>
      </c>
      <c r="G25" s="407">
        <v>0</v>
      </c>
      <c r="H25" s="407">
        <v>0</v>
      </c>
      <c r="I25" s="407">
        <v>0</v>
      </c>
      <c r="J25" s="407">
        <v>0</v>
      </c>
      <c r="K25" s="2"/>
      <c r="L25" s="68">
        <f>C25*D25*(1-(E25/100))</f>
        <v>13.500521250000002</v>
      </c>
      <c r="M25" s="386"/>
      <c r="N25">
        <f t="shared" si="0"/>
        <v>13.500521250000002</v>
      </c>
    </row>
    <row r="26" spans="1:14" x14ac:dyDescent="0.3">
      <c r="A26" s="280" t="s">
        <v>524</v>
      </c>
      <c r="B26" s="78" t="s">
        <v>511</v>
      </c>
      <c r="C26" s="140">
        <v>59.339999999999996</v>
      </c>
      <c r="D26" s="407">
        <v>0.69699999999999995</v>
      </c>
      <c r="E26" s="407">
        <v>11</v>
      </c>
      <c r="F26" s="407">
        <v>0</v>
      </c>
      <c r="G26" s="407">
        <v>0</v>
      </c>
      <c r="H26" s="407">
        <v>0</v>
      </c>
      <c r="I26" s="407">
        <v>0</v>
      </c>
      <c r="J26" s="407">
        <v>0</v>
      </c>
      <c r="K26" s="2"/>
      <c r="L26" s="68">
        <f>C26*D26*(1-(E26/100))</f>
        <v>36.810382199999992</v>
      </c>
      <c r="M26" s="386"/>
      <c r="N26">
        <f t="shared" si="0"/>
        <v>36.810382199999992</v>
      </c>
    </row>
    <row r="27" spans="1:14" x14ac:dyDescent="0.3">
      <c r="A27" s="280" t="s">
        <v>524</v>
      </c>
      <c r="B27" s="78" t="s">
        <v>55</v>
      </c>
      <c r="C27" s="140">
        <v>17.91</v>
      </c>
      <c r="D27" s="407">
        <v>0</v>
      </c>
      <c r="E27" s="407">
        <v>11</v>
      </c>
      <c r="F27" s="407">
        <v>0.5</v>
      </c>
      <c r="G27" s="407">
        <v>0.5</v>
      </c>
      <c r="H27" s="407">
        <v>96</v>
      </c>
      <c r="I27" s="407">
        <v>4</v>
      </c>
      <c r="J27" s="407">
        <v>10</v>
      </c>
      <c r="K27" s="132">
        <f>(C27*(I27/100)*F27*(1-(E27/100)))+(C27*(H27/100)*G27*(1-(J27/100)))</f>
        <v>8.0559180000000001</v>
      </c>
      <c r="L27" s="2"/>
      <c r="M27" s="386"/>
      <c r="N27">
        <f t="shared" si="0"/>
        <v>8.0559180000000001</v>
      </c>
    </row>
    <row r="28" spans="1:14" x14ac:dyDescent="0.3">
      <c r="A28" s="280" t="s">
        <v>524</v>
      </c>
      <c r="B28" s="78" t="s">
        <v>58</v>
      </c>
      <c r="C28" s="140">
        <v>24.93</v>
      </c>
      <c r="D28" s="407">
        <v>1</v>
      </c>
      <c r="E28" s="407">
        <v>0</v>
      </c>
      <c r="F28" s="407">
        <v>0</v>
      </c>
      <c r="G28" s="407">
        <v>0</v>
      </c>
      <c r="H28" s="407">
        <v>0</v>
      </c>
      <c r="I28" s="407">
        <v>0</v>
      </c>
      <c r="J28" s="407">
        <v>0</v>
      </c>
      <c r="K28" s="2"/>
      <c r="L28" s="68">
        <f>C28*D28</f>
        <v>24.93</v>
      </c>
      <c r="M28" s="386"/>
      <c r="N28">
        <f t="shared" si="0"/>
        <v>24.93</v>
      </c>
    </row>
    <row r="29" spans="1:14" x14ac:dyDescent="0.3">
      <c r="A29" s="280" t="s">
        <v>524</v>
      </c>
      <c r="B29" s="78" t="s">
        <v>512</v>
      </c>
      <c r="C29" s="140">
        <v>80.28</v>
      </c>
      <c r="D29" s="407">
        <v>1</v>
      </c>
      <c r="E29" s="407">
        <v>0</v>
      </c>
      <c r="F29" s="407">
        <v>0</v>
      </c>
      <c r="G29" s="407">
        <v>0</v>
      </c>
      <c r="H29" s="407">
        <v>0</v>
      </c>
      <c r="I29" s="407">
        <v>0</v>
      </c>
      <c r="J29" s="407">
        <v>0</v>
      </c>
      <c r="K29" s="2"/>
      <c r="L29" s="68">
        <f>C29*D29</f>
        <v>80.28</v>
      </c>
      <c r="M29" s="386"/>
      <c r="N29">
        <f t="shared" si="0"/>
        <v>80.28</v>
      </c>
    </row>
    <row r="30" spans="1:14" ht="16.2" thickBot="1" x14ac:dyDescent="0.35">
      <c r="A30" s="281" t="s">
        <v>524</v>
      </c>
      <c r="B30" s="103" t="s">
        <v>62</v>
      </c>
      <c r="C30" s="142">
        <v>0</v>
      </c>
      <c r="D30" s="407">
        <v>1</v>
      </c>
      <c r="E30" s="407">
        <v>0</v>
      </c>
      <c r="F30" s="407">
        <v>0</v>
      </c>
      <c r="G30" s="407">
        <v>0</v>
      </c>
      <c r="H30" s="407">
        <v>0</v>
      </c>
      <c r="I30" s="407">
        <v>0</v>
      </c>
      <c r="J30" s="407">
        <v>0</v>
      </c>
      <c r="K30" s="133"/>
      <c r="L30" s="134">
        <f>C30*D30</f>
        <v>0</v>
      </c>
      <c r="M30" s="387"/>
      <c r="N30">
        <f t="shared" si="0"/>
        <v>0</v>
      </c>
    </row>
    <row r="31" spans="1:14" x14ac:dyDescent="0.3">
      <c r="A31" s="274" t="s">
        <v>525</v>
      </c>
      <c r="B31" s="275" t="s">
        <v>503</v>
      </c>
      <c r="C31" s="249">
        <v>204.13473584785996</v>
      </c>
      <c r="D31" s="406">
        <f>((0.69*3)+(0.78*3)+1)/7</f>
        <v>0.77285714285714291</v>
      </c>
      <c r="E31" s="407">
        <v>20</v>
      </c>
      <c r="F31" s="407">
        <v>0</v>
      </c>
      <c r="G31" s="407">
        <v>0</v>
      </c>
      <c r="H31" s="407">
        <v>0</v>
      </c>
      <c r="I31" s="407">
        <v>0</v>
      </c>
      <c r="J31" s="407">
        <v>0</v>
      </c>
      <c r="K31" s="251"/>
      <c r="L31" s="250">
        <f>C31*D31*(1-(E31/100))</f>
        <v>126.2135909642197</v>
      </c>
      <c r="M31" s="385" t="s">
        <v>535</v>
      </c>
      <c r="N31">
        <f t="shared" si="0"/>
        <v>126.2135909642197</v>
      </c>
    </row>
    <row r="32" spans="1:14" x14ac:dyDescent="0.3">
      <c r="A32" s="276" t="s">
        <v>525</v>
      </c>
      <c r="B32" s="79" t="s">
        <v>504</v>
      </c>
      <c r="C32" s="140">
        <v>70.345729695501461</v>
      </c>
      <c r="D32" s="407">
        <v>0</v>
      </c>
      <c r="E32" s="407">
        <v>10</v>
      </c>
      <c r="F32" s="407">
        <v>0.74</v>
      </c>
      <c r="G32" s="407">
        <v>0.9</v>
      </c>
      <c r="H32" s="407">
        <v>15</v>
      </c>
      <c r="I32" s="407">
        <v>85</v>
      </c>
      <c r="J32" s="407">
        <v>12</v>
      </c>
      <c r="K32" s="132">
        <f>(C32*(I32/100)*F32*(1-(E32/100)))+(C32*(H32/100)*G32*(1-(J32/100)))</f>
        <v>48.179790268448954</v>
      </c>
      <c r="L32" s="2"/>
      <c r="M32" s="386"/>
      <c r="N32">
        <f t="shared" si="0"/>
        <v>48.179790268448954</v>
      </c>
    </row>
    <row r="33" spans="1:15" x14ac:dyDescent="0.3">
      <c r="A33" s="276" t="s">
        <v>525</v>
      </c>
      <c r="B33" s="79" t="s">
        <v>618</v>
      </c>
      <c r="C33" s="140">
        <v>6.8324340630832525</v>
      </c>
      <c r="D33" s="407">
        <f>D19</f>
        <v>0.89500000000000002</v>
      </c>
      <c r="E33" s="407">
        <v>4</v>
      </c>
      <c r="F33" s="407">
        <v>0</v>
      </c>
      <c r="G33" s="407">
        <v>0</v>
      </c>
      <c r="H33" s="407">
        <v>0</v>
      </c>
      <c r="I33" s="407">
        <v>0</v>
      </c>
      <c r="J33" s="407">
        <v>0</v>
      </c>
      <c r="K33" s="2"/>
      <c r="L33" s="68">
        <f>C33*D33*(1-(E33/100))</f>
        <v>5.8704273470011312</v>
      </c>
      <c r="M33" s="386"/>
      <c r="N33">
        <f t="shared" si="0"/>
        <v>5.8704273470011312</v>
      </c>
    </row>
    <row r="34" spans="1:15" x14ac:dyDescent="0.3">
      <c r="A34" s="276" t="s">
        <v>525</v>
      </c>
      <c r="B34" s="79" t="s">
        <v>507</v>
      </c>
      <c r="C34" s="140">
        <v>479.1991773051418</v>
      </c>
      <c r="D34" s="407">
        <v>0</v>
      </c>
      <c r="E34" s="407">
        <v>15</v>
      </c>
      <c r="F34" s="407">
        <v>0.8</v>
      </c>
      <c r="G34" s="407">
        <v>0.75</v>
      </c>
      <c r="H34" s="407">
        <v>4</v>
      </c>
      <c r="I34" s="407">
        <v>96</v>
      </c>
      <c r="J34" s="407">
        <v>8</v>
      </c>
      <c r="K34" s="132">
        <f>(C34*(I34/100)*F34*(1-(E34/100)))+(C34*(H34/100)*G34*(1-(J34/100)))</f>
        <v>326.04712023841853</v>
      </c>
      <c r="L34" s="2"/>
      <c r="M34" s="386"/>
      <c r="N34">
        <f t="shared" si="0"/>
        <v>326.04712023841853</v>
      </c>
    </row>
    <row r="35" spans="1:15" x14ac:dyDescent="0.3">
      <c r="A35" s="276" t="s">
        <v>525</v>
      </c>
      <c r="B35" s="79" t="s">
        <v>508</v>
      </c>
      <c r="C35" s="140">
        <v>9.5366843830745154</v>
      </c>
      <c r="D35" s="407">
        <v>1</v>
      </c>
      <c r="E35" s="407">
        <v>0</v>
      </c>
      <c r="F35" s="407">
        <v>0</v>
      </c>
      <c r="G35" s="407">
        <v>0</v>
      </c>
      <c r="H35" s="407">
        <v>0</v>
      </c>
      <c r="I35" s="407">
        <v>0</v>
      </c>
      <c r="J35" s="407">
        <v>0</v>
      </c>
      <c r="K35" s="2"/>
      <c r="L35" s="68">
        <f>C35*D35</f>
        <v>9.5366843830745154</v>
      </c>
      <c r="M35" s="386"/>
      <c r="N35">
        <f t="shared" si="0"/>
        <v>9.5366843830745154</v>
      </c>
    </row>
    <row r="36" spans="1:15" x14ac:dyDescent="0.3">
      <c r="A36" s="276" t="s">
        <v>525</v>
      </c>
      <c r="B36" s="79" t="s">
        <v>509</v>
      </c>
      <c r="C36" s="141">
        <v>1.59</v>
      </c>
      <c r="D36" s="407">
        <v>1</v>
      </c>
      <c r="E36" s="407">
        <v>0</v>
      </c>
      <c r="F36" s="407">
        <v>0</v>
      </c>
      <c r="G36" s="407">
        <v>0</v>
      </c>
      <c r="H36" s="407">
        <v>0</v>
      </c>
      <c r="I36" s="407">
        <v>0</v>
      </c>
      <c r="J36" s="407">
        <v>0</v>
      </c>
      <c r="K36" s="2"/>
      <c r="L36" s="68">
        <f>C36*D36</f>
        <v>1.59</v>
      </c>
      <c r="M36" s="386"/>
      <c r="N36">
        <f t="shared" si="0"/>
        <v>1.59</v>
      </c>
    </row>
    <row r="37" spans="1:15" x14ac:dyDescent="0.3">
      <c r="A37" s="276" t="s">
        <v>525</v>
      </c>
      <c r="B37" s="79" t="s">
        <v>43</v>
      </c>
      <c r="C37" s="141">
        <v>24.8</v>
      </c>
      <c r="D37" s="407">
        <v>1</v>
      </c>
      <c r="E37" s="407">
        <v>5</v>
      </c>
      <c r="F37" s="407">
        <v>0</v>
      </c>
      <c r="G37" s="407">
        <v>0</v>
      </c>
      <c r="H37" s="407">
        <v>0</v>
      </c>
      <c r="I37" s="407">
        <v>0</v>
      </c>
      <c r="J37" s="407">
        <v>0</v>
      </c>
      <c r="K37" s="2"/>
      <c r="L37" s="68">
        <f>C37*D37*(1-(E37/100))</f>
        <v>23.56</v>
      </c>
      <c r="M37" s="386"/>
      <c r="N37">
        <f t="shared" si="0"/>
        <v>23.56</v>
      </c>
    </row>
    <row r="38" spans="1:15" x14ac:dyDescent="0.3">
      <c r="A38" s="276" t="s">
        <v>525</v>
      </c>
      <c r="B38" s="79" t="s">
        <v>45</v>
      </c>
      <c r="C38" s="140">
        <v>21.764353287687136</v>
      </c>
      <c r="D38" s="407">
        <v>1</v>
      </c>
      <c r="E38" s="407">
        <v>5</v>
      </c>
      <c r="F38" s="407">
        <v>0</v>
      </c>
      <c r="G38" s="407">
        <v>0</v>
      </c>
      <c r="H38" s="407">
        <v>0</v>
      </c>
      <c r="I38" s="407">
        <v>0</v>
      </c>
      <c r="J38" s="407">
        <v>0</v>
      </c>
      <c r="K38" s="2"/>
      <c r="L38" s="68">
        <f>C38*D38*(1-(E38/100))</f>
        <v>20.676135623302777</v>
      </c>
      <c r="M38" s="386"/>
      <c r="N38">
        <f t="shared" si="0"/>
        <v>20.676135623302777</v>
      </c>
    </row>
    <row r="39" spans="1:15" x14ac:dyDescent="0.3">
      <c r="A39" s="276" t="s">
        <v>525</v>
      </c>
      <c r="B39" s="79" t="s">
        <v>510</v>
      </c>
      <c r="C39" s="140">
        <v>10.497517450744901</v>
      </c>
      <c r="D39" s="407">
        <v>0.71250000000000002</v>
      </c>
      <c r="E39" s="407">
        <v>8</v>
      </c>
      <c r="F39" s="407">
        <v>0</v>
      </c>
      <c r="G39" s="407">
        <v>0</v>
      </c>
      <c r="H39" s="407">
        <v>0</v>
      </c>
      <c r="I39" s="407">
        <v>0</v>
      </c>
      <c r="J39" s="407">
        <v>0</v>
      </c>
      <c r="K39" s="2"/>
      <c r="L39" s="68">
        <f>C39*D39*(1-(E39/100))</f>
        <v>6.8811226889632833</v>
      </c>
      <c r="M39" s="386"/>
      <c r="N39">
        <f t="shared" si="0"/>
        <v>6.8811226889632833</v>
      </c>
    </row>
    <row r="40" spans="1:15" x14ac:dyDescent="0.3">
      <c r="A40" s="276" t="s">
        <v>525</v>
      </c>
      <c r="B40" s="79" t="s">
        <v>511</v>
      </c>
      <c r="C40" s="140">
        <v>55.134960578254365</v>
      </c>
      <c r="D40" s="407">
        <v>0.69699999999999995</v>
      </c>
      <c r="E40" s="407">
        <v>8</v>
      </c>
      <c r="F40" s="407">
        <v>0</v>
      </c>
      <c r="G40" s="407">
        <v>0</v>
      </c>
      <c r="H40" s="407">
        <v>0</v>
      </c>
      <c r="I40" s="407">
        <v>0</v>
      </c>
      <c r="J40" s="407">
        <v>0</v>
      </c>
      <c r="K40" s="2"/>
      <c r="L40" s="68">
        <f>C40*D40*(1-(E40/100))</f>
        <v>35.354742121199827</v>
      </c>
      <c r="M40" s="386"/>
      <c r="N40">
        <f t="shared" si="0"/>
        <v>35.354742121199827</v>
      </c>
    </row>
    <row r="41" spans="1:15" x14ac:dyDescent="0.3">
      <c r="A41" s="276" t="s">
        <v>525</v>
      </c>
      <c r="B41" s="79" t="s">
        <v>55</v>
      </c>
      <c r="C41" s="140">
        <v>54.300055813824507</v>
      </c>
      <c r="D41" s="407">
        <v>0</v>
      </c>
      <c r="E41" s="407">
        <v>8</v>
      </c>
      <c r="F41" s="407">
        <v>0.5</v>
      </c>
      <c r="G41" s="407">
        <v>0.5</v>
      </c>
      <c r="H41" s="407">
        <v>96</v>
      </c>
      <c r="I41" s="407">
        <v>4</v>
      </c>
      <c r="J41" s="407">
        <v>7</v>
      </c>
      <c r="K41" s="132">
        <f>(C41*(I41/100)*F41*(1-(E41/100)))+(C41*(H41/100)*G41*(1-(J41/100)))</f>
        <v>25.238665942265627</v>
      </c>
      <c r="L41" s="2"/>
      <c r="M41" s="386"/>
      <c r="N41">
        <f t="shared" si="0"/>
        <v>25.238665942265627</v>
      </c>
    </row>
    <row r="42" spans="1:15" x14ac:dyDescent="0.3">
      <c r="A42" s="276" t="s">
        <v>525</v>
      </c>
      <c r="B42" s="79" t="s">
        <v>58</v>
      </c>
      <c r="C42" s="140">
        <v>7.7967421953497542</v>
      </c>
      <c r="D42" s="407">
        <v>1</v>
      </c>
      <c r="E42" s="407">
        <v>0</v>
      </c>
      <c r="F42" s="407">
        <v>0</v>
      </c>
      <c r="G42" s="407">
        <v>0</v>
      </c>
      <c r="H42" s="407">
        <v>0</v>
      </c>
      <c r="I42" s="407">
        <v>0</v>
      </c>
      <c r="J42" s="407">
        <v>0</v>
      </c>
      <c r="K42" s="2"/>
      <c r="L42" s="68">
        <f>C42*D42</f>
        <v>7.7967421953497542</v>
      </c>
      <c r="M42" s="386"/>
      <c r="N42">
        <f t="shared" si="0"/>
        <v>7.7967421953497542</v>
      </c>
    </row>
    <row r="43" spans="1:15" x14ac:dyDescent="0.3">
      <c r="A43" s="276" t="s">
        <v>525</v>
      </c>
      <c r="B43" s="79" t="s">
        <v>512</v>
      </c>
      <c r="C43" s="140">
        <v>33.469738916933991</v>
      </c>
      <c r="D43" s="407">
        <v>1</v>
      </c>
      <c r="E43" s="407">
        <v>0</v>
      </c>
      <c r="F43" s="407">
        <v>0</v>
      </c>
      <c r="G43" s="407">
        <v>0</v>
      </c>
      <c r="H43" s="407">
        <v>0</v>
      </c>
      <c r="I43" s="407">
        <v>0</v>
      </c>
      <c r="J43" s="407">
        <v>0</v>
      </c>
      <c r="K43" s="2"/>
      <c r="L43" s="68">
        <f>C43*D43</f>
        <v>33.469738916933991</v>
      </c>
      <c r="M43" s="386"/>
      <c r="N43">
        <f t="shared" si="0"/>
        <v>33.469738916933991</v>
      </c>
    </row>
    <row r="44" spans="1:15" ht="16.2" thickBot="1" x14ac:dyDescent="0.35">
      <c r="A44" s="277" t="s">
        <v>525</v>
      </c>
      <c r="B44" s="107" t="s">
        <v>62</v>
      </c>
      <c r="C44" s="142">
        <v>0</v>
      </c>
      <c r="D44" s="407">
        <v>1</v>
      </c>
      <c r="E44" s="407">
        <v>0</v>
      </c>
      <c r="F44" s="407">
        <v>0</v>
      </c>
      <c r="G44" s="407">
        <v>0</v>
      </c>
      <c r="H44" s="407">
        <v>0</v>
      </c>
      <c r="I44" s="407">
        <v>0</v>
      </c>
      <c r="J44" s="407">
        <v>0</v>
      </c>
      <c r="K44" s="133"/>
      <c r="L44" s="134">
        <f>C44*D44</f>
        <v>0</v>
      </c>
      <c r="M44" s="387"/>
      <c r="N44">
        <f t="shared" si="0"/>
        <v>0</v>
      </c>
    </row>
    <row r="45" spans="1:15" ht="15.9" customHeight="1" x14ac:dyDescent="0.3">
      <c r="A45" s="270" t="s">
        <v>526</v>
      </c>
      <c r="B45" s="271" t="s">
        <v>503</v>
      </c>
      <c r="C45" s="249">
        <v>207.69325700189273</v>
      </c>
      <c r="D45" s="406">
        <f>((0.69*3)+(0.78*3)+1)/7</f>
        <v>0.77285714285714291</v>
      </c>
      <c r="E45" s="407">
        <v>20</v>
      </c>
      <c r="F45" s="407">
        <v>0</v>
      </c>
      <c r="G45" s="407">
        <v>0</v>
      </c>
      <c r="H45" s="407">
        <v>0</v>
      </c>
      <c r="I45" s="407">
        <v>0</v>
      </c>
      <c r="J45" s="407">
        <v>0</v>
      </c>
      <c r="K45" s="251"/>
      <c r="L45" s="250">
        <f>C45*D45*(1-(E45/100))</f>
        <v>128.41377375774169</v>
      </c>
      <c r="M45" s="393" t="s">
        <v>537</v>
      </c>
      <c r="N45">
        <f t="shared" si="0"/>
        <v>128.41377375774169</v>
      </c>
      <c r="O45" s="136"/>
    </row>
    <row r="46" spans="1:15" x14ac:dyDescent="0.3">
      <c r="A46" s="272" t="s">
        <v>526</v>
      </c>
      <c r="B46" s="80" t="s">
        <v>504</v>
      </c>
      <c r="C46" s="140">
        <v>38.300235768520153</v>
      </c>
      <c r="D46" s="407">
        <v>0</v>
      </c>
      <c r="E46" s="407">
        <v>10</v>
      </c>
      <c r="F46" s="407">
        <v>0.74</v>
      </c>
      <c r="G46" s="407">
        <v>0.9</v>
      </c>
      <c r="H46" s="407">
        <v>15</v>
      </c>
      <c r="I46" s="407">
        <v>85</v>
      </c>
      <c r="J46" s="407">
        <v>12</v>
      </c>
      <c r="K46" s="132">
        <f>(C46*(I46/100)*F46*(1-(E46/100)))+(C46*(H46/100)*G46*(1-(J46/100)))</f>
        <v>26.231831477859455</v>
      </c>
      <c r="L46" s="2"/>
      <c r="M46" s="394"/>
      <c r="N46">
        <f t="shared" si="0"/>
        <v>26.231831477859455</v>
      </c>
      <c r="O46" s="136"/>
    </row>
    <row r="47" spans="1:15" x14ac:dyDescent="0.3">
      <c r="A47" s="272" t="s">
        <v>526</v>
      </c>
      <c r="B47" s="80" t="s">
        <v>618</v>
      </c>
      <c r="C47" s="140">
        <v>5.0845097438652154</v>
      </c>
      <c r="D47" s="407">
        <f>D33</f>
        <v>0.89500000000000002</v>
      </c>
      <c r="E47" s="407">
        <v>4</v>
      </c>
      <c r="F47" s="407">
        <v>0</v>
      </c>
      <c r="G47" s="407">
        <v>0</v>
      </c>
      <c r="H47" s="407">
        <v>0</v>
      </c>
      <c r="I47" s="407">
        <v>0</v>
      </c>
      <c r="J47" s="407">
        <v>0</v>
      </c>
      <c r="K47" s="2"/>
      <c r="L47" s="68">
        <f>C47*D47*(1-(E47/100))</f>
        <v>4.3686107719289931</v>
      </c>
      <c r="M47" s="394"/>
      <c r="N47">
        <f t="shared" si="0"/>
        <v>4.3686107719289931</v>
      </c>
      <c r="O47" s="136"/>
    </row>
    <row r="48" spans="1:15" x14ac:dyDescent="0.3">
      <c r="A48" s="272" t="s">
        <v>526</v>
      </c>
      <c r="B48" s="80" t="s">
        <v>507</v>
      </c>
      <c r="C48" s="140">
        <v>149.89640498416321</v>
      </c>
      <c r="D48" s="407">
        <v>0</v>
      </c>
      <c r="E48" s="407">
        <v>15</v>
      </c>
      <c r="F48" s="407">
        <v>0.8</v>
      </c>
      <c r="G48" s="407">
        <v>0.75</v>
      </c>
      <c r="H48" s="407">
        <v>4</v>
      </c>
      <c r="I48" s="407">
        <v>96</v>
      </c>
      <c r="J48" s="407">
        <v>8</v>
      </c>
      <c r="K48" s="132">
        <f>(C48*(I48/100)*F48*(1-(E48/100)))+(C48*(H48/100)*G48*(1-(J48/100)))</f>
        <v>101.98951395122465</v>
      </c>
      <c r="L48" s="2"/>
      <c r="M48" s="394"/>
      <c r="N48">
        <f t="shared" si="0"/>
        <v>101.98951395122465</v>
      </c>
      <c r="O48" s="136"/>
    </row>
    <row r="49" spans="1:15" x14ac:dyDescent="0.3">
      <c r="A49" s="272" t="s">
        <v>526</v>
      </c>
      <c r="B49" s="80" t="s">
        <v>508</v>
      </c>
      <c r="C49" s="140">
        <v>12.826490426307828</v>
      </c>
      <c r="D49" s="407">
        <v>1</v>
      </c>
      <c r="E49" s="407">
        <v>0</v>
      </c>
      <c r="F49" s="407">
        <v>0</v>
      </c>
      <c r="G49" s="407">
        <v>0</v>
      </c>
      <c r="H49" s="407">
        <v>0</v>
      </c>
      <c r="I49" s="407">
        <v>0</v>
      </c>
      <c r="J49" s="407">
        <v>0</v>
      </c>
      <c r="K49" s="2"/>
      <c r="L49" s="68">
        <f>C49*D49</f>
        <v>12.826490426307828</v>
      </c>
      <c r="M49" s="394"/>
      <c r="N49">
        <f t="shared" si="0"/>
        <v>12.826490426307828</v>
      </c>
      <c r="O49" s="136"/>
    </row>
    <row r="50" spans="1:15" x14ac:dyDescent="0.3">
      <c r="A50" s="272" t="s">
        <v>526</v>
      </c>
      <c r="B50" s="80" t="s">
        <v>509</v>
      </c>
      <c r="C50" s="141">
        <v>1.57</v>
      </c>
      <c r="D50" s="407">
        <v>1</v>
      </c>
      <c r="E50" s="407">
        <v>0</v>
      </c>
      <c r="F50" s="407">
        <v>0</v>
      </c>
      <c r="G50" s="407">
        <v>0</v>
      </c>
      <c r="H50" s="407">
        <v>0</v>
      </c>
      <c r="I50" s="407">
        <v>0</v>
      </c>
      <c r="J50" s="407">
        <v>0</v>
      </c>
      <c r="K50" s="2"/>
      <c r="L50" s="68">
        <f>C50*D50</f>
        <v>1.57</v>
      </c>
      <c r="M50" s="394"/>
      <c r="N50">
        <f t="shared" si="0"/>
        <v>1.57</v>
      </c>
    </row>
    <row r="51" spans="1:15" x14ac:dyDescent="0.3">
      <c r="A51" s="272" t="s">
        <v>526</v>
      </c>
      <c r="B51" s="80" t="s">
        <v>43</v>
      </c>
      <c r="C51" s="141">
        <v>20.5</v>
      </c>
      <c r="D51" s="407">
        <v>1</v>
      </c>
      <c r="E51" s="407">
        <v>5</v>
      </c>
      <c r="F51" s="407">
        <v>0</v>
      </c>
      <c r="G51" s="407">
        <v>0</v>
      </c>
      <c r="H51" s="407">
        <v>0</v>
      </c>
      <c r="I51" s="407">
        <v>0</v>
      </c>
      <c r="J51" s="407">
        <v>0</v>
      </c>
      <c r="K51" s="2"/>
      <c r="L51" s="68">
        <f>C51*D51*(1-(E51/100))</f>
        <v>19.474999999999998</v>
      </c>
      <c r="M51" s="394"/>
      <c r="N51">
        <f t="shared" si="0"/>
        <v>19.474999999999998</v>
      </c>
    </row>
    <row r="52" spans="1:15" x14ac:dyDescent="0.3">
      <c r="A52" s="272" t="s">
        <v>526</v>
      </c>
      <c r="B52" s="80" t="s">
        <v>45</v>
      </c>
      <c r="C52" s="140">
        <v>12.554757385398625</v>
      </c>
      <c r="D52" s="407">
        <v>1</v>
      </c>
      <c r="E52" s="407">
        <v>5</v>
      </c>
      <c r="F52" s="407">
        <v>0</v>
      </c>
      <c r="G52" s="407">
        <v>0</v>
      </c>
      <c r="H52" s="407">
        <v>0</v>
      </c>
      <c r="I52" s="407">
        <v>0</v>
      </c>
      <c r="J52" s="407">
        <v>0</v>
      </c>
      <c r="K52" s="2"/>
      <c r="L52" s="68">
        <f>C52*D52*(1-(E52/100))</f>
        <v>11.927019516128693</v>
      </c>
      <c r="M52" s="394"/>
      <c r="N52">
        <f t="shared" si="0"/>
        <v>11.927019516128693</v>
      </c>
    </row>
    <row r="53" spans="1:15" x14ac:dyDescent="0.3">
      <c r="A53" s="272" t="s">
        <v>526</v>
      </c>
      <c r="B53" s="80" t="s">
        <v>510</v>
      </c>
      <c r="C53" s="140">
        <v>7.116937376501987</v>
      </c>
      <c r="D53" s="407">
        <v>0.71250000000000002</v>
      </c>
      <c r="E53" s="407">
        <v>8</v>
      </c>
      <c r="F53" s="407">
        <v>0</v>
      </c>
      <c r="G53" s="407">
        <v>0</v>
      </c>
      <c r="H53" s="407">
        <v>0</v>
      </c>
      <c r="I53" s="407">
        <v>0</v>
      </c>
      <c r="J53" s="407">
        <v>0</v>
      </c>
      <c r="K53" s="2"/>
      <c r="L53" s="68">
        <f>C53*D53*(1-(E53/100))</f>
        <v>4.6651524502970529</v>
      </c>
      <c r="M53" s="394"/>
      <c r="N53">
        <f t="shared" si="0"/>
        <v>4.6651524502970529</v>
      </c>
    </row>
    <row r="54" spans="1:15" x14ac:dyDescent="0.3">
      <c r="A54" s="272" t="s">
        <v>526</v>
      </c>
      <c r="B54" s="80" t="s">
        <v>511</v>
      </c>
      <c r="C54" s="140">
        <v>37.824703398859079</v>
      </c>
      <c r="D54" s="407">
        <v>0.69699999999999995</v>
      </c>
      <c r="E54" s="407">
        <v>8</v>
      </c>
      <c r="F54" s="407">
        <v>0</v>
      </c>
      <c r="G54" s="407">
        <v>0</v>
      </c>
      <c r="H54" s="407">
        <v>0</v>
      </c>
      <c r="I54" s="407">
        <v>0</v>
      </c>
      <c r="J54" s="407">
        <v>0</v>
      </c>
      <c r="K54" s="2"/>
      <c r="L54" s="68">
        <f>C54*D54*(1-(E54/100))</f>
        <v>24.254712807484395</v>
      </c>
      <c r="M54" s="394"/>
      <c r="N54">
        <f t="shared" si="0"/>
        <v>24.254712807484395</v>
      </c>
    </row>
    <row r="55" spans="1:15" x14ac:dyDescent="0.3">
      <c r="A55" s="272" t="s">
        <v>526</v>
      </c>
      <c r="B55" s="80" t="s">
        <v>55</v>
      </c>
      <c r="C55" s="140">
        <v>43.019709062932449</v>
      </c>
      <c r="D55" s="407">
        <v>0</v>
      </c>
      <c r="E55" s="407">
        <v>8</v>
      </c>
      <c r="F55" s="407">
        <v>0.5</v>
      </c>
      <c r="G55" s="407">
        <v>0.5</v>
      </c>
      <c r="H55" s="407">
        <v>96</v>
      </c>
      <c r="I55" s="407">
        <v>4</v>
      </c>
      <c r="J55" s="407">
        <v>7</v>
      </c>
      <c r="K55" s="132">
        <f>(C55*(I55/100)*F55*(1-(E55/100)))+(C55*(H55/100)*G55*(1-(J55/100)))</f>
        <v>19.995560772451</v>
      </c>
      <c r="L55" s="2"/>
      <c r="M55" s="394"/>
      <c r="N55">
        <f t="shared" si="0"/>
        <v>19.995560772451</v>
      </c>
    </row>
    <row r="56" spans="1:15" x14ac:dyDescent="0.3">
      <c r="A56" s="272" t="s">
        <v>526</v>
      </c>
      <c r="B56" s="80" t="s">
        <v>58</v>
      </c>
      <c r="C56" s="140">
        <v>26.516036839304977</v>
      </c>
      <c r="D56" s="407">
        <v>1</v>
      </c>
      <c r="E56" s="407">
        <v>0</v>
      </c>
      <c r="F56" s="407">
        <v>0</v>
      </c>
      <c r="G56" s="407">
        <v>0</v>
      </c>
      <c r="H56" s="407">
        <v>0</v>
      </c>
      <c r="I56" s="407">
        <v>0</v>
      </c>
      <c r="J56" s="407">
        <v>0</v>
      </c>
      <c r="K56" s="2"/>
      <c r="L56" s="68">
        <f>C56*D56</f>
        <v>26.516036839304977</v>
      </c>
      <c r="M56" s="394"/>
      <c r="N56">
        <f t="shared" si="0"/>
        <v>26.516036839304977</v>
      </c>
    </row>
    <row r="57" spans="1:15" x14ac:dyDescent="0.3">
      <c r="A57" s="272" t="s">
        <v>526</v>
      </c>
      <c r="B57" s="80" t="s">
        <v>512</v>
      </c>
      <c r="C57" s="140">
        <v>25.973142891275437</v>
      </c>
      <c r="D57" s="407">
        <v>1</v>
      </c>
      <c r="E57" s="407">
        <v>0</v>
      </c>
      <c r="F57" s="407">
        <v>0</v>
      </c>
      <c r="G57" s="407">
        <v>0</v>
      </c>
      <c r="H57" s="407">
        <v>0</v>
      </c>
      <c r="I57" s="407">
        <v>0</v>
      </c>
      <c r="J57" s="407">
        <v>0</v>
      </c>
      <c r="K57" s="2"/>
      <c r="L57" s="68">
        <f>C57*D57</f>
        <v>25.973142891275437</v>
      </c>
      <c r="M57" s="394"/>
      <c r="N57">
        <f t="shared" si="0"/>
        <v>25.973142891275437</v>
      </c>
    </row>
    <row r="58" spans="1:15" ht="16.2" thickBot="1" x14ac:dyDescent="0.35">
      <c r="A58" s="273" t="s">
        <v>526</v>
      </c>
      <c r="B58" s="111" t="s">
        <v>62</v>
      </c>
      <c r="C58" s="142">
        <v>0</v>
      </c>
      <c r="D58" s="407">
        <v>1</v>
      </c>
      <c r="E58" s="407">
        <v>0</v>
      </c>
      <c r="F58" s="407">
        <v>0</v>
      </c>
      <c r="G58" s="407">
        <v>0</v>
      </c>
      <c r="H58" s="407">
        <v>0</v>
      </c>
      <c r="I58" s="407">
        <v>0</v>
      </c>
      <c r="J58" s="407">
        <v>0</v>
      </c>
      <c r="K58" s="133"/>
      <c r="L58" s="134">
        <f>C58*D58</f>
        <v>0</v>
      </c>
      <c r="M58" s="395"/>
      <c r="N58">
        <f t="shared" si="0"/>
        <v>0</v>
      </c>
    </row>
    <row r="59" spans="1:15" x14ac:dyDescent="0.3">
      <c r="A59" s="266" t="s">
        <v>527</v>
      </c>
      <c r="B59" s="267" t="s">
        <v>503</v>
      </c>
      <c r="C59" s="249">
        <v>187.66</v>
      </c>
      <c r="D59" s="406">
        <f>((0.69*3)+(0.78*3)+1)/7</f>
        <v>0.77285714285714291</v>
      </c>
      <c r="E59" s="407">
        <v>3</v>
      </c>
      <c r="F59" s="407">
        <v>0</v>
      </c>
      <c r="G59" s="407">
        <v>0</v>
      </c>
      <c r="H59" s="407">
        <v>0</v>
      </c>
      <c r="I59" s="407">
        <v>0</v>
      </c>
      <c r="J59" s="407">
        <v>0</v>
      </c>
      <c r="K59" s="251"/>
      <c r="L59" s="250">
        <f>C59*D59*(1-(E59/100))</f>
        <v>140.68334028571428</v>
      </c>
      <c r="M59" s="385" t="s">
        <v>532</v>
      </c>
      <c r="N59">
        <f t="shared" si="0"/>
        <v>140.68334028571428</v>
      </c>
    </row>
    <row r="60" spans="1:15" x14ac:dyDescent="0.3">
      <c r="A60" s="268" t="s">
        <v>527</v>
      </c>
      <c r="B60" s="81" t="s">
        <v>504</v>
      </c>
      <c r="C60" s="140">
        <v>29.179999999999993</v>
      </c>
      <c r="D60" s="407">
        <v>0</v>
      </c>
      <c r="E60" s="407">
        <v>3</v>
      </c>
      <c r="F60" s="407">
        <v>0.74</v>
      </c>
      <c r="G60" s="407">
        <v>0.9</v>
      </c>
      <c r="H60" s="407">
        <v>10</v>
      </c>
      <c r="I60" s="407">
        <v>90</v>
      </c>
      <c r="J60" s="407">
        <v>5</v>
      </c>
      <c r="K60" s="132">
        <f>(C60*(I60/100)*F60*(1-(E60/100)))+(C60*(H60/100)*G60*(1-(J60/100)))</f>
        <v>21.345753599999991</v>
      </c>
      <c r="L60" s="2"/>
      <c r="M60" s="386"/>
      <c r="N60">
        <f t="shared" si="0"/>
        <v>21.345753599999991</v>
      </c>
    </row>
    <row r="61" spans="1:15" x14ac:dyDescent="0.3">
      <c r="A61" s="268" t="s">
        <v>527</v>
      </c>
      <c r="B61" s="81" t="s">
        <v>618</v>
      </c>
      <c r="C61" s="140">
        <v>14.759999999999998</v>
      </c>
      <c r="D61" s="407">
        <f>D47</f>
        <v>0.89500000000000002</v>
      </c>
      <c r="E61" s="407">
        <v>1</v>
      </c>
      <c r="F61" s="407">
        <v>0</v>
      </c>
      <c r="G61" s="407">
        <v>0</v>
      </c>
      <c r="H61" s="407">
        <v>0</v>
      </c>
      <c r="I61" s="407">
        <v>0</v>
      </c>
      <c r="J61" s="407">
        <v>0</v>
      </c>
      <c r="K61" s="2"/>
      <c r="L61" s="68">
        <f>C61*D61*(1-(E61/100))</f>
        <v>13.078097999999999</v>
      </c>
      <c r="M61" s="386"/>
      <c r="N61">
        <f t="shared" si="0"/>
        <v>13.078097999999999</v>
      </c>
    </row>
    <row r="62" spans="1:15" x14ac:dyDescent="0.3">
      <c r="A62" s="268" t="s">
        <v>527</v>
      </c>
      <c r="B62" s="81" t="s">
        <v>507</v>
      </c>
      <c r="C62" s="140">
        <v>154.14000000000001</v>
      </c>
      <c r="D62" s="407">
        <v>0</v>
      </c>
      <c r="E62" s="407">
        <v>7</v>
      </c>
      <c r="F62" s="407">
        <v>0.8</v>
      </c>
      <c r="G62" s="407">
        <v>0.75</v>
      </c>
      <c r="H62" s="407">
        <v>5</v>
      </c>
      <c r="I62" s="407">
        <v>95</v>
      </c>
      <c r="J62" s="407">
        <v>1</v>
      </c>
      <c r="K62" s="132">
        <f>(C62*(I62/100)*F62*(1-(E62/100)))+(C62*(H62/100)*G62*(1-(J62/100)))</f>
        <v>114.66859950000001</v>
      </c>
      <c r="L62" s="2"/>
      <c r="M62" s="386"/>
      <c r="N62">
        <f t="shared" si="0"/>
        <v>114.66859950000001</v>
      </c>
    </row>
    <row r="63" spans="1:15" x14ac:dyDescent="0.3">
      <c r="A63" s="268" t="s">
        <v>527</v>
      </c>
      <c r="B63" s="81" t="s">
        <v>508</v>
      </c>
      <c r="C63" s="140">
        <v>8.2399999999999967</v>
      </c>
      <c r="D63" s="407">
        <v>1</v>
      </c>
      <c r="E63" s="407">
        <v>0</v>
      </c>
      <c r="F63" s="407">
        <v>0</v>
      </c>
      <c r="G63" s="407">
        <v>0</v>
      </c>
      <c r="H63" s="407">
        <v>0</v>
      </c>
      <c r="I63" s="407">
        <v>0</v>
      </c>
      <c r="J63" s="407">
        <v>0</v>
      </c>
      <c r="K63" s="2"/>
      <c r="L63" s="68">
        <f>C63*D63</f>
        <v>8.2399999999999967</v>
      </c>
      <c r="M63" s="386"/>
      <c r="N63">
        <f t="shared" ref="N63:N122" si="1">SUM(K63:L63)</f>
        <v>8.2399999999999967</v>
      </c>
    </row>
    <row r="64" spans="1:15" x14ac:dyDescent="0.3">
      <c r="A64" s="268" t="s">
        <v>527</v>
      </c>
      <c r="B64" s="81" t="s">
        <v>509</v>
      </c>
      <c r="C64" s="141">
        <v>3.52</v>
      </c>
      <c r="D64" s="407">
        <v>1</v>
      </c>
      <c r="E64" s="407">
        <v>0</v>
      </c>
      <c r="F64" s="407">
        <v>0</v>
      </c>
      <c r="G64" s="407">
        <v>0</v>
      </c>
      <c r="H64" s="407">
        <v>0</v>
      </c>
      <c r="I64" s="407">
        <v>0</v>
      </c>
      <c r="J64" s="407">
        <v>0</v>
      </c>
      <c r="K64" s="2"/>
      <c r="L64" s="68">
        <f>C64*D64</f>
        <v>3.52</v>
      </c>
      <c r="M64" s="386"/>
      <c r="N64">
        <f t="shared" si="1"/>
        <v>3.52</v>
      </c>
    </row>
    <row r="65" spans="1:15" x14ac:dyDescent="0.3">
      <c r="A65" s="268" t="s">
        <v>527</v>
      </c>
      <c r="B65" s="81" t="s">
        <v>43</v>
      </c>
      <c r="C65" s="141">
        <v>67</v>
      </c>
      <c r="D65" s="407">
        <v>1</v>
      </c>
      <c r="E65" s="407">
        <v>1</v>
      </c>
      <c r="F65" s="407">
        <v>0</v>
      </c>
      <c r="G65" s="407">
        <v>0</v>
      </c>
      <c r="H65" s="407">
        <v>0</v>
      </c>
      <c r="I65" s="407">
        <v>0</v>
      </c>
      <c r="J65" s="407">
        <v>0</v>
      </c>
      <c r="K65" s="2"/>
      <c r="L65" s="68">
        <f>C65*D65*(1-(E65/100))</f>
        <v>66.33</v>
      </c>
      <c r="M65" s="386"/>
      <c r="N65">
        <f t="shared" si="1"/>
        <v>66.33</v>
      </c>
    </row>
    <row r="66" spans="1:15" x14ac:dyDescent="0.3">
      <c r="A66" s="268" t="s">
        <v>527</v>
      </c>
      <c r="B66" s="81" t="s">
        <v>45</v>
      </c>
      <c r="C66" s="140">
        <v>3.9299999999999997</v>
      </c>
      <c r="D66" s="407">
        <v>1</v>
      </c>
      <c r="E66" s="407">
        <v>2</v>
      </c>
      <c r="F66" s="407">
        <v>0</v>
      </c>
      <c r="G66" s="407">
        <v>0</v>
      </c>
      <c r="H66" s="407">
        <v>0</v>
      </c>
      <c r="I66" s="407">
        <v>0</v>
      </c>
      <c r="J66" s="407">
        <v>0</v>
      </c>
      <c r="K66" s="2"/>
      <c r="L66" s="68">
        <f>C66*D66*(1-(E66/100))</f>
        <v>3.8513999999999995</v>
      </c>
      <c r="M66" s="386"/>
      <c r="N66">
        <f t="shared" si="1"/>
        <v>3.8513999999999995</v>
      </c>
    </row>
    <row r="67" spans="1:15" x14ac:dyDescent="0.3">
      <c r="A67" s="268" t="s">
        <v>527</v>
      </c>
      <c r="B67" s="81" t="s">
        <v>510</v>
      </c>
      <c r="C67" s="140">
        <v>1.7399999999999995</v>
      </c>
      <c r="D67" s="407">
        <v>0.71250000000000002</v>
      </c>
      <c r="E67" s="407">
        <v>4</v>
      </c>
      <c r="F67" s="407">
        <v>0</v>
      </c>
      <c r="G67" s="407">
        <v>0</v>
      </c>
      <c r="H67" s="407">
        <v>0</v>
      </c>
      <c r="I67" s="407">
        <v>0</v>
      </c>
      <c r="J67" s="407">
        <v>0</v>
      </c>
      <c r="K67" s="2"/>
      <c r="L67" s="68">
        <f>C67*D67*(1-(E67/100))</f>
        <v>1.1901599999999997</v>
      </c>
      <c r="M67" s="386"/>
      <c r="N67">
        <f t="shared" si="1"/>
        <v>1.1901599999999997</v>
      </c>
    </row>
    <row r="68" spans="1:15" x14ac:dyDescent="0.3">
      <c r="A68" s="268" t="s">
        <v>527</v>
      </c>
      <c r="B68" s="81" t="s">
        <v>511</v>
      </c>
      <c r="C68" s="140">
        <v>3.06</v>
      </c>
      <c r="D68" s="407">
        <v>0.69699999999999995</v>
      </c>
      <c r="E68" s="407">
        <v>4</v>
      </c>
      <c r="F68" s="407">
        <v>0</v>
      </c>
      <c r="G68" s="407">
        <v>0</v>
      </c>
      <c r="H68" s="407">
        <v>0</v>
      </c>
      <c r="I68" s="407">
        <v>0</v>
      </c>
      <c r="J68" s="407">
        <v>0</v>
      </c>
      <c r="K68" s="2"/>
      <c r="L68" s="68">
        <f>C68*D68*(1-(E68/100))</f>
        <v>2.0475071999999996</v>
      </c>
      <c r="M68" s="386"/>
      <c r="N68">
        <f t="shared" si="1"/>
        <v>2.0475071999999996</v>
      </c>
    </row>
    <row r="69" spans="1:15" x14ac:dyDescent="0.3">
      <c r="A69" s="268" t="s">
        <v>527</v>
      </c>
      <c r="B69" s="81" t="s">
        <v>55</v>
      </c>
      <c r="C69" s="140">
        <v>7.98</v>
      </c>
      <c r="D69" s="407">
        <v>0</v>
      </c>
      <c r="E69" s="407">
        <v>2</v>
      </c>
      <c r="F69" s="407">
        <v>0.5</v>
      </c>
      <c r="G69" s="407">
        <v>0.5</v>
      </c>
      <c r="H69" s="407">
        <v>40</v>
      </c>
      <c r="I69" s="407">
        <v>60</v>
      </c>
      <c r="J69" s="407">
        <v>1</v>
      </c>
      <c r="K69" s="132">
        <f>(C69*(I69/100)*F69*(1-(E69/100)))+(C69*(H69/100)*G69*(1-(J69/100)))</f>
        <v>3.9261600000000003</v>
      </c>
      <c r="L69" s="2"/>
      <c r="M69" s="386"/>
      <c r="N69">
        <f t="shared" si="1"/>
        <v>3.9261600000000003</v>
      </c>
    </row>
    <row r="70" spans="1:15" x14ac:dyDescent="0.3">
      <c r="A70" s="268" t="s">
        <v>527</v>
      </c>
      <c r="B70" s="81" t="s">
        <v>58</v>
      </c>
      <c r="C70" s="140">
        <v>33.339999999999996</v>
      </c>
      <c r="D70" s="407">
        <v>1</v>
      </c>
      <c r="E70" s="407">
        <v>0</v>
      </c>
      <c r="F70" s="407">
        <v>0</v>
      </c>
      <c r="G70" s="407">
        <v>0</v>
      </c>
      <c r="H70" s="407">
        <v>0</v>
      </c>
      <c r="I70" s="407">
        <v>0</v>
      </c>
      <c r="J70" s="407">
        <v>0</v>
      </c>
      <c r="K70" s="2"/>
      <c r="L70" s="68">
        <f>C70*D70</f>
        <v>33.339999999999996</v>
      </c>
      <c r="M70" s="386"/>
      <c r="N70">
        <f t="shared" si="1"/>
        <v>33.339999999999996</v>
      </c>
    </row>
    <row r="71" spans="1:15" x14ac:dyDescent="0.3">
      <c r="A71" s="268" t="s">
        <v>527</v>
      </c>
      <c r="B71" s="81" t="s">
        <v>512</v>
      </c>
      <c r="C71" s="140">
        <v>2.5299999999999998</v>
      </c>
      <c r="D71" s="407">
        <v>1</v>
      </c>
      <c r="E71" s="407">
        <v>0</v>
      </c>
      <c r="F71" s="407">
        <v>0</v>
      </c>
      <c r="G71" s="407">
        <v>0</v>
      </c>
      <c r="H71" s="407">
        <v>0</v>
      </c>
      <c r="I71" s="407">
        <v>0</v>
      </c>
      <c r="J71" s="407">
        <v>0</v>
      </c>
      <c r="K71" s="2"/>
      <c r="L71" s="68">
        <f>C71*D71</f>
        <v>2.5299999999999998</v>
      </c>
      <c r="M71" s="386"/>
      <c r="N71">
        <f t="shared" si="1"/>
        <v>2.5299999999999998</v>
      </c>
    </row>
    <row r="72" spans="1:15" ht="16.2" thickBot="1" x14ac:dyDescent="0.35">
      <c r="A72" s="269" t="s">
        <v>527</v>
      </c>
      <c r="B72" s="115" t="s">
        <v>62</v>
      </c>
      <c r="C72" s="142">
        <v>0</v>
      </c>
      <c r="D72" s="407">
        <v>1</v>
      </c>
      <c r="E72" s="407">
        <v>0</v>
      </c>
      <c r="F72" s="407">
        <v>0</v>
      </c>
      <c r="G72" s="407">
        <v>0</v>
      </c>
      <c r="H72" s="407">
        <v>0</v>
      </c>
      <c r="I72" s="407">
        <v>0</v>
      </c>
      <c r="J72" s="407">
        <v>0</v>
      </c>
      <c r="K72" s="133"/>
      <c r="L72" s="134">
        <f>C72*D72</f>
        <v>0</v>
      </c>
      <c r="M72" s="387"/>
      <c r="N72">
        <f t="shared" si="1"/>
        <v>0</v>
      </c>
    </row>
    <row r="73" spans="1:15" ht="15" customHeight="1" x14ac:dyDescent="0.3">
      <c r="A73" s="262" t="s">
        <v>528</v>
      </c>
      <c r="B73" s="263" t="s">
        <v>503</v>
      </c>
      <c r="C73" s="249">
        <v>130.9504342291057</v>
      </c>
      <c r="D73" s="406">
        <f>((0.69*3)+(0.78*3)+1)/7</f>
        <v>0.77285714285714291</v>
      </c>
      <c r="E73" s="407">
        <v>10</v>
      </c>
      <c r="F73" s="407">
        <v>0</v>
      </c>
      <c r="G73" s="407">
        <v>0</v>
      </c>
      <c r="H73" s="407">
        <v>0</v>
      </c>
      <c r="I73" s="407">
        <v>0</v>
      </c>
      <c r="J73" s="407">
        <v>0</v>
      </c>
      <c r="K73" s="251"/>
      <c r="L73" s="250">
        <f>C73*D73*(1-(E73/100))</f>
        <v>91.085380608787958</v>
      </c>
      <c r="M73" s="393" t="s">
        <v>536</v>
      </c>
      <c r="N73">
        <f t="shared" si="1"/>
        <v>91.085380608787958</v>
      </c>
      <c r="O73" s="136"/>
    </row>
    <row r="74" spans="1:15" x14ac:dyDescent="0.3">
      <c r="A74" s="264" t="s">
        <v>528</v>
      </c>
      <c r="B74" s="82" t="s">
        <v>504</v>
      </c>
      <c r="C74" s="140">
        <v>64.169228862808993</v>
      </c>
      <c r="D74" s="407">
        <v>0</v>
      </c>
      <c r="E74" s="407">
        <v>4</v>
      </c>
      <c r="F74" s="407">
        <v>0.74</v>
      </c>
      <c r="G74" s="407">
        <v>0.9</v>
      </c>
      <c r="H74" s="407">
        <v>80</v>
      </c>
      <c r="I74" s="407">
        <v>20</v>
      </c>
      <c r="J74" s="407">
        <v>2</v>
      </c>
      <c r="K74" s="132">
        <f>(C74*(I74/100)*F74*(1-(E74/100)))+(C74*(H74/100)*G74*(1-(J74/100)))</f>
        <v>54.394971922425924</v>
      </c>
      <c r="L74" s="2"/>
      <c r="M74" s="394"/>
      <c r="N74">
        <f t="shared" si="1"/>
        <v>54.394971922425924</v>
      </c>
      <c r="O74" s="136"/>
    </row>
    <row r="75" spans="1:15" x14ac:dyDescent="0.3">
      <c r="A75" s="264" t="s">
        <v>528</v>
      </c>
      <c r="B75" s="82" t="s">
        <v>618</v>
      </c>
      <c r="C75" s="140">
        <v>10.675624661018629</v>
      </c>
      <c r="D75" s="407">
        <f>D61</f>
        <v>0.89500000000000002</v>
      </c>
      <c r="E75" s="407">
        <v>2</v>
      </c>
      <c r="F75" s="407">
        <v>0</v>
      </c>
      <c r="G75" s="407">
        <v>0</v>
      </c>
      <c r="H75" s="407">
        <v>0</v>
      </c>
      <c r="I75" s="407">
        <v>0</v>
      </c>
      <c r="J75" s="407">
        <v>0</v>
      </c>
      <c r="K75" s="2"/>
      <c r="L75" s="68">
        <f>C75*D75*(1-(E75/100))</f>
        <v>9.3635903901794393</v>
      </c>
      <c r="M75" s="394"/>
      <c r="N75">
        <f t="shared" si="1"/>
        <v>9.3635903901794393</v>
      </c>
      <c r="O75" s="136"/>
    </row>
    <row r="76" spans="1:15" x14ac:dyDescent="0.3">
      <c r="A76" s="264" t="s">
        <v>528</v>
      </c>
      <c r="B76" s="82" t="s">
        <v>507</v>
      </c>
      <c r="C76" s="140">
        <v>158.76535595528131</v>
      </c>
      <c r="D76" s="407">
        <v>0</v>
      </c>
      <c r="E76" s="407">
        <v>10</v>
      </c>
      <c r="F76" s="407">
        <v>0.8</v>
      </c>
      <c r="G76" s="407">
        <v>0.75</v>
      </c>
      <c r="H76" s="407">
        <v>50</v>
      </c>
      <c r="I76" s="407">
        <v>50</v>
      </c>
      <c r="J76" s="407">
        <v>1</v>
      </c>
      <c r="K76" s="132">
        <f>(C76*(I76/100)*F76*(1-(E76/100)))+(C76*(H76/100)*G76*(1-(J76/100)))</f>
        <v>116.09716654229948</v>
      </c>
      <c r="L76" s="2"/>
      <c r="M76" s="394"/>
      <c r="N76">
        <f t="shared" si="1"/>
        <v>116.09716654229948</v>
      </c>
      <c r="O76" s="136"/>
    </row>
    <row r="77" spans="1:15" x14ac:dyDescent="0.3">
      <c r="A77" s="264" t="s">
        <v>528</v>
      </c>
      <c r="B77" s="82" t="s">
        <v>508</v>
      </c>
      <c r="C77" s="140">
        <v>19.823472041255233</v>
      </c>
      <c r="D77" s="407">
        <v>1</v>
      </c>
      <c r="E77" s="407">
        <v>0</v>
      </c>
      <c r="F77" s="407">
        <v>0</v>
      </c>
      <c r="G77" s="407">
        <v>0</v>
      </c>
      <c r="H77" s="407">
        <v>0</v>
      </c>
      <c r="I77" s="407">
        <v>0</v>
      </c>
      <c r="J77" s="407">
        <v>0</v>
      </c>
      <c r="K77" s="2"/>
      <c r="L77" s="68">
        <f>C77*D77</f>
        <v>19.823472041255233</v>
      </c>
      <c r="M77" s="394"/>
      <c r="N77">
        <f t="shared" si="1"/>
        <v>19.823472041255233</v>
      </c>
    </row>
    <row r="78" spans="1:15" x14ac:dyDescent="0.3">
      <c r="A78" s="264" t="s">
        <v>528</v>
      </c>
      <c r="B78" s="82" t="s">
        <v>509</v>
      </c>
      <c r="C78" s="141">
        <v>2.81</v>
      </c>
      <c r="D78" s="407">
        <v>1</v>
      </c>
      <c r="E78" s="407">
        <v>0</v>
      </c>
      <c r="F78" s="407">
        <v>0</v>
      </c>
      <c r="G78" s="407">
        <v>0</v>
      </c>
      <c r="H78" s="407">
        <v>0</v>
      </c>
      <c r="I78" s="407">
        <v>0</v>
      </c>
      <c r="J78" s="407">
        <v>0</v>
      </c>
      <c r="K78" s="2"/>
      <c r="L78" s="68">
        <f>C78*D78</f>
        <v>2.81</v>
      </c>
      <c r="M78" s="394"/>
      <c r="N78">
        <f t="shared" si="1"/>
        <v>2.81</v>
      </c>
    </row>
    <row r="79" spans="1:15" x14ac:dyDescent="0.3">
      <c r="A79" s="264" t="s">
        <v>528</v>
      </c>
      <c r="B79" s="82" t="s">
        <v>43</v>
      </c>
      <c r="C79" s="141">
        <v>135.19999999999999</v>
      </c>
      <c r="D79" s="407">
        <v>1</v>
      </c>
      <c r="E79" s="407">
        <v>4</v>
      </c>
      <c r="F79" s="407">
        <v>0</v>
      </c>
      <c r="G79" s="407">
        <v>0</v>
      </c>
      <c r="H79" s="407">
        <v>0</v>
      </c>
      <c r="I79" s="407">
        <v>0</v>
      </c>
      <c r="J79" s="407">
        <v>0</v>
      </c>
      <c r="K79" s="2"/>
      <c r="L79" s="68">
        <f>C79*D79*(1-(E79/100))</f>
        <v>129.79199999999997</v>
      </c>
      <c r="M79" s="394"/>
      <c r="N79">
        <f t="shared" si="1"/>
        <v>129.79199999999997</v>
      </c>
    </row>
    <row r="80" spans="1:15" x14ac:dyDescent="0.3">
      <c r="A80" s="264" t="s">
        <v>528</v>
      </c>
      <c r="B80" s="82" t="s">
        <v>45</v>
      </c>
      <c r="C80" s="140">
        <v>13.260773918338309</v>
      </c>
      <c r="D80" s="407">
        <v>1</v>
      </c>
      <c r="E80" s="407">
        <v>4</v>
      </c>
      <c r="F80" s="407">
        <v>0</v>
      </c>
      <c r="G80" s="407">
        <v>0</v>
      </c>
      <c r="H80" s="407">
        <v>0</v>
      </c>
      <c r="I80" s="407">
        <v>0</v>
      </c>
      <c r="J80" s="407">
        <v>0</v>
      </c>
      <c r="K80" s="2"/>
      <c r="L80" s="68">
        <f>C80*D80*(1-(E80/100))</f>
        <v>12.730342961604777</v>
      </c>
      <c r="M80" s="394"/>
      <c r="N80">
        <f t="shared" si="1"/>
        <v>12.730342961604777</v>
      </c>
    </row>
    <row r="81" spans="1:14" x14ac:dyDescent="0.3">
      <c r="A81" s="264" t="s">
        <v>528</v>
      </c>
      <c r="B81" s="82" t="s">
        <v>510</v>
      </c>
      <c r="C81" s="140">
        <v>30.69695239287601</v>
      </c>
      <c r="D81" s="407">
        <v>0.71250000000000002</v>
      </c>
      <c r="E81" s="407">
        <v>6</v>
      </c>
      <c r="F81" s="407">
        <v>0</v>
      </c>
      <c r="G81" s="407">
        <v>0</v>
      </c>
      <c r="H81" s="407">
        <v>0</v>
      </c>
      <c r="I81" s="407">
        <v>0</v>
      </c>
      <c r="J81" s="407">
        <v>0</v>
      </c>
      <c r="K81" s="2"/>
      <c r="L81" s="68">
        <f>C81*D81*(1-(E81/100))</f>
        <v>20.559283865128709</v>
      </c>
      <c r="M81" s="394"/>
      <c r="N81">
        <f t="shared" si="1"/>
        <v>20.559283865128709</v>
      </c>
    </row>
    <row r="82" spans="1:14" x14ac:dyDescent="0.3">
      <c r="A82" s="264" t="s">
        <v>528</v>
      </c>
      <c r="B82" s="82" t="s">
        <v>511</v>
      </c>
      <c r="C82" s="140">
        <v>63.018133505731306</v>
      </c>
      <c r="D82" s="407">
        <v>0.69699999999999995</v>
      </c>
      <c r="E82" s="407">
        <v>6</v>
      </c>
      <c r="F82" s="407">
        <v>0</v>
      </c>
      <c r="G82" s="407">
        <v>0</v>
      </c>
      <c r="H82" s="407">
        <v>0</v>
      </c>
      <c r="I82" s="407">
        <v>0</v>
      </c>
      <c r="J82" s="407">
        <v>0</v>
      </c>
      <c r="K82" s="2"/>
      <c r="L82" s="68">
        <f>C82*D82*(1-(E82/100))</f>
        <v>41.288220710285032</v>
      </c>
      <c r="M82" s="394"/>
      <c r="N82">
        <f t="shared" si="1"/>
        <v>41.288220710285032</v>
      </c>
    </row>
    <row r="83" spans="1:14" x14ac:dyDescent="0.3">
      <c r="A83" s="264" t="s">
        <v>528</v>
      </c>
      <c r="B83" s="82" t="s">
        <v>55</v>
      </c>
      <c r="C83" s="140">
        <v>10.231101477296567</v>
      </c>
      <c r="D83" s="407">
        <v>0</v>
      </c>
      <c r="E83" s="407">
        <v>4</v>
      </c>
      <c r="F83" s="407">
        <v>0.5</v>
      </c>
      <c r="G83" s="407">
        <v>0.5</v>
      </c>
      <c r="H83" s="407">
        <v>40</v>
      </c>
      <c r="I83" s="407">
        <v>60</v>
      </c>
      <c r="J83" s="407">
        <v>2</v>
      </c>
      <c r="K83" s="132">
        <f>(C83*(I83/100)*F83*(1-(E83/100)))+(C83*(H83/100)*G83*(1-(J83/100)))</f>
        <v>4.9518531150115379</v>
      </c>
      <c r="L83" s="2"/>
      <c r="M83" s="394"/>
      <c r="N83">
        <f t="shared" si="1"/>
        <v>4.9518531150115379</v>
      </c>
    </row>
    <row r="84" spans="1:14" x14ac:dyDescent="0.3">
      <c r="A84" s="264" t="s">
        <v>528</v>
      </c>
      <c r="B84" s="82" t="s">
        <v>58</v>
      </c>
      <c r="C84" s="140">
        <v>50.051798687470139</v>
      </c>
      <c r="D84" s="407">
        <v>1</v>
      </c>
      <c r="E84" s="407">
        <v>0</v>
      </c>
      <c r="F84" s="407">
        <v>0</v>
      </c>
      <c r="G84" s="407">
        <v>0</v>
      </c>
      <c r="H84" s="407">
        <v>0</v>
      </c>
      <c r="I84" s="407">
        <v>0</v>
      </c>
      <c r="J84" s="407">
        <v>0</v>
      </c>
      <c r="K84" s="2"/>
      <c r="L84" s="68">
        <f>C84*D84</f>
        <v>50.051798687470139</v>
      </c>
      <c r="M84" s="394"/>
      <c r="N84">
        <f t="shared" si="1"/>
        <v>50.051798687470139</v>
      </c>
    </row>
    <row r="85" spans="1:14" x14ac:dyDescent="0.3">
      <c r="A85" s="264" t="s">
        <v>528</v>
      </c>
      <c r="B85" s="82" t="s">
        <v>512</v>
      </c>
      <c r="C85" s="140">
        <v>62.792724765783198</v>
      </c>
      <c r="D85" s="407">
        <v>1</v>
      </c>
      <c r="E85" s="407">
        <v>0</v>
      </c>
      <c r="F85" s="407">
        <v>0</v>
      </c>
      <c r="G85" s="407">
        <v>0</v>
      </c>
      <c r="H85" s="407">
        <v>0</v>
      </c>
      <c r="I85" s="407">
        <v>0</v>
      </c>
      <c r="J85" s="407">
        <v>0</v>
      </c>
      <c r="K85" s="2"/>
      <c r="L85" s="68">
        <f>C85*D85</f>
        <v>62.792724765783198</v>
      </c>
      <c r="M85" s="394"/>
      <c r="N85">
        <f t="shared" si="1"/>
        <v>62.792724765783198</v>
      </c>
    </row>
    <row r="86" spans="1:14" ht="16.2" thickBot="1" x14ac:dyDescent="0.35">
      <c r="A86" s="265" t="s">
        <v>528</v>
      </c>
      <c r="B86" s="119" t="s">
        <v>62</v>
      </c>
      <c r="C86" s="142">
        <v>0</v>
      </c>
      <c r="D86" s="407">
        <v>1</v>
      </c>
      <c r="E86" s="407">
        <v>0</v>
      </c>
      <c r="F86" s="407">
        <v>0</v>
      </c>
      <c r="G86" s="407">
        <v>0</v>
      </c>
      <c r="H86" s="407">
        <v>0</v>
      </c>
      <c r="I86" s="407">
        <v>0</v>
      </c>
      <c r="J86" s="407">
        <v>0</v>
      </c>
      <c r="K86" s="133"/>
      <c r="L86" s="134">
        <f>C86*D86</f>
        <v>0</v>
      </c>
      <c r="M86" s="395"/>
      <c r="N86">
        <f t="shared" si="1"/>
        <v>0</v>
      </c>
    </row>
    <row r="87" spans="1:14" x14ac:dyDescent="0.3">
      <c r="A87" s="258" t="s">
        <v>529</v>
      </c>
      <c r="B87" s="259" t="s">
        <v>503</v>
      </c>
      <c r="C87" s="249">
        <v>154.30999999999997</v>
      </c>
      <c r="D87" s="406">
        <f>((0.69*3)+(0.78*3)+1)/7</f>
        <v>0.77285714285714291</v>
      </c>
      <c r="E87" s="407">
        <v>25</v>
      </c>
      <c r="F87" s="407">
        <v>0</v>
      </c>
      <c r="G87" s="407">
        <v>0</v>
      </c>
      <c r="H87" s="407">
        <v>0</v>
      </c>
      <c r="I87" s="407">
        <v>0</v>
      </c>
      <c r="J87" s="407">
        <v>0</v>
      </c>
      <c r="K87" s="251"/>
      <c r="L87" s="250">
        <f>C87*D87*(1-(E87/100))</f>
        <v>89.444689285714276</v>
      </c>
      <c r="M87" s="388" t="s">
        <v>68</v>
      </c>
      <c r="N87">
        <f t="shared" si="1"/>
        <v>89.444689285714276</v>
      </c>
    </row>
    <row r="88" spans="1:14" x14ac:dyDescent="0.3">
      <c r="A88" s="260" t="s">
        <v>529</v>
      </c>
      <c r="B88" s="83" t="s">
        <v>504</v>
      </c>
      <c r="C88" s="140">
        <v>87.16</v>
      </c>
      <c r="D88" s="407">
        <v>0</v>
      </c>
      <c r="E88" s="407">
        <v>17</v>
      </c>
      <c r="F88" s="407">
        <v>0.74</v>
      </c>
      <c r="G88" s="407">
        <v>0.9</v>
      </c>
      <c r="H88" s="407">
        <v>73</v>
      </c>
      <c r="I88" s="407">
        <v>27</v>
      </c>
      <c r="J88" s="407">
        <v>12</v>
      </c>
      <c r="K88" s="132">
        <f>(C88*(I88/100)*F88*(1-(E88/100)))+(C88*(H88/100)*G88*(1-(J88/100)))</f>
        <v>64.846517039999995</v>
      </c>
      <c r="L88" s="2"/>
      <c r="M88" s="389"/>
      <c r="N88">
        <f t="shared" si="1"/>
        <v>64.846517039999995</v>
      </c>
    </row>
    <row r="89" spans="1:14" x14ac:dyDescent="0.3">
      <c r="A89" s="260" t="s">
        <v>529</v>
      </c>
      <c r="B89" s="83" t="s">
        <v>618</v>
      </c>
      <c r="C89" s="140">
        <v>2.6100000000000003</v>
      </c>
      <c r="D89" s="407">
        <f>D75</f>
        <v>0.89500000000000002</v>
      </c>
      <c r="E89" s="407">
        <v>4</v>
      </c>
      <c r="F89" s="407">
        <v>0</v>
      </c>
      <c r="G89" s="407">
        <v>0</v>
      </c>
      <c r="H89" s="407">
        <v>0</v>
      </c>
      <c r="I89" s="407">
        <v>0</v>
      </c>
      <c r="J89" s="407">
        <v>0</v>
      </c>
      <c r="K89" s="2"/>
      <c r="L89" s="68">
        <f>C89*D89*(1-(E89/100))</f>
        <v>2.2425120000000005</v>
      </c>
      <c r="M89" s="389"/>
      <c r="N89">
        <f t="shared" si="1"/>
        <v>2.2425120000000005</v>
      </c>
    </row>
    <row r="90" spans="1:14" x14ac:dyDescent="0.3">
      <c r="A90" s="260" t="s">
        <v>529</v>
      </c>
      <c r="B90" s="83" t="s">
        <v>507</v>
      </c>
      <c r="C90" s="140">
        <v>162.38</v>
      </c>
      <c r="D90" s="407">
        <v>0</v>
      </c>
      <c r="E90" s="407">
        <v>19</v>
      </c>
      <c r="F90" s="407">
        <v>0.8</v>
      </c>
      <c r="G90" s="407">
        <v>0.75</v>
      </c>
      <c r="H90" s="407">
        <v>60</v>
      </c>
      <c r="I90" s="407">
        <v>40</v>
      </c>
      <c r="J90" s="407">
        <v>15</v>
      </c>
      <c r="K90" s="132">
        <f>(C90*(I90/100)*F90*(1-(E90/100)))+(C90*(H90/100)*G90*(1-(J90/100)))</f>
        <v>104.199246</v>
      </c>
      <c r="L90" s="2"/>
      <c r="M90" s="389"/>
      <c r="N90">
        <f t="shared" si="1"/>
        <v>104.199246</v>
      </c>
    </row>
    <row r="91" spans="1:14" x14ac:dyDescent="0.3">
      <c r="A91" s="260" t="s">
        <v>529</v>
      </c>
      <c r="B91" s="83" t="s">
        <v>508</v>
      </c>
      <c r="C91" s="140">
        <v>16.829999999999998</v>
      </c>
      <c r="D91" s="407">
        <v>1</v>
      </c>
      <c r="E91" s="407">
        <v>0</v>
      </c>
      <c r="F91" s="407">
        <v>0</v>
      </c>
      <c r="G91" s="407">
        <v>0</v>
      </c>
      <c r="H91" s="407">
        <v>0</v>
      </c>
      <c r="I91" s="407">
        <v>0</v>
      </c>
      <c r="J91" s="407">
        <v>0</v>
      </c>
      <c r="K91" s="2"/>
      <c r="L91" s="68">
        <f>C91*D91</f>
        <v>16.829999999999998</v>
      </c>
      <c r="M91" s="389"/>
      <c r="N91">
        <f t="shared" si="1"/>
        <v>16.829999999999998</v>
      </c>
    </row>
    <row r="92" spans="1:14" x14ac:dyDescent="0.3">
      <c r="A92" s="260" t="s">
        <v>529</v>
      </c>
      <c r="B92" s="83" t="s">
        <v>509</v>
      </c>
      <c r="C92" s="141">
        <v>3.47</v>
      </c>
      <c r="D92" s="407">
        <v>1</v>
      </c>
      <c r="E92" s="407">
        <v>0</v>
      </c>
      <c r="F92" s="407">
        <v>0</v>
      </c>
      <c r="G92" s="407">
        <v>0</v>
      </c>
      <c r="H92" s="407">
        <v>0</v>
      </c>
      <c r="I92" s="407">
        <v>0</v>
      </c>
      <c r="J92" s="407">
        <v>0</v>
      </c>
      <c r="K92" s="2"/>
      <c r="L92" s="68">
        <f>C92*D92</f>
        <v>3.47</v>
      </c>
      <c r="M92" s="389"/>
      <c r="N92">
        <f t="shared" si="1"/>
        <v>3.47</v>
      </c>
    </row>
    <row r="93" spans="1:14" x14ac:dyDescent="0.3">
      <c r="A93" s="260" t="s">
        <v>529</v>
      </c>
      <c r="B93" s="83" t="s">
        <v>43</v>
      </c>
      <c r="C93" s="141">
        <v>152.4</v>
      </c>
      <c r="D93" s="407">
        <v>1</v>
      </c>
      <c r="E93" s="407">
        <v>7</v>
      </c>
      <c r="F93" s="407">
        <v>0</v>
      </c>
      <c r="G93" s="407">
        <v>0</v>
      </c>
      <c r="H93" s="407">
        <v>0</v>
      </c>
      <c r="I93" s="407">
        <v>0</v>
      </c>
      <c r="J93" s="407">
        <v>0</v>
      </c>
      <c r="K93" s="2"/>
      <c r="L93" s="68">
        <f>C93*D93*(1-(E93/100))</f>
        <v>141.732</v>
      </c>
      <c r="M93" s="389"/>
      <c r="N93">
        <f t="shared" si="1"/>
        <v>141.732</v>
      </c>
    </row>
    <row r="94" spans="1:14" x14ac:dyDescent="0.3">
      <c r="A94" s="260" t="s">
        <v>529</v>
      </c>
      <c r="B94" s="83" t="s">
        <v>45</v>
      </c>
      <c r="C94" s="140">
        <v>16.52</v>
      </c>
      <c r="D94" s="407">
        <v>1</v>
      </c>
      <c r="E94" s="407">
        <v>8</v>
      </c>
      <c r="F94" s="407">
        <v>0</v>
      </c>
      <c r="G94" s="407">
        <v>0</v>
      </c>
      <c r="H94" s="407">
        <v>0</v>
      </c>
      <c r="I94" s="407">
        <v>0</v>
      </c>
      <c r="J94" s="407">
        <v>0</v>
      </c>
      <c r="K94" s="2"/>
      <c r="L94" s="68">
        <f>C94*D94*(1-(E94/100))</f>
        <v>15.198399999999999</v>
      </c>
      <c r="M94" s="389"/>
      <c r="N94">
        <f t="shared" si="1"/>
        <v>15.198399999999999</v>
      </c>
    </row>
    <row r="95" spans="1:14" x14ac:dyDescent="0.3">
      <c r="A95" s="260" t="s">
        <v>529</v>
      </c>
      <c r="B95" s="83" t="s">
        <v>510</v>
      </c>
      <c r="C95" s="140">
        <v>14.34</v>
      </c>
      <c r="D95" s="407">
        <v>0.71250000000000002</v>
      </c>
      <c r="E95" s="407">
        <v>11</v>
      </c>
      <c r="F95" s="407">
        <v>0</v>
      </c>
      <c r="G95" s="407">
        <v>0</v>
      </c>
      <c r="H95" s="407">
        <v>0</v>
      </c>
      <c r="I95" s="407">
        <v>0</v>
      </c>
      <c r="J95" s="407">
        <v>0</v>
      </c>
      <c r="K95" s="2"/>
      <c r="L95" s="68">
        <f>C95*D95*(1-(E95/100))</f>
        <v>9.0933524999999999</v>
      </c>
      <c r="M95" s="389"/>
      <c r="N95">
        <f t="shared" si="1"/>
        <v>9.0933524999999999</v>
      </c>
    </row>
    <row r="96" spans="1:14" x14ac:dyDescent="0.3">
      <c r="A96" s="260" t="s">
        <v>529</v>
      </c>
      <c r="B96" s="83" t="s">
        <v>511</v>
      </c>
      <c r="C96" s="140">
        <v>66.72</v>
      </c>
      <c r="D96" s="407">
        <v>0.69699999999999995</v>
      </c>
      <c r="E96" s="407">
        <v>11</v>
      </c>
      <c r="F96" s="407">
        <v>0</v>
      </c>
      <c r="G96" s="407">
        <v>0</v>
      </c>
      <c r="H96" s="407">
        <v>0</v>
      </c>
      <c r="I96" s="407">
        <v>0</v>
      </c>
      <c r="J96" s="407">
        <v>0</v>
      </c>
      <c r="K96" s="2"/>
      <c r="L96" s="68">
        <f>C96*D96*(1-(E96/100))</f>
        <v>41.388417599999997</v>
      </c>
      <c r="M96" s="389"/>
      <c r="N96">
        <f t="shared" si="1"/>
        <v>41.388417599999997</v>
      </c>
    </row>
    <row r="97" spans="1:14" x14ac:dyDescent="0.3">
      <c r="A97" s="260" t="s">
        <v>529</v>
      </c>
      <c r="B97" s="83" t="s">
        <v>55</v>
      </c>
      <c r="C97" s="140">
        <v>21.720000000000002</v>
      </c>
      <c r="D97" s="407">
        <v>0</v>
      </c>
      <c r="E97" s="407">
        <v>11</v>
      </c>
      <c r="F97" s="407">
        <v>0.5</v>
      </c>
      <c r="G97" s="407">
        <v>0.5</v>
      </c>
      <c r="H97" s="407">
        <v>96</v>
      </c>
      <c r="I97" s="407">
        <v>4</v>
      </c>
      <c r="J97" s="407">
        <v>10</v>
      </c>
      <c r="K97" s="132">
        <f>(C97*(I97/100)*F97*(1-(E97/100)))+(C97*(H97/100)*G97*(1-(J97/100)))</f>
        <v>9.7696560000000012</v>
      </c>
      <c r="L97" s="2"/>
      <c r="M97" s="389"/>
      <c r="N97">
        <f t="shared" si="1"/>
        <v>9.7696560000000012</v>
      </c>
    </row>
    <row r="98" spans="1:14" x14ac:dyDescent="0.3">
      <c r="A98" s="260" t="s">
        <v>529</v>
      </c>
      <c r="B98" s="83" t="s">
        <v>58</v>
      </c>
      <c r="C98" s="140">
        <v>34.600000000000009</v>
      </c>
      <c r="D98" s="407">
        <v>1</v>
      </c>
      <c r="E98" s="407">
        <v>0</v>
      </c>
      <c r="F98" s="407">
        <v>0</v>
      </c>
      <c r="G98" s="407">
        <v>0</v>
      </c>
      <c r="H98" s="407">
        <v>0</v>
      </c>
      <c r="I98" s="407">
        <v>0</v>
      </c>
      <c r="J98" s="407">
        <v>0</v>
      </c>
      <c r="K98" s="2"/>
      <c r="L98" s="68">
        <f>C98*D98</f>
        <v>34.600000000000009</v>
      </c>
      <c r="M98" s="389"/>
      <c r="N98">
        <f t="shared" si="1"/>
        <v>34.600000000000009</v>
      </c>
    </row>
    <row r="99" spans="1:14" x14ac:dyDescent="0.3">
      <c r="A99" s="260" t="s">
        <v>529</v>
      </c>
      <c r="B99" s="83" t="s">
        <v>512</v>
      </c>
      <c r="C99" s="140">
        <v>70.59</v>
      </c>
      <c r="D99" s="407">
        <v>1</v>
      </c>
      <c r="E99" s="407">
        <v>0</v>
      </c>
      <c r="F99" s="407">
        <v>0</v>
      </c>
      <c r="G99" s="407">
        <v>0</v>
      </c>
      <c r="H99" s="407">
        <v>0</v>
      </c>
      <c r="I99" s="407">
        <v>0</v>
      </c>
      <c r="J99" s="407">
        <v>0</v>
      </c>
      <c r="K99" s="2"/>
      <c r="L99" s="68">
        <f>C99*D99</f>
        <v>70.59</v>
      </c>
      <c r="M99" s="389"/>
      <c r="N99">
        <f t="shared" si="1"/>
        <v>70.59</v>
      </c>
    </row>
    <row r="100" spans="1:14" ht="16.2" thickBot="1" x14ac:dyDescent="0.35">
      <c r="A100" s="261" t="s">
        <v>529</v>
      </c>
      <c r="B100" s="123" t="s">
        <v>62</v>
      </c>
      <c r="C100" s="142">
        <v>0.7</v>
      </c>
      <c r="D100" s="407">
        <v>1</v>
      </c>
      <c r="E100" s="407">
        <v>0</v>
      </c>
      <c r="F100" s="407">
        <v>0</v>
      </c>
      <c r="G100" s="407">
        <v>0</v>
      </c>
      <c r="H100" s="407">
        <v>0</v>
      </c>
      <c r="I100" s="407">
        <v>0</v>
      </c>
      <c r="J100" s="407">
        <v>0</v>
      </c>
      <c r="K100" s="133"/>
      <c r="L100" s="134">
        <f>C100*D100</f>
        <v>0.7</v>
      </c>
      <c r="M100" s="390"/>
      <c r="N100">
        <f t="shared" si="1"/>
        <v>0.7</v>
      </c>
    </row>
    <row r="101" spans="1:14" x14ac:dyDescent="0.3">
      <c r="A101" s="254" t="s">
        <v>530</v>
      </c>
      <c r="B101" s="255" t="s">
        <v>503</v>
      </c>
      <c r="C101" s="249">
        <v>127.03418401131414</v>
      </c>
      <c r="D101" s="406">
        <f>((0.69*3)+(0.78*3)+1)/7</f>
        <v>0.77285714285714291</v>
      </c>
      <c r="E101" s="407">
        <v>27</v>
      </c>
      <c r="F101" s="407">
        <v>0</v>
      </c>
      <c r="G101" s="407">
        <v>0</v>
      </c>
      <c r="H101" s="407">
        <v>0</v>
      </c>
      <c r="I101" s="407">
        <v>0</v>
      </c>
      <c r="J101" s="407">
        <v>0</v>
      </c>
      <c r="K101" s="251"/>
      <c r="L101" s="250">
        <f>C101*D101*(1-(E101/100))</f>
        <v>71.670871845126129</v>
      </c>
      <c r="M101" s="385" t="s">
        <v>534</v>
      </c>
      <c r="N101">
        <f t="shared" si="1"/>
        <v>71.670871845126129</v>
      </c>
    </row>
    <row r="102" spans="1:14" x14ac:dyDescent="0.3">
      <c r="A102" s="256" t="s">
        <v>530</v>
      </c>
      <c r="B102" s="84" t="s">
        <v>504</v>
      </c>
      <c r="C102" s="140">
        <v>43.979609965327946</v>
      </c>
      <c r="D102" s="407">
        <v>0</v>
      </c>
      <c r="E102" s="407">
        <v>30</v>
      </c>
      <c r="F102" s="407">
        <v>0.74</v>
      </c>
      <c r="G102" s="407">
        <v>0.9</v>
      </c>
      <c r="H102" s="407">
        <v>73</v>
      </c>
      <c r="I102" s="407">
        <v>27</v>
      </c>
      <c r="J102" s="407">
        <v>12</v>
      </c>
      <c r="K102" s="132">
        <f>(C102*(I102/100)*F102*(1-(E102/100)))+(C102*(H102/100)*G102*(1-(J102/100)))</f>
        <v>31.578239547304772</v>
      </c>
      <c r="L102" s="2"/>
      <c r="M102" s="386"/>
      <c r="N102">
        <f t="shared" si="1"/>
        <v>31.578239547304772</v>
      </c>
    </row>
    <row r="103" spans="1:14" x14ac:dyDescent="0.3">
      <c r="A103" s="256" t="s">
        <v>530</v>
      </c>
      <c r="B103" s="84" t="s">
        <v>618</v>
      </c>
      <c r="C103" s="140">
        <v>6.7388923279742068</v>
      </c>
      <c r="D103" s="407">
        <f>D89</f>
        <v>0.89500000000000002</v>
      </c>
      <c r="E103" s="407">
        <v>4</v>
      </c>
      <c r="F103" s="407">
        <v>0</v>
      </c>
      <c r="G103" s="407">
        <v>0</v>
      </c>
      <c r="H103" s="407">
        <v>0</v>
      </c>
      <c r="I103" s="407">
        <v>0</v>
      </c>
      <c r="J103" s="407">
        <v>0</v>
      </c>
      <c r="K103" s="2"/>
      <c r="L103" s="68">
        <f>C103*D103*(1-(E103/100))</f>
        <v>5.7900562881954389</v>
      </c>
      <c r="M103" s="386"/>
      <c r="N103">
        <f t="shared" si="1"/>
        <v>5.7900562881954389</v>
      </c>
    </row>
    <row r="104" spans="1:14" x14ac:dyDescent="0.3">
      <c r="A104" s="256" t="s">
        <v>530</v>
      </c>
      <c r="B104" s="84" t="s">
        <v>507</v>
      </c>
      <c r="C104" s="140">
        <v>205.46768690189057</v>
      </c>
      <c r="D104" s="407">
        <v>0</v>
      </c>
      <c r="E104" s="407">
        <v>28</v>
      </c>
      <c r="F104" s="407">
        <v>0.8</v>
      </c>
      <c r="G104" s="407">
        <v>0.75</v>
      </c>
      <c r="H104" s="407">
        <v>60</v>
      </c>
      <c r="I104" s="407">
        <v>40</v>
      </c>
      <c r="J104" s="407">
        <v>10</v>
      </c>
      <c r="K104" s="132">
        <f>(C104*(I104/100)*F104*(1-(E104/100)))+(C104*(H104/100)*G104*(1-(J104/100)))</f>
        <v>130.5541682574613</v>
      </c>
      <c r="L104" s="2"/>
      <c r="M104" s="386"/>
      <c r="N104">
        <f t="shared" si="1"/>
        <v>130.5541682574613</v>
      </c>
    </row>
    <row r="105" spans="1:14" x14ac:dyDescent="0.3">
      <c r="A105" s="256" t="s">
        <v>530</v>
      </c>
      <c r="B105" s="84" t="s">
        <v>508</v>
      </c>
      <c r="C105" s="140">
        <v>18.179698821053911</v>
      </c>
      <c r="D105" s="407">
        <v>1</v>
      </c>
      <c r="E105" s="407">
        <v>0</v>
      </c>
      <c r="F105" s="407">
        <v>0</v>
      </c>
      <c r="G105" s="407">
        <v>0</v>
      </c>
      <c r="H105" s="407">
        <v>0</v>
      </c>
      <c r="I105" s="407">
        <v>0</v>
      </c>
      <c r="J105" s="407">
        <v>0</v>
      </c>
      <c r="K105" s="2"/>
      <c r="L105" s="68">
        <f>C105*D105</f>
        <v>18.179698821053911</v>
      </c>
      <c r="M105" s="386"/>
      <c r="N105">
        <f t="shared" si="1"/>
        <v>18.179698821053911</v>
      </c>
    </row>
    <row r="106" spans="1:14" x14ac:dyDescent="0.3">
      <c r="A106" s="256" t="s">
        <v>530</v>
      </c>
      <c r="B106" s="84" t="s">
        <v>509</v>
      </c>
      <c r="C106" s="141">
        <v>3.34</v>
      </c>
      <c r="D106" s="407">
        <v>1</v>
      </c>
      <c r="E106" s="407">
        <v>0</v>
      </c>
      <c r="F106" s="407">
        <v>0</v>
      </c>
      <c r="G106" s="407">
        <v>0</v>
      </c>
      <c r="H106" s="407">
        <v>0</v>
      </c>
      <c r="I106" s="407">
        <v>0</v>
      </c>
      <c r="J106" s="407">
        <v>0</v>
      </c>
      <c r="K106" s="2"/>
      <c r="L106" s="68">
        <f>C106*D106</f>
        <v>3.34</v>
      </c>
      <c r="M106" s="386"/>
      <c r="N106">
        <f t="shared" si="1"/>
        <v>3.34</v>
      </c>
    </row>
    <row r="107" spans="1:14" x14ac:dyDescent="0.3">
      <c r="A107" s="256" t="s">
        <v>530</v>
      </c>
      <c r="B107" s="84" t="s">
        <v>43</v>
      </c>
      <c r="C107" s="141">
        <v>188.6</v>
      </c>
      <c r="D107" s="407">
        <v>1</v>
      </c>
      <c r="E107" s="407">
        <v>15</v>
      </c>
      <c r="F107" s="407">
        <v>0</v>
      </c>
      <c r="G107" s="407">
        <v>0</v>
      </c>
      <c r="H107" s="407">
        <v>0</v>
      </c>
      <c r="I107" s="407">
        <v>0</v>
      </c>
      <c r="J107" s="407">
        <v>0</v>
      </c>
      <c r="K107" s="2"/>
      <c r="L107" s="68">
        <f>C107*D107*(1-(E107/100))</f>
        <v>160.31</v>
      </c>
      <c r="M107" s="386"/>
      <c r="N107">
        <f t="shared" si="1"/>
        <v>160.31</v>
      </c>
    </row>
    <row r="108" spans="1:14" x14ac:dyDescent="0.3">
      <c r="A108" s="256" t="s">
        <v>530</v>
      </c>
      <c r="B108" s="84" t="s">
        <v>45</v>
      </c>
      <c r="C108" s="140">
        <v>17.207698170230902</v>
      </c>
      <c r="D108" s="407">
        <v>1</v>
      </c>
      <c r="E108" s="407">
        <v>15</v>
      </c>
      <c r="F108" s="407">
        <v>0</v>
      </c>
      <c r="G108" s="407">
        <v>0</v>
      </c>
      <c r="H108" s="407">
        <v>0</v>
      </c>
      <c r="I108" s="407">
        <v>0</v>
      </c>
      <c r="J108" s="407">
        <v>0</v>
      </c>
      <c r="K108" s="2"/>
      <c r="L108" s="68">
        <f>C108*D108*(1-(E108/100))</f>
        <v>14.626543444696265</v>
      </c>
      <c r="M108" s="386"/>
      <c r="N108">
        <f t="shared" si="1"/>
        <v>14.626543444696265</v>
      </c>
    </row>
    <row r="109" spans="1:14" x14ac:dyDescent="0.3">
      <c r="A109" s="256" t="s">
        <v>530</v>
      </c>
      <c r="B109" s="84" t="s">
        <v>510</v>
      </c>
      <c r="C109" s="140">
        <v>31.750983048160396</v>
      </c>
      <c r="D109" s="407">
        <v>0.71250000000000002</v>
      </c>
      <c r="E109" s="407">
        <v>11</v>
      </c>
      <c r="F109" s="407">
        <v>0</v>
      </c>
      <c r="G109" s="407">
        <v>0</v>
      </c>
      <c r="H109" s="407">
        <v>0</v>
      </c>
      <c r="I109" s="407">
        <v>0</v>
      </c>
      <c r="J109" s="407">
        <v>0</v>
      </c>
      <c r="K109" s="2"/>
      <c r="L109" s="68">
        <f>C109*D109*(1-(E109/100))</f>
        <v>20.13409212541471</v>
      </c>
      <c r="M109" s="386"/>
      <c r="N109">
        <f t="shared" si="1"/>
        <v>20.13409212541471</v>
      </c>
    </row>
    <row r="110" spans="1:14" x14ac:dyDescent="0.3">
      <c r="A110" s="256" t="s">
        <v>530</v>
      </c>
      <c r="B110" s="84" t="s">
        <v>511</v>
      </c>
      <c r="C110" s="140">
        <v>80.747902534482407</v>
      </c>
      <c r="D110" s="407">
        <v>0.69699999999999995</v>
      </c>
      <c r="E110" s="407">
        <v>11</v>
      </c>
      <c r="F110" s="407">
        <v>0</v>
      </c>
      <c r="G110" s="407">
        <v>0</v>
      </c>
      <c r="H110" s="407">
        <v>0</v>
      </c>
      <c r="I110" s="407">
        <v>0</v>
      </c>
      <c r="J110" s="407">
        <v>0</v>
      </c>
      <c r="K110" s="2"/>
      <c r="L110" s="68">
        <f>C110*D110*(1-(E110/100))</f>
        <v>50.090346379215468</v>
      </c>
      <c r="M110" s="386"/>
      <c r="N110">
        <f t="shared" si="1"/>
        <v>50.090346379215468</v>
      </c>
    </row>
    <row r="111" spans="1:14" x14ac:dyDescent="0.3">
      <c r="A111" s="256" t="s">
        <v>530</v>
      </c>
      <c r="B111" s="84" t="s">
        <v>55</v>
      </c>
      <c r="C111" s="140">
        <v>20.258115356017161</v>
      </c>
      <c r="D111" s="407">
        <v>0</v>
      </c>
      <c r="E111" s="407">
        <v>33</v>
      </c>
      <c r="F111" s="407">
        <v>0.5</v>
      </c>
      <c r="G111" s="407">
        <v>0.5</v>
      </c>
      <c r="H111" s="407">
        <v>96</v>
      </c>
      <c r="I111" s="407">
        <v>4</v>
      </c>
      <c r="J111" s="407">
        <v>10</v>
      </c>
      <c r="K111" s="132">
        <f>(C111*(I111/100)*F111*(1-(E111/100)))+(C111*(H111/100)*G111*(1-(J111/100)))</f>
        <v>9.0229645795700435</v>
      </c>
      <c r="L111" s="2"/>
      <c r="M111" s="386"/>
      <c r="N111">
        <f t="shared" si="1"/>
        <v>9.0229645795700435</v>
      </c>
    </row>
    <row r="112" spans="1:14" x14ac:dyDescent="0.3">
      <c r="A112" s="256" t="s">
        <v>530</v>
      </c>
      <c r="B112" s="84" t="s">
        <v>58</v>
      </c>
      <c r="C112" s="140">
        <v>34.442358211657329</v>
      </c>
      <c r="D112" s="407">
        <v>1</v>
      </c>
      <c r="E112" s="407">
        <v>0</v>
      </c>
      <c r="F112" s="407">
        <v>0</v>
      </c>
      <c r="G112" s="407">
        <v>0</v>
      </c>
      <c r="H112" s="407">
        <v>0</v>
      </c>
      <c r="I112" s="407">
        <v>0</v>
      </c>
      <c r="J112" s="407">
        <v>0</v>
      </c>
      <c r="K112" s="2"/>
      <c r="L112" s="68">
        <f>C112*D112</f>
        <v>34.442358211657329</v>
      </c>
      <c r="M112" s="386"/>
      <c r="N112">
        <f t="shared" si="1"/>
        <v>34.442358211657329</v>
      </c>
    </row>
    <row r="113" spans="1:16" x14ac:dyDescent="0.3">
      <c r="A113" s="256" t="s">
        <v>530</v>
      </c>
      <c r="B113" s="84" t="s">
        <v>512</v>
      </c>
      <c r="C113" s="140">
        <v>81.644519768874432</v>
      </c>
      <c r="D113" s="407">
        <v>1</v>
      </c>
      <c r="E113" s="407">
        <v>0</v>
      </c>
      <c r="F113" s="407">
        <v>0</v>
      </c>
      <c r="G113" s="407">
        <v>0</v>
      </c>
      <c r="H113" s="407">
        <v>0</v>
      </c>
      <c r="I113" s="407">
        <v>0</v>
      </c>
      <c r="J113" s="407">
        <v>0</v>
      </c>
      <c r="K113" s="2"/>
      <c r="L113" s="68">
        <f>C113*D113</f>
        <v>81.644519768874432</v>
      </c>
      <c r="M113" s="386"/>
      <c r="N113">
        <f t="shared" si="1"/>
        <v>81.644519768874432</v>
      </c>
    </row>
    <row r="114" spans="1:16" ht="16.2" thickBot="1" x14ac:dyDescent="0.35">
      <c r="A114" s="257" t="s">
        <v>530</v>
      </c>
      <c r="B114" s="127" t="s">
        <v>62</v>
      </c>
      <c r="C114" s="142">
        <v>0</v>
      </c>
      <c r="D114" s="407">
        <v>1</v>
      </c>
      <c r="E114" s="407">
        <v>0</v>
      </c>
      <c r="F114" s="407">
        <v>0</v>
      </c>
      <c r="G114" s="407">
        <v>0</v>
      </c>
      <c r="H114" s="407">
        <v>0</v>
      </c>
      <c r="I114" s="407">
        <v>0</v>
      </c>
      <c r="J114" s="407">
        <v>0</v>
      </c>
      <c r="K114" s="133"/>
      <c r="L114" s="134">
        <f>C114*D114</f>
        <v>0</v>
      </c>
      <c r="M114" s="387"/>
      <c r="N114">
        <f t="shared" si="1"/>
        <v>0</v>
      </c>
    </row>
    <row r="115" spans="1:16" x14ac:dyDescent="0.3">
      <c r="A115" s="247" t="s">
        <v>531</v>
      </c>
      <c r="B115" s="248" t="s">
        <v>503</v>
      </c>
      <c r="C115" s="249">
        <v>168.39657259563475</v>
      </c>
      <c r="D115" s="406">
        <f>((0.69*3)+(0.78*3)+1)/7</f>
        <v>0.77285714285714291</v>
      </c>
      <c r="E115" s="407">
        <v>12</v>
      </c>
      <c r="F115" s="407">
        <v>0</v>
      </c>
      <c r="G115" s="407">
        <v>0</v>
      </c>
      <c r="H115" s="407">
        <v>0</v>
      </c>
      <c r="I115" s="407">
        <v>0</v>
      </c>
      <c r="J115" s="407">
        <v>0</v>
      </c>
      <c r="K115" s="251"/>
      <c r="L115" s="250">
        <f>C115*D115*(1-(E115/100))</f>
        <v>114.52891468761399</v>
      </c>
      <c r="M115" s="382" t="s">
        <v>585</v>
      </c>
      <c r="N115">
        <f t="shared" si="1"/>
        <v>114.52891468761399</v>
      </c>
    </row>
    <row r="116" spans="1:16" ht="15.9" customHeight="1" x14ac:dyDescent="0.3">
      <c r="A116" s="252" t="s">
        <v>531</v>
      </c>
      <c r="B116" s="85" t="s">
        <v>504</v>
      </c>
      <c r="C116" s="140">
        <v>97.52556247988835</v>
      </c>
      <c r="D116" s="407">
        <v>0</v>
      </c>
      <c r="E116" s="407">
        <v>6</v>
      </c>
      <c r="F116" s="407">
        <v>0.74</v>
      </c>
      <c r="G116" s="407">
        <v>0.9</v>
      </c>
      <c r="H116" s="407">
        <v>19</v>
      </c>
      <c r="I116" s="407">
        <v>81</v>
      </c>
      <c r="J116" s="407">
        <v>3</v>
      </c>
      <c r="K116" s="132">
        <f>(C116*(I116/100)*F116*(1-(E116/100)))+(C116*(H116/100)*G116*(1-(J116/100)))</f>
        <v>71.125977869957453</v>
      </c>
      <c r="L116" s="2"/>
      <c r="M116" s="383"/>
      <c r="N116">
        <f t="shared" si="1"/>
        <v>71.125977869957453</v>
      </c>
      <c r="O116" s="136"/>
      <c r="P116" s="136"/>
    </row>
    <row r="117" spans="1:16" x14ac:dyDescent="0.3">
      <c r="A117" s="252" t="s">
        <v>531</v>
      </c>
      <c r="B117" s="85" t="s">
        <v>618</v>
      </c>
      <c r="C117" s="140">
        <v>9.5843472307616242</v>
      </c>
      <c r="D117" s="407">
        <f>D103</f>
        <v>0.89500000000000002</v>
      </c>
      <c r="E117" s="407">
        <v>2</v>
      </c>
      <c r="F117" s="407">
        <v>0</v>
      </c>
      <c r="G117" s="407">
        <v>0</v>
      </c>
      <c r="H117" s="407">
        <v>0</v>
      </c>
      <c r="I117" s="407">
        <v>0</v>
      </c>
      <c r="J117" s="407">
        <v>0</v>
      </c>
      <c r="K117" s="2"/>
      <c r="L117" s="68">
        <f>C117*D117*(1-(E117/100))</f>
        <v>8.4064309561010209</v>
      </c>
      <c r="M117" s="383"/>
      <c r="N117">
        <f t="shared" si="1"/>
        <v>8.4064309561010209</v>
      </c>
      <c r="O117" s="136"/>
      <c r="P117" s="136"/>
    </row>
    <row r="118" spans="1:16" x14ac:dyDescent="0.3">
      <c r="A118" s="252" t="s">
        <v>531</v>
      </c>
      <c r="B118" s="85" t="s">
        <v>507</v>
      </c>
      <c r="C118" s="140">
        <v>154.44258046360457</v>
      </c>
      <c r="D118" s="407">
        <v>0</v>
      </c>
      <c r="E118" s="407">
        <v>12</v>
      </c>
      <c r="F118" s="407">
        <v>0.8</v>
      </c>
      <c r="G118" s="407">
        <v>0.75</v>
      </c>
      <c r="H118" s="407">
        <v>50</v>
      </c>
      <c r="I118" s="407">
        <v>50</v>
      </c>
      <c r="J118" s="407">
        <v>1</v>
      </c>
      <c r="K118" s="132">
        <f>(C118*(I118/100)*F118*(1-(E118/100)))+(C118*(H118/100)*G118*(1-(J118/100)))</f>
        <v>111.700596320302</v>
      </c>
      <c r="L118" s="2"/>
      <c r="M118" s="383"/>
      <c r="N118">
        <f t="shared" si="1"/>
        <v>111.700596320302</v>
      </c>
      <c r="O118" s="136"/>
      <c r="P118" s="136"/>
    </row>
    <row r="119" spans="1:16" x14ac:dyDescent="0.3">
      <c r="A119" s="252" t="s">
        <v>531</v>
      </c>
      <c r="B119" s="85" t="s">
        <v>508</v>
      </c>
      <c r="C119" s="140">
        <v>10.087196673067822</v>
      </c>
      <c r="D119" s="407">
        <v>1</v>
      </c>
      <c r="E119" s="407">
        <v>0</v>
      </c>
      <c r="F119" s="407">
        <v>0</v>
      </c>
      <c r="G119" s="407">
        <v>0</v>
      </c>
      <c r="H119" s="407">
        <v>0</v>
      </c>
      <c r="I119" s="407">
        <v>0</v>
      </c>
      <c r="J119" s="407">
        <v>0</v>
      </c>
      <c r="K119" s="2"/>
      <c r="L119" s="68">
        <f>C119*D119</f>
        <v>10.087196673067822</v>
      </c>
      <c r="M119" s="383"/>
      <c r="N119">
        <f t="shared" si="1"/>
        <v>10.087196673067822</v>
      </c>
      <c r="O119" s="136"/>
      <c r="P119" s="136"/>
    </row>
    <row r="120" spans="1:16" x14ac:dyDescent="0.3">
      <c r="A120" s="252" t="s">
        <v>531</v>
      </c>
      <c r="B120" s="85" t="s">
        <v>509</v>
      </c>
      <c r="C120" s="141">
        <v>1.61</v>
      </c>
      <c r="D120" s="407">
        <v>1</v>
      </c>
      <c r="E120" s="407">
        <v>0</v>
      </c>
      <c r="F120" s="407">
        <v>0</v>
      </c>
      <c r="G120" s="407">
        <v>0</v>
      </c>
      <c r="H120" s="407">
        <v>0</v>
      </c>
      <c r="I120" s="407">
        <v>0</v>
      </c>
      <c r="J120" s="407">
        <v>0</v>
      </c>
      <c r="K120" s="2"/>
      <c r="L120" s="68">
        <f>C120*D120</f>
        <v>1.61</v>
      </c>
      <c r="M120" s="383"/>
      <c r="N120">
        <f t="shared" si="1"/>
        <v>1.61</v>
      </c>
      <c r="O120" s="136"/>
      <c r="P120" s="136"/>
    </row>
    <row r="121" spans="1:16" x14ac:dyDescent="0.3">
      <c r="A121" s="252" t="s">
        <v>531</v>
      </c>
      <c r="B121" s="85" t="s">
        <v>43</v>
      </c>
      <c r="C121" s="141">
        <v>55</v>
      </c>
      <c r="D121" s="407">
        <v>1</v>
      </c>
      <c r="E121" s="407">
        <v>2</v>
      </c>
      <c r="F121" s="407">
        <v>0</v>
      </c>
      <c r="G121" s="407">
        <v>0</v>
      </c>
      <c r="H121" s="407">
        <v>0</v>
      </c>
      <c r="I121" s="407">
        <v>0</v>
      </c>
      <c r="J121" s="407">
        <v>0</v>
      </c>
      <c r="K121" s="2"/>
      <c r="L121" s="68">
        <f>C121*D121*(1-(E121/100))</f>
        <v>53.9</v>
      </c>
      <c r="M121" s="383"/>
      <c r="N121">
        <f t="shared" si="1"/>
        <v>53.9</v>
      </c>
      <c r="O121" s="136"/>
      <c r="P121" s="136"/>
    </row>
    <row r="122" spans="1:16" x14ac:dyDescent="0.3">
      <c r="A122" s="252" t="s">
        <v>531</v>
      </c>
      <c r="B122" s="85" t="s">
        <v>45</v>
      </c>
      <c r="C122" s="140">
        <v>4.3544664236181356</v>
      </c>
      <c r="D122" s="407">
        <v>1</v>
      </c>
      <c r="E122" s="407">
        <v>12</v>
      </c>
      <c r="F122" s="407">
        <v>0</v>
      </c>
      <c r="G122" s="407">
        <v>0</v>
      </c>
      <c r="H122" s="407">
        <v>0</v>
      </c>
      <c r="I122" s="407">
        <v>0</v>
      </c>
      <c r="J122" s="407">
        <v>0</v>
      </c>
      <c r="K122" s="2"/>
      <c r="L122" s="68">
        <f>C122*D122*(1-(E122/100))</f>
        <v>3.8319304527839595</v>
      </c>
      <c r="M122" s="383"/>
      <c r="N122">
        <f t="shared" si="1"/>
        <v>3.8319304527839595</v>
      </c>
      <c r="O122" s="136"/>
      <c r="P122" s="136"/>
    </row>
    <row r="123" spans="1:16" x14ac:dyDescent="0.3">
      <c r="A123" s="252" t="s">
        <v>531</v>
      </c>
      <c r="B123" s="85" t="s">
        <v>510</v>
      </c>
      <c r="C123" s="140">
        <v>9.7086111657449852</v>
      </c>
      <c r="D123" s="407">
        <v>0.71250000000000002</v>
      </c>
      <c r="E123" s="407">
        <v>8</v>
      </c>
      <c r="F123" s="407">
        <v>0</v>
      </c>
      <c r="G123" s="407">
        <v>0</v>
      </c>
      <c r="H123" s="407">
        <v>0</v>
      </c>
      <c r="I123" s="407">
        <v>0</v>
      </c>
      <c r="J123" s="407">
        <v>0</v>
      </c>
      <c r="K123" s="2"/>
      <c r="L123" s="68">
        <f>C123*D123*(1-(E123/100))</f>
        <v>6.3639946191458385</v>
      </c>
      <c r="M123" s="383"/>
      <c r="N123">
        <f t="shared" ref="N123:N128" si="2">SUM(K123:L123)</f>
        <v>6.3639946191458385</v>
      </c>
      <c r="O123" s="136"/>
      <c r="P123" s="136"/>
    </row>
    <row r="124" spans="1:16" x14ac:dyDescent="0.3">
      <c r="A124" s="252" t="s">
        <v>531</v>
      </c>
      <c r="B124" s="85" t="s">
        <v>511</v>
      </c>
      <c r="C124" s="140">
        <v>16.349618359370066</v>
      </c>
      <c r="D124" s="407">
        <v>0.69699999999999995</v>
      </c>
      <c r="E124" s="407">
        <v>8</v>
      </c>
      <c r="F124" s="407">
        <v>0</v>
      </c>
      <c r="G124" s="407">
        <v>0</v>
      </c>
      <c r="H124" s="407">
        <v>0</v>
      </c>
      <c r="I124" s="407">
        <v>0</v>
      </c>
      <c r="J124" s="407">
        <v>0</v>
      </c>
      <c r="K124" s="2"/>
      <c r="L124" s="68">
        <f>C124*D124*(1-(E124/100))</f>
        <v>10.484029276762461</v>
      </c>
      <c r="M124" s="383"/>
      <c r="N124">
        <f t="shared" si="2"/>
        <v>10.484029276762461</v>
      </c>
      <c r="O124" s="136"/>
      <c r="P124" s="136"/>
    </row>
    <row r="125" spans="1:16" x14ac:dyDescent="0.3">
      <c r="A125" s="252" t="s">
        <v>531</v>
      </c>
      <c r="B125" s="85" t="s">
        <v>55</v>
      </c>
      <c r="C125" s="140">
        <v>10.58570132805105</v>
      </c>
      <c r="D125" s="407">
        <v>0</v>
      </c>
      <c r="E125" s="407">
        <v>4</v>
      </c>
      <c r="F125" s="407">
        <v>0.5</v>
      </c>
      <c r="G125" s="407">
        <v>0.5</v>
      </c>
      <c r="H125" s="407">
        <v>96</v>
      </c>
      <c r="I125" s="407">
        <v>4</v>
      </c>
      <c r="J125" s="407">
        <v>2</v>
      </c>
      <c r="K125" s="132">
        <f>(C125*(I125/100)*F125*(1-(E125/100)))+(C125*(H125/100)*G125*(1-(J125/100)))</f>
        <v>5.1827593702137928</v>
      </c>
      <c r="L125" s="2"/>
      <c r="M125" s="383"/>
      <c r="N125">
        <f t="shared" si="2"/>
        <v>5.1827593702137928</v>
      </c>
      <c r="O125" s="136"/>
      <c r="P125" s="136"/>
    </row>
    <row r="126" spans="1:16" x14ac:dyDescent="0.3">
      <c r="A126" s="252" t="s">
        <v>531</v>
      </c>
      <c r="B126" s="85" t="s">
        <v>58</v>
      </c>
      <c r="C126" s="140">
        <v>23.199552298856304</v>
      </c>
      <c r="D126" s="407">
        <v>1</v>
      </c>
      <c r="E126" s="407">
        <v>0</v>
      </c>
      <c r="F126" s="407">
        <v>0</v>
      </c>
      <c r="G126" s="407">
        <v>0</v>
      </c>
      <c r="H126" s="407">
        <v>0</v>
      </c>
      <c r="I126" s="407">
        <v>0</v>
      </c>
      <c r="J126" s="407">
        <v>0</v>
      </c>
      <c r="K126" s="2"/>
      <c r="L126" s="68">
        <f>C126*D126</f>
        <v>23.199552298856304</v>
      </c>
      <c r="M126" s="383"/>
      <c r="N126">
        <f t="shared" si="2"/>
        <v>23.199552298856304</v>
      </c>
      <c r="O126" s="136"/>
      <c r="P126" s="136"/>
    </row>
    <row r="127" spans="1:16" x14ac:dyDescent="0.3">
      <c r="A127" s="252" t="s">
        <v>531</v>
      </c>
      <c r="B127" s="85" t="s">
        <v>512</v>
      </c>
      <c r="C127" s="140">
        <v>17.112230134026269</v>
      </c>
      <c r="D127" s="407">
        <v>1</v>
      </c>
      <c r="E127" s="407">
        <v>0</v>
      </c>
      <c r="F127" s="407">
        <v>0</v>
      </c>
      <c r="G127" s="407">
        <v>0</v>
      </c>
      <c r="H127" s="407">
        <v>0</v>
      </c>
      <c r="I127" s="407">
        <v>0</v>
      </c>
      <c r="J127" s="407">
        <v>0</v>
      </c>
      <c r="K127" s="2"/>
      <c r="L127" s="68">
        <f>C127*D127</f>
        <v>17.112230134026269</v>
      </c>
      <c r="M127" s="383"/>
      <c r="N127">
        <f t="shared" si="2"/>
        <v>17.112230134026269</v>
      </c>
      <c r="O127" s="136"/>
      <c r="P127" s="136"/>
    </row>
    <row r="128" spans="1:16" ht="16.2" thickBot="1" x14ac:dyDescent="0.35">
      <c r="A128" s="253" t="s">
        <v>531</v>
      </c>
      <c r="B128" s="129" t="s">
        <v>62</v>
      </c>
      <c r="C128" s="142">
        <v>0</v>
      </c>
      <c r="D128" s="407">
        <v>1</v>
      </c>
      <c r="E128" s="407">
        <v>0</v>
      </c>
      <c r="F128" s="407">
        <v>0</v>
      </c>
      <c r="G128" s="407">
        <v>0</v>
      </c>
      <c r="H128" s="407">
        <v>0</v>
      </c>
      <c r="I128" s="407">
        <v>0</v>
      </c>
      <c r="J128" s="407">
        <v>0</v>
      </c>
      <c r="K128" s="133"/>
      <c r="L128" s="134">
        <f>C128*D128</f>
        <v>0</v>
      </c>
      <c r="M128" s="384"/>
      <c r="N128">
        <f t="shared" si="2"/>
        <v>0</v>
      </c>
      <c r="O128" s="136"/>
      <c r="P128" s="136"/>
    </row>
    <row r="129" spans="3:3" x14ac:dyDescent="0.3">
      <c r="C129" s="139"/>
    </row>
    <row r="130" spans="3:3" x14ac:dyDescent="0.3">
      <c r="C130" s="139"/>
    </row>
    <row r="131" spans="3:3" x14ac:dyDescent="0.3">
      <c r="C131" s="139"/>
    </row>
    <row r="132" spans="3:3" x14ac:dyDescent="0.3">
      <c r="C132" s="139"/>
    </row>
    <row r="133" spans="3:3" x14ac:dyDescent="0.3">
      <c r="C133" s="139"/>
    </row>
    <row r="134" spans="3:3" x14ac:dyDescent="0.3">
      <c r="C134" s="139"/>
    </row>
    <row r="135" spans="3:3" x14ac:dyDescent="0.3">
      <c r="C135" s="139"/>
    </row>
    <row r="136" spans="3:3" x14ac:dyDescent="0.3">
      <c r="C136" s="139"/>
    </row>
    <row r="137" spans="3:3" x14ac:dyDescent="0.3">
      <c r="C137" s="139"/>
    </row>
    <row r="138" spans="3:3" x14ac:dyDescent="0.3">
      <c r="C138" s="139"/>
    </row>
    <row r="139" spans="3:3" x14ac:dyDescent="0.3">
      <c r="C139" s="139"/>
    </row>
    <row r="140" spans="3:3" x14ac:dyDescent="0.3">
      <c r="C140" s="139"/>
    </row>
    <row r="141" spans="3:3" x14ac:dyDescent="0.3">
      <c r="C141" s="139"/>
    </row>
    <row r="142" spans="3:3" x14ac:dyDescent="0.3">
      <c r="C142" s="139"/>
    </row>
    <row r="143" spans="3:3" x14ac:dyDescent="0.3">
      <c r="C143" s="139"/>
    </row>
  </sheetData>
  <mergeCells count="11">
    <mergeCell ref="M59:M72"/>
    <mergeCell ref="M73:M86"/>
    <mergeCell ref="M87:M100"/>
    <mergeCell ref="M101:M114"/>
    <mergeCell ref="M115:M128"/>
    <mergeCell ref="A1:A2"/>
    <mergeCell ref="B1:B2"/>
    <mergeCell ref="M3:M16"/>
    <mergeCell ref="M17:M30"/>
    <mergeCell ref="M31:M44"/>
    <mergeCell ref="M45:M58"/>
  </mergeCells>
  <pageMargins left="0.7" right="0.7" top="0.75" bottom="0.75" header="0.3" footer="0.3"/>
  <pageSetup paperSize="9" orientation="portrait" verticalDpi="12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P152"/>
  <sheetViews>
    <sheetView zoomScale="115" zoomScaleNormal="115" workbookViewId="0">
      <pane ySplit="2" topLeftCell="A3" activePane="bottomLeft" state="frozen"/>
      <selection pane="bottomLeft" activeCell="C35" sqref="C35"/>
    </sheetView>
  </sheetViews>
  <sheetFormatPr baseColWidth="10" defaultRowHeight="15.6" x14ac:dyDescent="0.3"/>
  <cols>
    <col min="1" max="1" width="7.5" customWidth="1"/>
    <col min="2" max="2" width="23.3984375" customWidth="1"/>
    <col min="3" max="3" width="18.5" customWidth="1"/>
    <col min="4" max="4" width="8" customWidth="1"/>
    <col min="5" max="9" width="8.09765625" customWidth="1"/>
    <col min="10" max="10" width="9.8984375" customWidth="1"/>
    <col min="11" max="11" width="10.3984375" customWidth="1"/>
    <col min="12" max="12" width="12.59765625" bestFit="1" customWidth="1"/>
    <col min="14" max="14" width="26.59765625" bestFit="1" customWidth="1"/>
  </cols>
  <sheetData>
    <row r="1" spans="1:14" x14ac:dyDescent="0.3">
      <c r="A1" s="391" t="s">
        <v>514</v>
      </c>
      <c r="B1" s="391" t="s">
        <v>513</v>
      </c>
      <c r="C1" s="4">
        <v>2020</v>
      </c>
      <c r="D1" s="2"/>
      <c r="E1" s="2"/>
      <c r="F1" s="2"/>
      <c r="G1" s="2"/>
      <c r="H1" s="2"/>
      <c r="I1" s="2" t="s">
        <v>533</v>
      </c>
      <c r="J1" s="2"/>
      <c r="K1" s="2"/>
      <c r="L1" s="2"/>
    </row>
    <row r="2" spans="1:14" ht="18.600000000000001" thickBot="1" x14ac:dyDescent="0.35">
      <c r="A2" s="392"/>
      <c r="B2" s="392"/>
      <c r="C2" s="282" t="s">
        <v>515</v>
      </c>
      <c r="D2" s="282" t="s">
        <v>516</v>
      </c>
      <c r="E2" s="282" t="s">
        <v>517</v>
      </c>
      <c r="F2" s="282" t="s">
        <v>519</v>
      </c>
      <c r="G2" s="282" t="s">
        <v>520</v>
      </c>
      <c r="H2" s="282" t="s">
        <v>522</v>
      </c>
      <c r="I2" s="282" t="s">
        <v>523</v>
      </c>
      <c r="J2" s="282" t="s">
        <v>521</v>
      </c>
      <c r="K2" s="283" t="s">
        <v>518</v>
      </c>
      <c r="L2" s="282" t="s">
        <v>518</v>
      </c>
      <c r="N2" s="246" t="s">
        <v>584</v>
      </c>
    </row>
    <row r="3" spans="1:14" x14ac:dyDescent="0.3">
      <c r="A3" s="284" t="s">
        <v>502</v>
      </c>
      <c r="B3" s="285" t="s">
        <v>503</v>
      </c>
      <c r="C3" s="249">
        <v>122.68869001273013</v>
      </c>
      <c r="D3" s="250">
        <f>((0.69*3)+(0.78*3)+1)/7</f>
        <v>0.77285714285714291</v>
      </c>
      <c r="E3" s="251">
        <v>25</v>
      </c>
      <c r="F3" s="251"/>
      <c r="G3" s="251"/>
      <c r="H3" s="251"/>
      <c r="I3" s="251"/>
      <c r="J3" s="251"/>
      <c r="K3" s="251"/>
      <c r="L3" s="250">
        <f>C3*D3*(1-(E3/100))</f>
        <v>71.115622818093215</v>
      </c>
      <c r="M3" s="385" t="s">
        <v>68</v>
      </c>
      <c r="N3">
        <f>SUM(K3:L3)</f>
        <v>71.115622818093215</v>
      </c>
    </row>
    <row r="4" spans="1:14" x14ac:dyDescent="0.3">
      <c r="A4" s="286" t="s">
        <v>502</v>
      </c>
      <c r="B4" s="77" t="s">
        <v>504</v>
      </c>
      <c r="C4" s="140">
        <v>62.126797581882613</v>
      </c>
      <c r="D4" s="2"/>
      <c r="E4" s="131">
        <v>17</v>
      </c>
      <c r="F4" s="131">
        <v>0.74</v>
      </c>
      <c r="G4" s="131">
        <v>0.9</v>
      </c>
      <c r="H4" s="131">
        <v>73</v>
      </c>
      <c r="I4" s="131">
        <v>27</v>
      </c>
      <c r="J4" s="131">
        <v>12</v>
      </c>
      <c r="K4" s="132">
        <f>(C4*(I4/100)*F4*(1-(E4/100)))+(C4*(H4/100)*G4*(1-(J4/100)))</f>
        <v>46.22196464013517</v>
      </c>
      <c r="L4" s="2"/>
      <c r="M4" s="386"/>
      <c r="N4">
        <f t="shared" ref="N4:N67" si="0">SUM(K4:L4)</f>
        <v>46.22196464013517</v>
      </c>
    </row>
    <row r="5" spans="1:14" x14ac:dyDescent="0.3">
      <c r="A5" s="286" t="s">
        <v>502</v>
      </c>
      <c r="B5" s="77" t="s">
        <v>505</v>
      </c>
      <c r="C5" s="140">
        <v>3.2952391102258369</v>
      </c>
      <c r="D5" s="2">
        <v>1</v>
      </c>
      <c r="E5" s="2">
        <v>4</v>
      </c>
      <c r="F5" s="2"/>
      <c r="G5" s="2"/>
      <c r="H5" s="2"/>
      <c r="I5" s="2"/>
      <c r="J5" s="2"/>
      <c r="K5" s="2"/>
      <c r="L5" s="68">
        <f>C5*D5*(1-(E5/100))</f>
        <v>3.1634295458168031</v>
      </c>
      <c r="M5" s="386"/>
      <c r="N5">
        <f t="shared" si="0"/>
        <v>3.1634295458168031</v>
      </c>
    </row>
    <row r="6" spans="1:14" x14ac:dyDescent="0.3">
      <c r="A6" s="286" t="s">
        <v>502</v>
      </c>
      <c r="B6" s="77" t="s">
        <v>506</v>
      </c>
      <c r="C6" s="140">
        <v>6.8909372791060912</v>
      </c>
      <c r="D6" s="2">
        <v>0.79</v>
      </c>
      <c r="E6" s="2">
        <v>4</v>
      </c>
      <c r="F6" s="2"/>
      <c r="G6" s="2"/>
      <c r="H6" s="2"/>
      <c r="I6" s="2"/>
      <c r="J6" s="2"/>
      <c r="K6" s="2"/>
      <c r="L6" s="68">
        <f>C6*D6*(1-(E6/100))</f>
        <v>5.2260868324740599</v>
      </c>
      <c r="M6" s="386"/>
      <c r="N6">
        <f t="shared" si="0"/>
        <v>5.2260868324740599</v>
      </c>
    </row>
    <row r="7" spans="1:14" x14ac:dyDescent="0.3">
      <c r="A7" s="286" t="s">
        <v>502</v>
      </c>
      <c r="B7" s="77" t="s">
        <v>507</v>
      </c>
      <c r="C7" s="140">
        <v>195.4100705189534</v>
      </c>
      <c r="D7" s="2"/>
      <c r="E7" s="131">
        <v>19</v>
      </c>
      <c r="F7" s="131">
        <v>0.8</v>
      </c>
      <c r="G7" s="131">
        <v>0.75</v>
      </c>
      <c r="H7" s="131">
        <v>60</v>
      </c>
      <c r="I7" s="131">
        <v>40</v>
      </c>
      <c r="J7" s="131">
        <v>15</v>
      </c>
      <c r="K7" s="132">
        <f>(C7*(I7/100)*F7*(1-(E7/100)))+(C7*(H7/100)*G7*(1-(J7/100)))</f>
        <v>125.3946422520124</v>
      </c>
      <c r="L7" s="2"/>
      <c r="M7" s="386"/>
      <c r="N7">
        <f t="shared" si="0"/>
        <v>125.3946422520124</v>
      </c>
    </row>
    <row r="8" spans="1:14" x14ac:dyDescent="0.3">
      <c r="A8" s="286" t="s">
        <v>502</v>
      </c>
      <c r="B8" s="77" t="s">
        <v>508</v>
      </c>
      <c r="C8" s="140">
        <v>18.879303573846553</v>
      </c>
      <c r="D8" s="2">
        <v>1</v>
      </c>
      <c r="E8" s="2"/>
      <c r="F8" s="2"/>
      <c r="G8" s="2"/>
      <c r="H8" s="2"/>
      <c r="I8" s="2"/>
      <c r="J8" s="2"/>
      <c r="K8" s="2"/>
      <c r="L8" s="68">
        <f>C8*D8</f>
        <v>18.879303573846553</v>
      </c>
      <c r="M8" s="386"/>
      <c r="N8">
        <f t="shared" si="0"/>
        <v>18.879303573846553</v>
      </c>
    </row>
    <row r="9" spans="1:14" x14ac:dyDescent="0.3">
      <c r="A9" s="286" t="s">
        <v>502</v>
      </c>
      <c r="B9" s="77" t="s">
        <v>509</v>
      </c>
      <c r="C9" s="141">
        <v>6.4</v>
      </c>
      <c r="D9" s="2">
        <v>1</v>
      </c>
      <c r="E9" s="2"/>
      <c r="F9" s="2"/>
      <c r="G9" s="2"/>
      <c r="H9" s="2"/>
      <c r="I9" s="2"/>
      <c r="J9" s="2"/>
      <c r="K9" s="2"/>
      <c r="L9" s="68">
        <f>C9*D9</f>
        <v>6.4</v>
      </c>
      <c r="M9" s="386"/>
      <c r="N9">
        <f t="shared" si="0"/>
        <v>6.4</v>
      </c>
    </row>
    <row r="10" spans="1:14" x14ac:dyDescent="0.3">
      <c r="A10" s="286" t="s">
        <v>502</v>
      </c>
      <c r="B10" s="77" t="s">
        <v>43</v>
      </c>
      <c r="C10" s="141">
        <v>190</v>
      </c>
      <c r="D10" s="2">
        <v>1</v>
      </c>
      <c r="E10" s="2">
        <v>7</v>
      </c>
      <c r="F10" s="2"/>
      <c r="G10" s="2"/>
      <c r="H10" s="2"/>
      <c r="I10" s="2"/>
      <c r="J10" s="2"/>
      <c r="K10" s="2"/>
      <c r="L10" s="68">
        <f>C10*D10*(1-(E10/100))</f>
        <v>176.7</v>
      </c>
      <c r="M10" s="386"/>
      <c r="N10">
        <f t="shared" si="0"/>
        <v>176.7</v>
      </c>
    </row>
    <row r="11" spans="1:14" x14ac:dyDescent="0.3">
      <c r="A11" s="286" t="s">
        <v>502</v>
      </c>
      <c r="B11" s="77" t="s">
        <v>45</v>
      </c>
      <c r="C11" s="140">
        <v>13.101588325861771</v>
      </c>
      <c r="D11" s="2">
        <v>1</v>
      </c>
      <c r="E11" s="2">
        <v>8</v>
      </c>
      <c r="F11" s="2"/>
      <c r="G11" s="2"/>
      <c r="H11" s="2"/>
      <c r="I11" s="2"/>
      <c r="J11" s="2"/>
      <c r="K11" s="2"/>
      <c r="L11" s="68">
        <f>C11*D11*(1-(E11/100))</f>
        <v>12.053461259792829</v>
      </c>
      <c r="M11" s="386"/>
      <c r="N11">
        <f t="shared" si="0"/>
        <v>12.053461259792829</v>
      </c>
    </row>
    <row r="12" spans="1:14" x14ac:dyDescent="0.3">
      <c r="A12" s="286" t="s">
        <v>502</v>
      </c>
      <c r="B12" s="77" t="s">
        <v>510</v>
      </c>
      <c r="C12" s="140">
        <v>15.152416804194116</v>
      </c>
      <c r="D12" s="2">
        <v>0.71250000000000002</v>
      </c>
      <c r="E12" s="2">
        <v>11</v>
      </c>
      <c r="F12" s="2"/>
      <c r="G12" s="2"/>
      <c r="H12" s="2"/>
      <c r="I12" s="2"/>
      <c r="J12" s="2"/>
      <c r="K12" s="2"/>
      <c r="L12" s="68">
        <f>C12*D12*(1-(E12/100))</f>
        <v>9.6085263059595949</v>
      </c>
      <c r="M12" s="386"/>
      <c r="N12">
        <f t="shared" si="0"/>
        <v>9.6085263059595949</v>
      </c>
    </row>
    <row r="13" spans="1:14" x14ac:dyDescent="0.3">
      <c r="A13" s="286" t="s">
        <v>502</v>
      </c>
      <c r="B13" s="77" t="s">
        <v>511</v>
      </c>
      <c r="C13" s="140">
        <v>66.119646884402215</v>
      </c>
      <c r="D13" s="2">
        <v>0.69699999999999995</v>
      </c>
      <c r="E13" s="2">
        <v>11</v>
      </c>
      <c r="F13" s="2"/>
      <c r="G13" s="2"/>
      <c r="H13" s="2"/>
      <c r="I13" s="2"/>
      <c r="J13" s="2"/>
      <c r="K13" s="2"/>
      <c r="L13" s="68">
        <f>C13*D13*(1-(E13/100))</f>
        <v>41.016000551801227</v>
      </c>
      <c r="M13" s="386"/>
      <c r="N13">
        <f t="shared" si="0"/>
        <v>41.016000551801227</v>
      </c>
    </row>
    <row r="14" spans="1:14" x14ac:dyDescent="0.3">
      <c r="A14" s="286" t="s">
        <v>502</v>
      </c>
      <c r="B14" s="77" t="s">
        <v>55</v>
      </c>
      <c r="C14" s="140">
        <v>23.609029380786112</v>
      </c>
      <c r="D14" s="131"/>
      <c r="E14" s="131">
        <v>11</v>
      </c>
      <c r="F14" s="131">
        <v>0.5</v>
      </c>
      <c r="G14" s="131">
        <v>0.5</v>
      </c>
      <c r="H14" s="131">
        <v>96</v>
      </c>
      <c r="I14" s="131">
        <v>4</v>
      </c>
      <c r="J14" s="131">
        <v>10</v>
      </c>
      <c r="K14" s="132">
        <f>(C14*(I14/100)*F14*(1-(E14/100)))+(C14*(H14/100)*G14*(1-(J14/100)))</f>
        <v>10.619341415477594</v>
      </c>
      <c r="L14" s="2"/>
      <c r="M14" s="386"/>
      <c r="N14">
        <f t="shared" si="0"/>
        <v>10.619341415477594</v>
      </c>
    </row>
    <row r="15" spans="1:14" x14ac:dyDescent="0.3">
      <c r="A15" s="286" t="s">
        <v>502</v>
      </c>
      <c r="B15" s="77" t="s">
        <v>58</v>
      </c>
      <c r="C15" s="140">
        <v>34.893169530114626</v>
      </c>
      <c r="D15" s="2">
        <v>1</v>
      </c>
      <c r="E15" s="2"/>
      <c r="F15" s="2"/>
      <c r="G15" s="2"/>
      <c r="H15" s="2"/>
      <c r="I15" s="2"/>
      <c r="J15" s="2"/>
      <c r="K15" s="2"/>
      <c r="L15" s="68">
        <f>C15*D15</f>
        <v>34.893169530114626</v>
      </c>
      <c r="M15" s="386"/>
      <c r="N15">
        <f t="shared" si="0"/>
        <v>34.893169530114626</v>
      </c>
    </row>
    <row r="16" spans="1:14" x14ac:dyDescent="0.3">
      <c r="A16" s="286" t="s">
        <v>502</v>
      </c>
      <c r="B16" s="77" t="s">
        <v>512</v>
      </c>
      <c r="C16" s="140">
        <v>97.98398972502018</v>
      </c>
      <c r="D16" s="2">
        <v>1</v>
      </c>
      <c r="E16" s="2"/>
      <c r="F16" s="2"/>
      <c r="G16" s="2"/>
      <c r="H16" s="2"/>
      <c r="I16" s="2"/>
      <c r="J16" s="2"/>
      <c r="K16" s="2"/>
      <c r="L16" s="68">
        <f>C16*D16</f>
        <v>97.98398972502018</v>
      </c>
      <c r="M16" s="386"/>
      <c r="N16">
        <f t="shared" si="0"/>
        <v>97.98398972502018</v>
      </c>
    </row>
    <row r="17" spans="1:14" ht="16.2" thickBot="1" x14ac:dyDescent="0.35">
      <c r="A17" s="287" t="s">
        <v>502</v>
      </c>
      <c r="B17" s="99" t="s">
        <v>62</v>
      </c>
      <c r="C17" s="142">
        <v>0</v>
      </c>
      <c r="D17" s="133">
        <v>1</v>
      </c>
      <c r="E17" s="133"/>
      <c r="F17" s="133"/>
      <c r="G17" s="133"/>
      <c r="H17" s="133"/>
      <c r="I17" s="133"/>
      <c r="J17" s="133"/>
      <c r="K17" s="133"/>
      <c r="L17" s="134">
        <f>C17*D17</f>
        <v>0</v>
      </c>
      <c r="M17" s="387"/>
      <c r="N17">
        <f t="shared" si="0"/>
        <v>0</v>
      </c>
    </row>
    <row r="18" spans="1:14" x14ac:dyDescent="0.3">
      <c r="A18" s="278" t="s">
        <v>524</v>
      </c>
      <c r="B18" s="279" t="s">
        <v>503</v>
      </c>
      <c r="C18" s="249">
        <v>128.72999999999999</v>
      </c>
      <c r="D18" s="250">
        <f>((0.69*3)+(0.78*3)+1)/7</f>
        <v>0.77285714285714291</v>
      </c>
      <c r="E18" s="251">
        <v>25</v>
      </c>
      <c r="F18" s="251"/>
      <c r="G18" s="251"/>
      <c r="H18" s="251"/>
      <c r="I18" s="251"/>
      <c r="J18" s="251"/>
      <c r="K18" s="251"/>
      <c r="L18" s="250">
        <f>C18*D18*(1-(E18/100))</f>
        <v>74.617424999999997</v>
      </c>
      <c r="M18" s="385" t="s">
        <v>68</v>
      </c>
      <c r="N18">
        <f t="shared" si="0"/>
        <v>74.617424999999997</v>
      </c>
    </row>
    <row r="19" spans="1:14" x14ac:dyDescent="0.3">
      <c r="A19" s="280" t="s">
        <v>524</v>
      </c>
      <c r="B19" s="78" t="s">
        <v>504</v>
      </c>
      <c r="C19" s="140">
        <v>66.47</v>
      </c>
      <c r="D19" s="2"/>
      <c r="E19" s="131">
        <v>17</v>
      </c>
      <c r="F19" s="131">
        <v>0.74</v>
      </c>
      <c r="G19" s="131">
        <v>0.9</v>
      </c>
      <c r="H19" s="131">
        <v>73</v>
      </c>
      <c r="I19" s="131">
        <v>27</v>
      </c>
      <c r="J19" s="131">
        <v>12</v>
      </c>
      <c r="K19" s="132">
        <f>(C19*(I19/100)*F19*(1-(E19/100)))+(C19*(H19/100)*G19*(1-(J19/100)))</f>
        <v>49.453281180000005</v>
      </c>
      <c r="L19" s="2"/>
      <c r="M19" s="386"/>
      <c r="N19">
        <f t="shared" si="0"/>
        <v>49.453281180000005</v>
      </c>
    </row>
    <row r="20" spans="1:14" x14ac:dyDescent="0.3">
      <c r="A20" s="280" t="s">
        <v>524</v>
      </c>
      <c r="B20" s="78" t="s">
        <v>505</v>
      </c>
      <c r="C20" s="140">
        <v>2.77</v>
      </c>
      <c r="D20" s="2">
        <v>1</v>
      </c>
      <c r="E20" s="2">
        <v>4</v>
      </c>
      <c r="F20" s="2"/>
      <c r="G20" s="2"/>
      <c r="H20" s="2"/>
      <c r="I20" s="2"/>
      <c r="J20" s="2"/>
      <c r="K20" s="2"/>
      <c r="L20" s="68">
        <f>C20*D20*(1-(E20/100))</f>
        <v>2.6591999999999998</v>
      </c>
      <c r="M20" s="386"/>
      <c r="N20">
        <f t="shared" si="0"/>
        <v>2.6591999999999998</v>
      </c>
    </row>
    <row r="21" spans="1:14" x14ac:dyDescent="0.3">
      <c r="A21" s="280" t="s">
        <v>524</v>
      </c>
      <c r="B21" s="78" t="s">
        <v>506</v>
      </c>
      <c r="C21" s="140">
        <v>4.93</v>
      </c>
      <c r="D21" s="2">
        <v>0.79</v>
      </c>
      <c r="E21" s="2">
        <v>4</v>
      </c>
      <c r="F21" s="2"/>
      <c r="G21" s="2"/>
      <c r="H21" s="2"/>
      <c r="I21" s="2"/>
      <c r="J21" s="2"/>
      <c r="K21" s="2"/>
      <c r="L21" s="68">
        <f>C21*D21*(1-(E21/100))</f>
        <v>3.7389119999999996</v>
      </c>
      <c r="M21" s="386"/>
      <c r="N21">
        <f t="shared" si="0"/>
        <v>3.7389119999999996</v>
      </c>
    </row>
    <row r="22" spans="1:14" x14ac:dyDescent="0.3">
      <c r="A22" s="280" t="s">
        <v>524</v>
      </c>
      <c r="B22" s="78" t="s">
        <v>507</v>
      </c>
      <c r="C22" s="140">
        <v>172.51</v>
      </c>
      <c r="D22" s="2"/>
      <c r="E22" s="131">
        <v>19</v>
      </c>
      <c r="F22" s="131">
        <v>0.8</v>
      </c>
      <c r="G22" s="131">
        <v>0.75</v>
      </c>
      <c r="H22" s="131">
        <v>60</v>
      </c>
      <c r="I22" s="131">
        <v>40</v>
      </c>
      <c r="J22" s="131">
        <v>15</v>
      </c>
      <c r="K22" s="132">
        <f>(C22*(I22/100)*F22*(1-(E22/100)))+(C22*(H22/100)*G22*(1-(J22/100)))</f>
        <v>110.69966700000001</v>
      </c>
      <c r="L22" s="2"/>
      <c r="M22" s="386"/>
      <c r="N22">
        <f t="shared" si="0"/>
        <v>110.69966700000001</v>
      </c>
    </row>
    <row r="23" spans="1:14" x14ac:dyDescent="0.3">
      <c r="A23" s="280" t="s">
        <v>524</v>
      </c>
      <c r="B23" s="78" t="s">
        <v>508</v>
      </c>
      <c r="C23" s="140">
        <v>15.499999999999998</v>
      </c>
      <c r="D23" s="2">
        <v>1</v>
      </c>
      <c r="E23" s="2"/>
      <c r="F23" s="2"/>
      <c r="G23" s="2"/>
      <c r="H23" s="2"/>
      <c r="I23" s="2"/>
      <c r="J23" s="2"/>
      <c r="K23" s="2"/>
      <c r="L23" s="68">
        <f>C23*D23</f>
        <v>15.499999999999998</v>
      </c>
      <c r="M23" s="386"/>
      <c r="N23">
        <f t="shared" si="0"/>
        <v>15.499999999999998</v>
      </c>
    </row>
    <row r="24" spans="1:14" x14ac:dyDescent="0.3">
      <c r="A24" s="280" t="s">
        <v>524</v>
      </c>
      <c r="B24" s="78" t="s">
        <v>509</v>
      </c>
      <c r="C24" s="141">
        <v>4.63</v>
      </c>
      <c r="D24" s="2">
        <v>1</v>
      </c>
      <c r="E24" s="2"/>
      <c r="F24" s="2"/>
      <c r="G24" s="2"/>
      <c r="H24" s="2"/>
      <c r="I24" s="2"/>
      <c r="J24" s="2"/>
      <c r="K24" s="2"/>
      <c r="L24" s="68">
        <f>C24*D24</f>
        <v>4.63</v>
      </c>
      <c r="M24" s="386"/>
      <c r="N24">
        <f t="shared" si="0"/>
        <v>4.63</v>
      </c>
    </row>
    <row r="25" spans="1:14" x14ac:dyDescent="0.3">
      <c r="A25" s="280" t="s">
        <v>524</v>
      </c>
      <c r="B25" s="78" t="s">
        <v>43</v>
      </c>
      <c r="C25" s="141">
        <v>198.1</v>
      </c>
      <c r="D25" s="2">
        <v>1</v>
      </c>
      <c r="E25" s="2">
        <v>7</v>
      </c>
      <c r="F25" s="2"/>
      <c r="G25" s="2"/>
      <c r="H25" s="2"/>
      <c r="I25" s="2"/>
      <c r="J25" s="2"/>
      <c r="K25" s="2"/>
      <c r="L25" s="68">
        <f>C25*D25*(1-(E25/100))</f>
        <v>184.23299999999998</v>
      </c>
      <c r="M25" s="386"/>
      <c r="N25">
        <f t="shared" si="0"/>
        <v>184.23299999999998</v>
      </c>
    </row>
    <row r="26" spans="1:14" x14ac:dyDescent="0.3">
      <c r="A26" s="280" t="s">
        <v>524</v>
      </c>
      <c r="B26" s="78" t="s">
        <v>45</v>
      </c>
      <c r="C26" s="140">
        <v>11.229999999999999</v>
      </c>
      <c r="D26" s="2">
        <v>1</v>
      </c>
      <c r="E26" s="2">
        <v>8</v>
      </c>
      <c r="F26" s="2"/>
      <c r="G26" s="2"/>
      <c r="H26" s="2"/>
      <c r="I26" s="2"/>
      <c r="J26" s="2"/>
      <c r="K26" s="2"/>
      <c r="L26" s="68">
        <f>C26*D26*(1-(E26/100))</f>
        <v>10.3316</v>
      </c>
      <c r="M26" s="386"/>
      <c r="N26">
        <f t="shared" si="0"/>
        <v>10.3316</v>
      </c>
    </row>
    <row r="27" spans="1:14" x14ac:dyDescent="0.3">
      <c r="A27" s="280" t="s">
        <v>524</v>
      </c>
      <c r="B27" s="78" t="s">
        <v>510</v>
      </c>
      <c r="C27" s="140">
        <v>21.290000000000003</v>
      </c>
      <c r="D27" s="2">
        <v>0.71250000000000002</v>
      </c>
      <c r="E27" s="2">
        <v>11</v>
      </c>
      <c r="F27" s="2"/>
      <c r="G27" s="2"/>
      <c r="H27" s="2"/>
      <c r="I27" s="2"/>
      <c r="J27" s="2"/>
      <c r="K27" s="2"/>
      <c r="L27" s="68">
        <f>C27*D27*(1-(E27/100))</f>
        <v>13.500521250000002</v>
      </c>
      <c r="M27" s="386"/>
      <c r="N27">
        <f t="shared" si="0"/>
        <v>13.500521250000002</v>
      </c>
    </row>
    <row r="28" spans="1:14" x14ac:dyDescent="0.3">
      <c r="A28" s="280" t="s">
        <v>524</v>
      </c>
      <c r="B28" s="78" t="s">
        <v>511</v>
      </c>
      <c r="C28" s="140">
        <v>59.339999999999996</v>
      </c>
      <c r="D28" s="2">
        <v>0.69699999999999995</v>
      </c>
      <c r="E28" s="2">
        <v>11</v>
      </c>
      <c r="F28" s="2"/>
      <c r="G28" s="2"/>
      <c r="H28" s="2"/>
      <c r="I28" s="2"/>
      <c r="J28" s="2"/>
      <c r="K28" s="2"/>
      <c r="L28" s="68">
        <f>C28*D28*(1-(E28/100))</f>
        <v>36.810382199999992</v>
      </c>
      <c r="M28" s="386"/>
      <c r="N28">
        <f t="shared" si="0"/>
        <v>36.810382199999992</v>
      </c>
    </row>
    <row r="29" spans="1:14" x14ac:dyDescent="0.3">
      <c r="A29" s="280" t="s">
        <v>524</v>
      </c>
      <c r="B29" s="78" t="s">
        <v>55</v>
      </c>
      <c r="C29" s="140">
        <v>17.91</v>
      </c>
      <c r="D29" s="131"/>
      <c r="E29" s="131">
        <v>11</v>
      </c>
      <c r="F29" s="131">
        <v>0.5</v>
      </c>
      <c r="G29" s="131">
        <v>0.5</v>
      </c>
      <c r="H29" s="131">
        <v>96</v>
      </c>
      <c r="I29" s="131">
        <v>4</v>
      </c>
      <c r="J29" s="131">
        <v>10</v>
      </c>
      <c r="K29" s="132">
        <f>(C29*(I29/100)*F29*(1-(E29/100)))+(C29*(H29/100)*G29*(1-(J29/100)))</f>
        <v>8.0559180000000001</v>
      </c>
      <c r="L29" s="2"/>
      <c r="M29" s="386"/>
      <c r="N29">
        <f t="shared" si="0"/>
        <v>8.0559180000000001</v>
      </c>
    </row>
    <row r="30" spans="1:14" x14ac:dyDescent="0.3">
      <c r="A30" s="280" t="s">
        <v>524</v>
      </c>
      <c r="B30" s="78" t="s">
        <v>58</v>
      </c>
      <c r="C30" s="140">
        <v>24.93</v>
      </c>
      <c r="D30" s="2">
        <v>1</v>
      </c>
      <c r="E30" s="2"/>
      <c r="F30" s="2"/>
      <c r="G30" s="2"/>
      <c r="H30" s="2"/>
      <c r="I30" s="2"/>
      <c r="J30" s="2"/>
      <c r="K30" s="2"/>
      <c r="L30" s="68">
        <f>C30*D30</f>
        <v>24.93</v>
      </c>
      <c r="M30" s="386"/>
      <c r="N30">
        <f t="shared" si="0"/>
        <v>24.93</v>
      </c>
    </row>
    <row r="31" spans="1:14" x14ac:dyDescent="0.3">
      <c r="A31" s="280" t="s">
        <v>524</v>
      </c>
      <c r="B31" s="78" t="s">
        <v>512</v>
      </c>
      <c r="C31" s="140">
        <v>80.28</v>
      </c>
      <c r="D31" s="2">
        <v>1</v>
      </c>
      <c r="E31" s="2"/>
      <c r="F31" s="2"/>
      <c r="G31" s="2"/>
      <c r="H31" s="2"/>
      <c r="I31" s="2"/>
      <c r="J31" s="2"/>
      <c r="K31" s="2"/>
      <c r="L31" s="68">
        <f>C31*D31</f>
        <v>80.28</v>
      </c>
      <c r="M31" s="386"/>
      <c r="N31">
        <f t="shared" si="0"/>
        <v>80.28</v>
      </c>
    </row>
    <row r="32" spans="1:14" ht="16.2" thickBot="1" x14ac:dyDescent="0.35">
      <c r="A32" s="281" t="s">
        <v>524</v>
      </c>
      <c r="B32" s="103" t="s">
        <v>62</v>
      </c>
      <c r="C32" s="142">
        <v>0</v>
      </c>
      <c r="D32" s="133">
        <v>1</v>
      </c>
      <c r="E32" s="133"/>
      <c r="F32" s="133"/>
      <c r="G32" s="133"/>
      <c r="H32" s="133"/>
      <c r="I32" s="133"/>
      <c r="J32" s="133"/>
      <c r="K32" s="133"/>
      <c r="L32" s="134">
        <f>C32*D32</f>
        <v>0</v>
      </c>
      <c r="M32" s="387"/>
      <c r="N32">
        <f t="shared" si="0"/>
        <v>0</v>
      </c>
    </row>
    <row r="33" spans="1:15" x14ac:dyDescent="0.3">
      <c r="A33" s="274" t="s">
        <v>525</v>
      </c>
      <c r="B33" s="275" t="s">
        <v>503</v>
      </c>
      <c r="C33" s="249">
        <v>204.13473584785996</v>
      </c>
      <c r="D33" s="250">
        <f>((0.69*3)+(0.78*3)+1)/7</f>
        <v>0.77285714285714291</v>
      </c>
      <c r="E33" s="251">
        <v>20</v>
      </c>
      <c r="F33" s="251"/>
      <c r="G33" s="251"/>
      <c r="H33" s="251"/>
      <c r="I33" s="251"/>
      <c r="J33" s="251"/>
      <c r="K33" s="251"/>
      <c r="L33" s="250">
        <f>C33*D33*(1-(E33/100))</f>
        <v>126.2135909642197</v>
      </c>
      <c r="M33" s="385" t="s">
        <v>535</v>
      </c>
      <c r="N33">
        <f t="shared" si="0"/>
        <v>126.2135909642197</v>
      </c>
    </row>
    <row r="34" spans="1:15" x14ac:dyDescent="0.3">
      <c r="A34" s="276" t="s">
        <v>525</v>
      </c>
      <c r="B34" s="79" t="s">
        <v>504</v>
      </c>
      <c r="C34" s="140">
        <v>70.345729695501461</v>
      </c>
      <c r="D34" s="2"/>
      <c r="E34" s="131">
        <v>10</v>
      </c>
      <c r="F34" s="131">
        <v>0.74</v>
      </c>
      <c r="G34" s="131">
        <v>0.9</v>
      </c>
      <c r="H34" s="131">
        <v>15</v>
      </c>
      <c r="I34" s="131">
        <v>85</v>
      </c>
      <c r="J34" s="131">
        <v>12</v>
      </c>
      <c r="K34" s="132">
        <f>(C34*(I34/100)*F34*(1-(E34/100)))+(C34*(H34/100)*G34*(1-(J34/100)))</f>
        <v>48.179790268448954</v>
      </c>
      <c r="L34" s="2"/>
      <c r="M34" s="386"/>
      <c r="N34">
        <f t="shared" si="0"/>
        <v>48.179790268448954</v>
      </c>
    </row>
    <row r="35" spans="1:15" x14ac:dyDescent="0.3">
      <c r="A35" s="276" t="s">
        <v>525</v>
      </c>
      <c r="B35" s="79" t="s">
        <v>505</v>
      </c>
      <c r="C35" s="140">
        <v>6.8324340630832525</v>
      </c>
      <c r="D35" s="2">
        <v>1</v>
      </c>
      <c r="E35" s="2">
        <v>4</v>
      </c>
      <c r="F35" s="2"/>
      <c r="G35" s="2"/>
      <c r="H35" s="2"/>
      <c r="I35" s="2"/>
      <c r="J35" s="2"/>
      <c r="K35" s="2"/>
      <c r="L35" s="68">
        <f>C35*D35*(1-(E35/100))</f>
        <v>6.5591367005599226</v>
      </c>
      <c r="M35" s="386"/>
      <c r="N35">
        <f t="shared" si="0"/>
        <v>6.5591367005599226</v>
      </c>
    </row>
    <row r="36" spans="1:15" x14ac:dyDescent="0.3">
      <c r="A36" s="276" t="s">
        <v>525</v>
      </c>
      <c r="B36" s="79" t="s">
        <v>506</v>
      </c>
      <c r="C36" s="140">
        <v>9.918132592319175</v>
      </c>
      <c r="D36" s="2">
        <v>0.79</v>
      </c>
      <c r="E36" s="2">
        <v>4</v>
      </c>
      <c r="F36" s="2"/>
      <c r="G36" s="2"/>
      <c r="H36" s="2"/>
      <c r="I36" s="2"/>
      <c r="J36" s="2"/>
      <c r="K36" s="2"/>
      <c r="L36" s="68">
        <f>C36*D36*(1-(E36/100))</f>
        <v>7.5219117580148618</v>
      </c>
      <c r="M36" s="386"/>
      <c r="N36">
        <f t="shared" si="0"/>
        <v>7.5219117580148618</v>
      </c>
    </row>
    <row r="37" spans="1:15" x14ac:dyDescent="0.3">
      <c r="A37" s="276" t="s">
        <v>525</v>
      </c>
      <c r="B37" s="79" t="s">
        <v>507</v>
      </c>
      <c r="C37" s="140">
        <v>479.1991773051418</v>
      </c>
      <c r="D37" s="2"/>
      <c r="E37" s="131">
        <v>15</v>
      </c>
      <c r="F37" s="131">
        <v>0.8</v>
      </c>
      <c r="G37" s="131">
        <v>0.75</v>
      </c>
      <c r="H37" s="131">
        <v>4</v>
      </c>
      <c r="I37" s="131">
        <v>96</v>
      </c>
      <c r="J37" s="131">
        <v>8</v>
      </c>
      <c r="K37" s="132">
        <f>(C37*(I37/100)*F37*(1-(E37/100)))+(C37*(H37/100)*G37*(1-(J37/100)))</f>
        <v>326.04712023841853</v>
      </c>
      <c r="L37" s="2"/>
      <c r="M37" s="386"/>
      <c r="N37">
        <f t="shared" si="0"/>
        <v>326.04712023841853</v>
      </c>
    </row>
    <row r="38" spans="1:15" x14ac:dyDescent="0.3">
      <c r="A38" s="276" t="s">
        <v>525</v>
      </c>
      <c r="B38" s="79" t="s">
        <v>508</v>
      </c>
      <c r="C38" s="140">
        <v>9.5366843830745154</v>
      </c>
      <c r="D38" s="2">
        <v>1</v>
      </c>
      <c r="E38" s="2"/>
      <c r="F38" s="2"/>
      <c r="G38" s="2"/>
      <c r="H38" s="2"/>
      <c r="I38" s="2"/>
      <c r="J38" s="2"/>
      <c r="K38" s="2"/>
      <c r="L38" s="68">
        <f>C38*D38</f>
        <v>9.5366843830745154</v>
      </c>
      <c r="M38" s="386"/>
      <c r="N38">
        <f t="shared" si="0"/>
        <v>9.5366843830745154</v>
      </c>
    </row>
    <row r="39" spans="1:15" x14ac:dyDescent="0.3">
      <c r="A39" s="276" t="s">
        <v>525</v>
      </c>
      <c r="B39" s="79" t="s">
        <v>509</v>
      </c>
      <c r="C39" s="141">
        <v>1.59</v>
      </c>
      <c r="D39" s="2">
        <v>1</v>
      </c>
      <c r="E39" s="2"/>
      <c r="F39" s="2"/>
      <c r="G39" s="2"/>
      <c r="H39" s="2"/>
      <c r="I39" s="2"/>
      <c r="J39" s="2"/>
      <c r="K39" s="2"/>
      <c r="L39" s="68">
        <f>C39*D39</f>
        <v>1.59</v>
      </c>
      <c r="M39" s="386"/>
      <c r="N39">
        <f t="shared" si="0"/>
        <v>1.59</v>
      </c>
    </row>
    <row r="40" spans="1:15" x14ac:dyDescent="0.3">
      <c r="A40" s="276" t="s">
        <v>525</v>
      </c>
      <c r="B40" s="79" t="s">
        <v>43</v>
      </c>
      <c r="C40" s="141">
        <v>24.8</v>
      </c>
      <c r="D40" s="2">
        <v>1</v>
      </c>
      <c r="E40" s="2">
        <v>5</v>
      </c>
      <c r="F40" s="2"/>
      <c r="G40" s="2"/>
      <c r="H40" s="2"/>
      <c r="I40" s="2"/>
      <c r="J40" s="2"/>
      <c r="K40" s="2"/>
      <c r="L40" s="68">
        <f>C40*D40*(1-(E40/100))</f>
        <v>23.56</v>
      </c>
      <c r="M40" s="386"/>
      <c r="N40">
        <f t="shared" si="0"/>
        <v>23.56</v>
      </c>
    </row>
    <row r="41" spans="1:15" x14ac:dyDescent="0.3">
      <c r="A41" s="276" t="s">
        <v>525</v>
      </c>
      <c r="B41" s="79" t="s">
        <v>45</v>
      </c>
      <c r="C41" s="140">
        <v>21.764353287687136</v>
      </c>
      <c r="D41" s="2">
        <v>1</v>
      </c>
      <c r="E41" s="2">
        <v>5</v>
      </c>
      <c r="F41" s="2"/>
      <c r="G41" s="2"/>
      <c r="H41" s="2"/>
      <c r="I41" s="2"/>
      <c r="J41" s="2"/>
      <c r="K41" s="2"/>
      <c r="L41" s="68">
        <f>C41*D41*(1-(E41/100))</f>
        <v>20.676135623302777</v>
      </c>
      <c r="M41" s="386"/>
      <c r="N41">
        <f t="shared" si="0"/>
        <v>20.676135623302777</v>
      </c>
    </row>
    <row r="42" spans="1:15" x14ac:dyDescent="0.3">
      <c r="A42" s="276" t="s">
        <v>525</v>
      </c>
      <c r="B42" s="79" t="s">
        <v>510</v>
      </c>
      <c r="C42" s="140">
        <v>10.497517450744901</v>
      </c>
      <c r="D42" s="2">
        <v>0.71250000000000002</v>
      </c>
      <c r="E42" s="2">
        <v>8</v>
      </c>
      <c r="F42" s="2"/>
      <c r="G42" s="2"/>
      <c r="H42" s="2"/>
      <c r="I42" s="2"/>
      <c r="J42" s="2"/>
      <c r="K42" s="2"/>
      <c r="L42" s="68">
        <f>C42*D42*(1-(E42/100))</f>
        <v>6.8811226889632833</v>
      </c>
      <c r="M42" s="386"/>
      <c r="N42">
        <f t="shared" si="0"/>
        <v>6.8811226889632833</v>
      </c>
    </row>
    <row r="43" spans="1:15" x14ac:dyDescent="0.3">
      <c r="A43" s="276" t="s">
        <v>525</v>
      </c>
      <c r="B43" s="79" t="s">
        <v>511</v>
      </c>
      <c r="C43" s="140">
        <v>55.134960578254365</v>
      </c>
      <c r="D43" s="2">
        <v>0.69699999999999995</v>
      </c>
      <c r="E43" s="2">
        <v>8</v>
      </c>
      <c r="F43" s="2"/>
      <c r="G43" s="2"/>
      <c r="H43" s="2"/>
      <c r="I43" s="2"/>
      <c r="J43" s="2"/>
      <c r="K43" s="2"/>
      <c r="L43" s="68">
        <f>C43*D43*(1-(E43/100))</f>
        <v>35.354742121199827</v>
      </c>
      <c r="M43" s="386"/>
      <c r="N43">
        <f t="shared" si="0"/>
        <v>35.354742121199827</v>
      </c>
    </row>
    <row r="44" spans="1:15" x14ac:dyDescent="0.3">
      <c r="A44" s="276" t="s">
        <v>525</v>
      </c>
      <c r="B44" s="79" t="s">
        <v>55</v>
      </c>
      <c r="C44" s="140">
        <v>54.300055813824507</v>
      </c>
      <c r="D44" s="131"/>
      <c r="E44" s="131">
        <v>8</v>
      </c>
      <c r="F44" s="131">
        <v>0.5</v>
      </c>
      <c r="G44" s="131">
        <v>0.5</v>
      </c>
      <c r="H44" s="131">
        <v>96</v>
      </c>
      <c r="I44" s="131">
        <v>4</v>
      </c>
      <c r="J44" s="131">
        <v>7</v>
      </c>
      <c r="K44" s="132">
        <f>(C44*(I44/100)*F44*(1-(E44/100)))+(C44*(H44/100)*G44*(1-(J44/100)))</f>
        <v>25.238665942265627</v>
      </c>
      <c r="L44" s="2"/>
      <c r="M44" s="386"/>
      <c r="N44">
        <f t="shared" si="0"/>
        <v>25.238665942265627</v>
      </c>
    </row>
    <row r="45" spans="1:15" x14ac:dyDescent="0.3">
      <c r="A45" s="276" t="s">
        <v>525</v>
      </c>
      <c r="B45" s="79" t="s">
        <v>58</v>
      </c>
      <c r="C45" s="140">
        <v>7.7967421953497542</v>
      </c>
      <c r="D45" s="2">
        <v>1</v>
      </c>
      <c r="E45" s="2"/>
      <c r="F45" s="2"/>
      <c r="G45" s="2"/>
      <c r="H45" s="2"/>
      <c r="I45" s="2"/>
      <c r="J45" s="2"/>
      <c r="K45" s="2"/>
      <c r="L45" s="68">
        <f>C45*D45</f>
        <v>7.7967421953497542</v>
      </c>
      <c r="M45" s="386"/>
      <c r="N45">
        <f t="shared" si="0"/>
        <v>7.7967421953497542</v>
      </c>
    </row>
    <row r="46" spans="1:15" x14ac:dyDescent="0.3">
      <c r="A46" s="276" t="s">
        <v>525</v>
      </c>
      <c r="B46" s="79" t="s">
        <v>512</v>
      </c>
      <c r="C46" s="140">
        <v>33.469738916933991</v>
      </c>
      <c r="D46" s="2">
        <v>1</v>
      </c>
      <c r="E46" s="2"/>
      <c r="F46" s="2"/>
      <c r="G46" s="2"/>
      <c r="H46" s="2"/>
      <c r="I46" s="2"/>
      <c r="J46" s="2"/>
      <c r="K46" s="2"/>
      <c r="L46" s="68">
        <f>C46*D46</f>
        <v>33.469738916933991</v>
      </c>
      <c r="M46" s="386"/>
      <c r="N46">
        <f t="shared" si="0"/>
        <v>33.469738916933991</v>
      </c>
    </row>
    <row r="47" spans="1:15" ht="16.2" thickBot="1" x14ac:dyDescent="0.35">
      <c r="A47" s="277" t="s">
        <v>525</v>
      </c>
      <c r="B47" s="107" t="s">
        <v>62</v>
      </c>
      <c r="C47" s="142">
        <v>0</v>
      </c>
      <c r="D47" s="133">
        <v>1</v>
      </c>
      <c r="E47" s="133"/>
      <c r="F47" s="133"/>
      <c r="G47" s="133"/>
      <c r="H47" s="133"/>
      <c r="I47" s="133"/>
      <c r="J47" s="133"/>
      <c r="K47" s="133"/>
      <c r="L47" s="134">
        <f>C47*D47</f>
        <v>0</v>
      </c>
      <c r="M47" s="387"/>
      <c r="N47">
        <f t="shared" si="0"/>
        <v>0</v>
      </c>
    </row>
    <row r="48" spans="1:15" ht="15.9" customHeight="1" x14ac:dyDescent="0.3">
      <c r="A48" s="270" t="s">
        <v>526</v>
      </c>
      <c r="B48" s="271" t="s">
        <v>503</v>
      </c>
      <c r="C48" s="249">
        <v>207.69325700189273</v>
      </c>
      <c r="D48" s="250">
        <f>((0.69*3)+(0.78*3)+1)/7</f>
        <v>0.77285714285714291</v>
      </c>
      <c r="E48" s="251">
        <v>20</v>
      </c>
      <c r="F48" s="251"/>
      <c r="G48" s="251"/>
      <c r="H48" s="251"/>
      <c r="I48" s="251"/>
      <c r="J48" s="251"/>
      <c r="K48" s="251"/>
      <c r="L48" s="250">
        <f>C48*D48*(1-(E48/100))</f>
        <v>128.41377375774169</v>
      </c>
      <c r="M48" s="393" t="s">
        <v>537</v>
      </c>
      <c r="N48">
        <f t="shared" si="0"/>
        <v>128.41377375774169</v>
      </c>
      <c r="O48" s="136"/>
    </row>
    <row r="49" spans="1:15" x14ac:dyDescent="0.3">
      <c r="A49" s="272" t="s">
        <v>526</v>
      </c>
      <c r="B49" s="80" t="s">
        <v>504</v>
      </c>
      <c r="C49" s="140">
        <v>38.300235768520153</v>
      </c>
      <c r="D49" s="2"/>
      <c r="E49" s="131">
        <v>10</v>
      </c>
      <c r="F49" s="131">
        <v>0.74</v>
      </c>
      <c r="G49" s="131">
        <v>0.9</v>
      </c>
      <c r="H49" s="131">
        <v>15</v>
      </c>
      <c r="I49" s="131">
        <v>85</v>
      </c>
      <c r="J49" s="131">
        <v>12</v>
      </c>
      <c r="K49" s="132">
        <f>(C49*(I49/100)*F49*(1-(E49/100)))+(C49*(H49/100)*G49*(1-(J49/100)))</f>
        <v>26.231831477859455</v>
      </c>
      <c r="L49" s="2"/>
      <c r="M49" s="394"/>
      <c r="N49">
        <f t="shared" si="0"/>
        <v>26.231831477859455</v>
      </c>
      <c r="O49" s="136"/>
    </row>
    <row r="50" spans="1:15" x14ac:dyDescent="0.3">
      <c r="A50" s="272" t="s">
        <v>526</v>
      </c>
      <c r="B50" s="80" t="s">
        <v>505</v>
      </c>
      <c r="C50" s="140">
        <v>5.0845097438652154</v>
      </c>
      <c r="D50" s="2">
        <v>1</v>
      </c>
      <c r="E50" s="2">
        <v>4</v>
      </c>
      <c r="F50" s="2"/>
      <c r="G50" s="2"/>
      <c r="H50" s="2"/>
      <c r="I50" s="2"/>
      <c r="J50" s="2"/>
      <c r="K50" s="2"/>
      <c r="L50" s="68">
        <f>C50*D50*(1-(E50/100))</f>
        <v>4.8811293541106062</v>
      </c>
      <c r="M50" s="394"/>
      <c r="N50">
        <f t="shared" si="0"/>
        <v>4.8811293541106062</v>
      </c>
      <c r="O50" s="136"/>
    </row>
    <row r="51" spans="1:15" x14ac:dyDescent="0.3">
      <c r="A51" s="272" t="s">
        <v>526</v>
      </c>
      <c r="B51" s="80" t="s">
        <v>506</v>
      </c>
      <c r="C51" s="140">
        <v>10.491427491096596</v>
      </c>
      <c r="D51" s="2">
        <v>0.79</v>
      </c>
      <c r="E51" s="2">
        <v>4</v>
      </c>
      <c r="F51" s="2"/>
      <c r="G51" s="2"/>
      <c r="H51" s="2"/>
      <c r="I51" s="2"/>
      <c r="J51" s="2"/>
      <c r="K51" s="2"/>
      <c r="L51" s="68">
        <f>C51*D51*(1-(E51/100))</f>
        <v>7.9566986092476588</v>
      </c>
      <c r="M51" s="394"/>
      <c r="N51">
        <f t="shared" si="0"/>
        <v>7.9566986092476588</v>
      </c>
      <c r="O51" s="136"/>
    </row>
    <row r="52" spans="1:15" x14ac:dyDescent="0.3">
      <c r="A52" s="272" t="s">
        <v>526</v>
      </c>
      <c r="B52" s="80" t="s">
        <v>507</v>
      </c>
      <c r="C52" s="140">
        <v>149.89640498416321</v>
      </c>
      <c r="D52" s="2"/>
      <c r="E52" s="131">
        <v>15</v>
      </c>
      <c r="F52" s="131">
        <v>0.8</v>
      </c>
      <c r="G52" s="131">
        <v>0.75</v>
      </c>
      <c r="H52" s="131">
        <v>4</v>
      </c>
      <c r="I52" s="131">
        <v>96</v>
      </c>
      <c r="J52" s="131">
        <v>8</v>
      </c>
      <c r="K52" s="132">
        <f>(C52*(I52/100)*F52*(1-(E52/100)))+(C52*(H52/100)*G52*(1-(J52/100)))</f>
        <v>101.98951395122465</v>
      </c>
      <c r="L52" s="2"/>
      <c r="M52" s="394"/>
      <c r="N52">
        <f t="shared" si="0"/>
        <v>101.98951395122465</v>
      </c>
      <c r="O52" s="136"/>
    </row>
    <row r="53" spans="1:15" x14ac:dyDescent="0.3">
      <c r="A53" s="272" t="s">
        <v>526</v>
      </c>
      <c r="B53" s="80" t="s">
        <v>508</v>
      </c>
      <c r="C53" s="140">
        <v>12.826490426307828</v>
      </c>
      <c r="D53" s="2">
        <v>1</v>
      </c>
      <c r="E53" s="2"/>
      <c r="F53" s="2"/>
      <c r="G53" s="2"/>
      <c r="H53" s="2"/>
      <c r="I53" s="2"/>
      <c r="J53" s="2"/>
      <c r="K53" s="2"/>
      <c r="L53" s="68">
        <f>C53*D53</f>
        <v>12.826490426307828</v>
      </c>
      <c r="M53" s="394"/>
      <c r="N53">
        <f t="shared" si="0"/>
        <v>12.826490426307828</v>
      </c>
      <c r="O53" s="136"/>
    </row>
    <row r="54" spans="1:15" x14ac:dyDescent="0.3">
      <c r="A54" s="272" t="s">
        <v>526</v>
      </c>
      <c r="B54" s="80" t="s">
        <v>509</v>
      </c>
      <c r="C54" s="141">
        <v>1.57</v>
      </c>
      <c r="D54" s="2">
        <v>1</v>
      </c>
      <c r="E54" s="2"/>
      <c r="F54" s="2"/>
      <c r="G54" s="2"/>
      <c r="H54" s="2"/>
      <c r="I54" s="2"/>
      <c r="J54" s="2"/>
      <c r="K54" s="2"/>
      <c r="L54" s="68">
        <f>C54*D54</f>
        <v>1.57</v>
      </c>
      <c r="M54" s="394"/>
      <c r="N54">
        <f t="shared" si="0"/>
        <v>1.57</v>
      </c>
    </row>
    <row r="55" spans="1:15" x14ac:dyDescent="0.3">
      <c r="A55" s="272" t="s">
        <v>526</v>
      </c>
      <c r="B55" s="80" t="s">
        <v>43</v>
      </c>
      <c r="C55" s="141">
        <v>20.5</v>
      </c>
      <c r="D55" s="2">
        <v>1</v>
      </c>
      <c r="E55" s="2">
        <v>5</v>
      </c>
      <c r="F55" s="2"/>
      <c r="G55" s="2"/>
      <c r="H55" s="2"/>
      <c r="I55" s="2"/>
      <c r="J55" s="2"/>
      <c r="K55" s="2"/>
      <c r="L55" s="68">
        <f>C55*D55*(1-(E55/100))</f>
        <v>19.474999999999998</v>
      </c>
      <c r="M55" s="394"/>
      <c r="N55">
        <f t="shared" si="0"/>
        <v>19.474999999999998</v>
      </c>
    </row>
    <row r="56" spans="1:15" x14ac:dyDescent="0.3">
      <c r="A56" s="272" t="s">
        <v>526</v>
      </c>
      <c r="B56" s="80" t="s">
        <v>45</v>
      </c>
      <c r="C56" s="140">
        <v>12.554757385398625</v>
      </c>
      <c r="D56" s="2">
        <v>1</v>
      </c>
      <c r="E56" s="2">
        <v>5</v>
      </c>
      <c r="F56" s="2"/>
      <c r="G56" s="2"/>
      <c r="H56" s="2"/>
      <c r="I56" s="2"/>
      <c r="J56" s="2"/>
      <c r="K56" s="2"/>
      <c r="L56" s="68">
        <f>C56*D56*(1-(E56/100))</f>
        <v>11.927019516128693</v>
      </c>
      <c r="M56" s="394"/>
      <c r="N56">
        <f t="shared" si="0"/>
        <v>11.927019516128693</v>
      </c>
    </row>
    <row r="57" spans="1:15" x14ac:dyDescent="0.3">
      <c r="A57" s="272" t="s">
        <v>526</v>
      </c>
      <c r="B57" s="80" t="s">
        <v>510</v>
      </c>
      <c r="C57" s="140">
        <v>7.116937376501987</v>
      </c>
      <c r="D57" s="2">
        <v>0.71250000000000002</v>
      </c>
      <c r="E57" s="2">
        <v>8</v>
      </c>
      <c r="F57" s="2"/>
      <c r="G57" s="2"/>
      <c r="H57" s="2"/>
      <c r="I57" s="2"/>
      <c r="J57" s="2"/>
      <c r="K57" s="2"/>
      <c r="L57" s="68">
        <f>C57*D57*(1-(E57/100))</f>
        <v>4.6651524502970529</v>
      </c>
      <c r="M57" s="394"/>
      <c r="N57">
        <f t="shared" si="0"/>
        <v>4.6651524502970529</v>
      </c>
    </row>
    <row r="58" spans="1:15" x14ac:dyDescent="0.3">
      <c r="A58" s="272" t="s">
        <v>526</v>
      </c>
      <c r="B58" s="80" t="s">
        <v>511</v>
      </c>
      <c r="C58" s="140">
        <v>37.824703398859079</v>
      </c>
      <c r="D58" s="2">
        <v>0.69699999999999995</v>
      </c>
      <c r="E58" s="2">
        <v>8</v>
      </c>
      <c r="F58" s="2"/>
      <c r="G58" s="2"/>
      <c r="H58" s="2"/>
      <c r="I58" s="2"/>
      <c r="J58" s="2"/>
      <c r="K58" s="2"/>
      <c r="L58" s="68">
        <f>C58*D58*(1-(E58/100))</f>
        <v>24.254712807484395</v>
      </c>
      <c r="M58" s="394"/>
      <c r="N58">
        <f t="shared" si="0"/>
        <v>24.254712807484395</v>
      </c>
    </row>
    <row r="59" spans="1:15" x14ac:dyDescent="0.3">
      <c r="A59" s="272" t="s">
        <v>526</v>
      </c>
      <c r="B59" s="80" t="s">
        <v>55</v>
      </c>
      <c r="C59" s="140">
        <v>43.019709062932449</v>
      </c>
      <c r="D59" s="131"/>
      <c r="E59" s="131">
        <v>8</v>
      </c>
      <c r="F59" s="131">
        <v>0.5</v>
      </c>
      <c r="G59" s="131">
        <v>0.5</v>
      </c>
      <c r="H59" s="131">
        <v>96</v>
      </c>
      <c r="I59" s="131">
        <v>4</v>
      </c>
      <c r="J59" s="131">
        <v>7</v>
      </c>
      <c r="K59" s="132">
        <f>(C59*(I59/100)*F59*(1-(E59/100)))+(C59*(H59/100)*G59*(1-(J59/100)))</f>
        <v>19.995560772451</v>
      </c>
      <c r="L59" s="2"/>
      <c r="M59" s="394"/>
      <c r="N59">
        <f t="shared" si="0"/>
        <v>19.995560772451</v>
      </c>
    </row>
    <row r="60" spans="1:15" x14ac:dyDescent="0.3">
      <c r="A60" s="272" t="s">
        <v>526</v>
      </c>
      <c r="B60" s="80" t="s">
        <v>58</v>
      </c>
      <c r="C60" s="140">
        <v>26.516036839304977</v>
      </c>
      <c r="D60" s="2">
        <v>1</v>
      </c>
      <c r="E60" s="2"/>
      <c r="F60" s="2"/>
      <c r="G60" s="2"/>
      <c r="H60" s="2"/>
      <c r="I60" s="2"/>
      <c r="J60" s="2"/>
      <c r="K60" s="2"/>
      <c r="L60" s="68">
        <f>C60*D60</f>
        <v>26.516036839304977</v>
      </c>
      <c r="M60" s="394"/>
      <c r="N60">
        <f t="shared" si="0"/>
        <v>26.516036839304977</v>
      </c>
    </row>
    <row r="61" spans="1:15" x14ac:dyDescent="0.3">
      <c r="A61" s="272" t="s">
        <v>526</v>
      </c>
      <c r="B61" s="80" t="s">
        <v>512</v>
      </c>
      <c r="C61" s="140">
        <v>25.973142891275437</v>
      </c>
      <c r="D61" s="2">
        <v>1</v>
      </c>
      <c r="E61" s="2"/>
      <c r="F61" s="2"/>
      <c r="G61" s="2"/>
      <c r="H61" s="2"/>
      <c r="I61" s="2"/>
      <c r="J61" s="2"/>
      <c r="K61" s="2"/>
      <c r="L61" s="68">
        <f>C61*D61</f>
        <v>25.973142891275437</v>
      </c>
      <c r="M61" s="394"/>
      <c r="N61">
        <f t="shared" si="0"/>
        <v>25.973142891275437</v>
      </c>
    </row>
    <row r="62" spans="1:15" ht="16.2" thickBot="1" x14ac:dyDescent="0.35">
      <c r="A62" s="273" t="s">
        <v>526</v>
      </c>
      <c r="B62" s="111" t="s">
        <v>62</v>
      </c>
      <c r="C62" s="142">
        <v>0</v>
      </c>
      <c r="D62" s="133">
        <v>1</v>
      </c>
      <c r="E62" s="133"/>
      <c r="F62" s="133"/>
      <c r="G62" s="133"/>
      <c r="H62" s="133"/>
      <c r="I62" s="133"/>
      <c r="J62" s="133"/>
      <c r="K62" s="133"/>
      <c r="L62" s="134">
        <f>C62*D62</f>
        <v>0</v>
      </c>
      <c r="M62" s="395"/>
      <c r="N62">
        <f t="shared" si="0"/>
        <v>0</v>
      </c>
    </row>
    <row r="63" spans="1:15" x14ac:dyDescent="0.3">
      <c r="A63" s="266" t="s">
        <v>527</v>
      </c>
      <c r="B63" s="267" t="s">
        <v>503</v>
      </c>
      <c r="C63" s="249">
        <v>187.66</v>
      </c>
      <c r="D63" s="250">
        <f>((0.69*3)+(0.78*3)+1)/7</f>
        <v>0.77285714285714291</v>
      </c>
      <c r="E63" s="251">
        <v>3</v>
      </c>
      <c r="F63" s="251"/>
      <c r="G63" s="251"/>
      <c r="H63" s="251"/>
      <c r="I63" s="251"/>
      <c r="J63" s="251"/>
      <c r="K63" s="251"/>
      <c r="L63" s="250">
        <f>C63*D63*(1-(E63/100))</f>
        <v>140.68334028571428</v>
      </c>
      <c r="M63" s="385" t="s">
        <v>532</v>
      </c>
      <c r="N63">
        <f t="shared" si="0"/>
        <v>140.68334028571428</v>
      </c>
    </row>
    <row r="64" spans="1:15" x14ac:dyDescent="0.3">
      <c r="A64" s="268" t="s">
        <v>527</v>
      </c>
      <c r="B64" s="81" t="s">
        <v>504</v>
      </c>
      <c r="C64" s="140">
        <v>29.179999999999993</v>
      </c>
      <c r="D64" s="2"/>
      <c r="E64" s="131">
        <v>3</v>
      </c>
      <c r="F64" s="131">
        <v>0.74</v>
      </c>
      <c r="G64" s="131">
        <v>0.9</v>
      </c>
      <c r="H64" s="131">
        <v>10</v>
      </c>
      <c r="I64" s="131">
        <v>90</v>
      </c>
      <c r="J64" s="131">
        <v>5</v>
      </c>
      <c r="K64" s="132">
        <f>(C64*(I64/100)*F64*(1-(E64/100)))+(C64*(H64/100)*G64*(1-(J64/100)))</f>
        <v>21.345753599999991</v>
      </c>
      <c r="L64" s="2"/>
      <c r="M64" s="386"/>
      <c r="N64">
        <f t="shared" si="0"/>
        <v>21.345753599999991</v>
      </c>
    </row>
    <row r="65" spans="1:15" x14ac:dyDescent="0.3">
      <c r="A65" s="268" t="s">
        <v>527</v>
      </c>
      <c r="B65" s="81" t="s">
        <v>505</v>
      </c>
      <c r="C65" s="140">
        <v>14.759999999999998</v>
      </c>
      <c r="D65" s="2">
        <v>1</v>
      </c>
      <c r="E65" s="2">
        <v>1</v>
      </c>
      <c r="F65" s="2"/>
      <c r="G65" s="2"/>
      <c r="H65" s="2"/>
      <c r="I65" s="2"/>
      <c r="J65" s="2"/>
      <c r="K65" s="2"/>
      <c r="L65" s="68">
        <f>C65*D65*(1-(E65/100))</f>
        <v>14.612399999999997</v>
      </c>
      <c r="M65" s="386"/>
      <c r="N65">
        <f t="shared" si="0"/>
        <v>14.612399999999997</v>
      </c>
    </row>
    <row r="66" spans="1:15" x14ac:dyDescent="0.3">
      <c r="A66" s="268" t="s">
        <v>527</v>
      </c>
      <c r="B66" s="81" t="s">
        <v>506</v>
      </c>
      <c r="C66" s="140">
        <v>13.169999999999996</v>
      </c>
      <c r="D66" s="2">
        <v>0.79</v>
      </c>
      <c r="E66" s="2">
        <v>1</v>
      </c>
      <c r="F66" s="2"/>
      <c r="G66" s="2"/>
      <c r="H66" s="2"/>
      <c r="I66" s="2"/>
      <c r="J66" s="2"/>
      <c r="K66" s="2"/>
      <c r="L66" s="68">
        <f>C66*D66*(1-(E66/100))</f>
        <v>10.300256999999997</v>
      </c>
      <c r="M66" s="386"/>
      <c r="N66">
        <f t="shared" si="0"/>
        <v>10.300256999999997</v>
      </c>
    </row>
    <row r="67" spans="1:15" x14ac:dyDescent="0.3">
      <c r="A67" s="268" t="s">
        <v>527</v>
      </c>
      <c r="B67" s="81" t="s">
        <v>507</v>
      </c>
      <c r="C67" s="140">
        <v>154.14000000000001</v>
      </c>
      <c r="D67" s="2"/>
      <c r="E67" s="131">
        <v>7</v>
      </c>
      <c r="F67" s="131">
        <v>0.8</v>
      </c>
      <c r="G67" s="131">
        <v>0.75</v>
      </c>
      <c r="H67" s="131">
        <v>5</v>
      </c>
      <c r="I67" s="131">
        <v>95</v>
      </c>
      <c r="J67" s="131">
        <v>1</v>
      </c>
      <c r="K67" s="132">
        <f>(C67*(I67/100)*F67*(1-(E67/100)))+(C67*(H67/100)*G67*(1-(J67/100)))</f>
        <v>114.66859950000001</v>
      </c>
      <c r="L67" s="2"/>
      <c r="M67" s="386"/>
      <c r="N67">
        <f t="shared" si="0"/>
        <v>114.66859950000001</v>
      </c>
    </row>
    <row r="68" spans="1:15" x14ac:dyDescent="0.3">
      <c r="A68" s="268" t="s">
        <v>527</v>
      </c>
      <c r="B68" s="81" t="s">
        <v>508</v>
      </c>
      <c r="C68" s="140">
        <v>8.2399999999999967</v>
      </c>
      <c r="D68" s="2">
        <v>1</v>
      </c>
      <c r="E68" s="2"/>
      <c r="F68" s="2"/>
      <c r="G68" s="2"/>
      <c r="H68" s="2"/>
      <c r="I68" s="2"/>
      <c r="J68" s="2"/>
      <c r="K68" s="2"/>
      <c r="L68" s="68">
        <f>C68*D68</f>
        <v>8.2399999999999967</v>
      </c>
      <c r="M68" s="386"/>
      <c r="N68">
        <f t="shared" ref="N68:N131" si="1">SUM(K68:L68)</f>
        <v>8.2399999999999967</v>
      </c>
    </row>
    <row r="69" spans="1:15" x14ac:dyDescent="0.3">
      <c r="A69" s="268" t="s">
        <v>527</v>
      </c>
      <c r="B69" s="81" t="s">
        <v>509</v>
      </c>
      <c r="C69" s="141">
        <v>3.52</v>
      </c>
      <c r="D69" s="2">
        <v>1</v>
      </c>
      <c r="E69" s="2"/>
      <c r="F69" s="2"/>
      <c r="G69" s="2"/>
      <c r="H69" s="2"/>
      <c r="I69" s="2"/>
      <c r="J69" s="2"/>
      <c r="K69" s="2"/>
      <c r="L69" s="68">
        <f>C69*D69</f>
        <v>3.52</v>
      </c>
      <c r="M69" s="386"/>
      <c r="N69">
        <f t="shared" si="1"/>
        <v>3.52</v>
      </c>
    </row>
    <row r="70" spans="1:15" x14ac:dyDescent="0.3">
      <c r="A70" s="268" t="s">
        <v>527</v>
      </c>
      <c r="B70" s="81" t="s">
        <v>43</v>
      </c>
      <c r="C70" s="141">
        <v>67</v>
      </c>
      <c r="D70" s="2">
        <v>1</v>
      </c>
      <c r="E70" s="2">
        <v>1</v>
      </c>
      <c r="F70" s="2"/>
      <c r="G70" s="2"/>
      <c r="H70" s="2"/>
      <c r="I70" s="2"/>
      <c r="J70" s="2"/>
      <c r="K70" s="2"/>
      <c r="L70" s="68">
        <f>C70*D70*(1-(E70/100))</f>
        <v>66.33</v>
      </c>
      <c r="M70" s="386"/>
      <c r="N70">
        <f t="shared" si="1"/>
        <v>66.33</v>
      </c>
    </row>
    <row r="71" spans="1:15" x14ac:dyDescent="0.3">
      <c r="A71" s="268" t="s">
        <v>527</v>
      </c>
      <c r="B71" s="81" t="s">
        <v>45</v>
      </c>
      <c r="C71" s="140">
        <v>3.9299999999999997</v>
      </c>
      <c r="D71" s="2">
        <v>1</v>
      </c>
      <c r="E71" s="2">
        <v>2</v>
      </c>
      <c r="F71" s="2"/>
      <c r="G71" s="2"/>
      <c r="H71" s="2"/>
      <c r="I71" s="2"/>
      <c r="J71" s="2"/>
      <c r="K71" s="2"/>
      <c r="L71" s="68">
        <f>C71*D71*(1-(E71/100))</f>
        <v>3.8513999999999995</v>
      </c>
      <c r="M71" s="386"/>
      <c r="N71">
        <f t="shared" si="1"/>
        <v>3.8513999999999995</v>
      </c>
    </row>
    <row r="72" spans="1:15" x14ac:dyDescent="0.3">
      <c r="A72" s="268" t="s">
        <v>527</v>
      </c>
      <c r="B72" s="81" t="s">
        <v>510</v>
      </c>
      <c r="C72" s="140">
        <v>1.7399999999999995</v>
      </c>
      <c r="D72" s="2">
        <v>0.71250000000000002</v>
      </c>
      <c r="E72" s="2">
        <v>4</v>
      </c>
      <c r="F72" s="2"/>
      <c r="G72" s="2"/>
      <c r="H72" s="2"/>
      <c r="I72" s="2"/>
      <c r="J72" s="2"/>
      <c r="K72" s="2"/>
      <c r="L72" s="68">
        <f>C72*D72*(1-(E72/100))</f>
        <v>1.1901599999999997</v>
      </c>
      <c r="M72" s="386"/>
      <c r="N72">
        <f t="shared" si="1"/>
        <v>1.1901599999999997</v>
      </c>
    </row>
    <row r="73" spans="1:15" x14ac:dyDescent="0.3">
      <c r="A73" s="268" t="s">
        <v>527</v>
      </c>
      <c r="B73" s="81" t="s">
        <v>511</v>
      </c>
      <c r="C73" s="140">
        <v>3.06</v>
      </c>
      <c r="D73" s="2">
        <v>0.69699999999999995</v>
      </c>
      <c r="E73" s="2">
        <v>4</v>
      </c>
      <c r="F73" s="2"/>
      <c r="G73" s="2"/>
      <c r="H73" s="2"/>
      <c r="I73" s="2"/>
      <c r="J73" s="2"/>
      <c r="K73" s="2"/>
      <c r="L73" s="68">
        <f>C73*D73*(1-(E73/100))</f>
        <v>2.0475071999999996</v>
      </c>
      <c r="M73" s="386"/>
      <c r="N73">
        <f t="shared" si="1"/>
        <v>2.0475071999999996</v>
      </c>
    </row>
    <row r="74" spans="1:15" x14ac:dyDescent="0.3">
      <c r="A74" s="268" t="s">
        <v>527</v>
      </c>
      <c r="B74" s="81" t="s">
        <v>55</v>
      </c>
      <c r="C74" s="140">
        <v>7.98</v>
      </c>
      <c r="D74" s="131"/>
      <c r="E74" s="131">
        <v>2</v>
      </c>
      <c r="F74" s="131">
        <v>0.5</v>
      </c>
      <c r="G74" s="131">
        <v>0.5</v>
      </c>
      <c r="H74" s="135">
        <v>40</v>
      </c>
      <c r="I74" s="135">
        <v>60</v>
      </c>
      <c r="J74" s="131">
        <v>1</v>
      </c>
      <c r="K74" s="132">
        <f>(C74*(I74/100)*F74*(1-(E74/100)))+(C74*(H74/100)*G74*(1-(J74/100)))</f>
        <v>3.9261600000000003</v>
      </c>
      <c r="L74" s="2"/>
      <c r="M74" s="386"/>
      <c r="N74">
        <f t="shared" si="1"/>
        <v>3.9261600000000003</v>
      </c>
    </row>
    <row r="75" spans="1:15" x14ac:dyDescent="0.3">
      <c r="A75" s="268" t="s">
        <v>527</v>
      </c>
      <c r="B75" s="81" t="s">
        <v>58</v>
      </c>
      <c r="C75" s="140">
        <v>33.339999999999996</v>
      </c>
      <c r="D75" s="2">
        <v>1</v>
      </c>
      <c r="E75" s="2"/>
      <c r="F75" s="2"/>
      <c r="G75" s="2"/>
      <c r="H75" s="2"/>
      <c r="I75" s="2"/>
      <c r="J75" s="2"/>
      <c r="K75" s="2"/>
      <c r="L75" s="68">
        <f>C75*D75</f>
        <v>33.339999999999996</v>
      </c>
      <c r="M75" s="386"/>
      <c r="N75">
        <f t="shared" si="1"/>
        <v>33.339999999999996</v>
      </c>
    </row>
    <row r="76" spans="1:15" x14ac:dyDescent="0.3">
      <c r="A76" s="268" t="s">
        <v>527</v>
      </c>
      <c r="B76" s="81" t="s">
        <v>512</v>
      </c>
      <c r="C76" s="140">
        <v>2.5299999999999998</v>
      </c>
      <c r="D76" s="2">
        <v>1</v>
      </c>
      <c r="E76" s="2"/>
      <c r="F76" s="2"/>
      <c r="G76" s="2"/>
      <c r="H76" s="2"/>
      <c r="I76" s="2"/>
      <c r="J76" s="2"/>
      <c r="K76" s="2"/>
      <c r="L76" s="68">
        <f>C76*D76</f>
        <v>2.5299999999999998</v>
      </c>
      <c r="M76" s="386"/>
      <c r="N76">
        <f t="shared" si="1"/>
        <v>2.5299999999999998</v>
      </c>
    </row>
    <row r="77" spans="1:15" ht="16.2" thickBot="1" x14ac:dyDescent="0.35">
      <c r="A77" s="269" t="s">
        <v>527</v>
      </c>
      <c r="B77" s="115" t="s">
        <v>62</v>
      </c>
      <c r="C77" s="142">
        <v>0</v>
      </c>
      <c r="D77" s="133">
        <v>1</v>
      </c>
      <c r="E77" s="133"/>
      <c r="F77" s="133"/>
      <c r="G77" s="133"/>
      <c r="H77" s="133"/>
      <c r="I77" s="133"/>
      <c r="J77" s="133"/>
      <c r="K77" s="133"/>
      <c r="L77" s="134">
        <f>C77*D77</f>
        <v>0</v>
      </c>
      <c r="M77" s="387"/>
      <c r="N77">
        <f t="shared" si="1"/>
        <v>0</v>
      </c>
    </row>
    <row r="78" spans="1:15" ht="15" customHeight="1" x14ac:dyDescent="0.3">
      <c r="A78" s="262" t="s">
        <v>528</v>
      </c>
      <c r="B78" s="263" t="s">
        <v>503</v>
      </c>
      <c r="C78" s="249">
        <v>130.9504342291057</v>
      </c>
      <c r="D78" s="250">
        <f>((0.69*3)+(0.78*3)+1)/7</f>
        <v>0.77285714285714291</v>
      </c>
      <c r="E78" s="251">
        <v>10</v>
      </c>
      <c r="F78" s="251"/>
      <c r="G78" s="251"/>
      <c r="H78" s="251"/>
      <c r="I78" s="251"/>
      <c r="J78" s="251"/>
      <c r="K78" s="251"/>
      <c r="L78" s="250">
        <f>C78*D78*(1-(E78/100))</f>
        <v>91.085380608787958</v>
      </c>
      <c r="M78" s="393" t="s">
        <v>536</v>
      </c>
      <c r="N78">
        <f t="shared" si="1"/>
        <v>91.085380608787958</v>
      </c>
      <c r="O78" s="136"/>
    </row>
    <row r="79" spans="1:15" x14ac:dyDescent="0.3">
      <c r="A79" s="264" t="s">
        <v>528</v>
      </c>
      <c r="B79" s="82" t="s">
        <v>504</v>
      </c>
      <c r="C79" s="140">
        <v>64.169228862808993</v>
      </c>
      <c r="D79" s="2"/>
      <c r="E79" s="131">
        <v>4</v>
      </c>
      <c r="F79" s="131">
        <v>0.74</v>
      </c>
      <c r="G79" s="131">
        <v>0.9</v>
      </c>
      <c r="H79" s="131">
        <v>80</v>
      </c>
      <c r="I79" s="131">
        <v>20</v>
      </c>
      <c r="J79" s="131">
        <v>2</v>
      </c>
      <c r="K79" s="132">
        <f>(C79*(I79/100)*F79*(1-(E79/100)))+(C79*(H79/100)*G79*(1-(J79/100)))</f>
        <v>54.394971922425924</v>
      </c>
      <c r="L79" s="2"/>
      <c r="M79" s="394"/>
      <c r="N79">
        <f t="shared" si="1"/>
        <v>54.394971922425924</v>
      </c>
      <c r="O79" s="136"/>
    </row>
    <row r="80" spans="1:15" x14ac:dyDescent="0.3">
      <c r="A80" s="264" t="s">
        <v>528</v>
      </c>
      <c r="B80" s="82" t="s">
        <v>505</v>
      </c>
      <c r="C80" s="140">
        <v>10.675624661018629</v>
      </c>
      <c r="D80" s="2">
        <v>1</v>
      </c>
      <c r="E80" s="2">
        <v>2</v>
      </c>
      <c r="F80" s="2"/>
      <c r="G80" s="2"/>
      <c r="H80" s="2"/>
      <c r="I80" s="2"/>
      <c r="J80" s="2"/>
      <c r="K80" s="2"/>
      <c r="L80" s="68">
        <f>C80*D80*(1-(E80/100))</f>
        <v>10.462112167798256</v>
      </c>
      <c r="M80" s="394"/>
      <c r="N80">
        <f t="shared" si="1"/>
        <v>10.462112167798256</v>
      </c>
      <c r="O80" s="136"/>
    </row>
    <row r="81" spans="1:15" x14ac:dyDescent="0.3">
      <c r="A81" s="264" t="s">
        <v>528</v>
      </c>
      <c r="B81" s="82" t="s">
        <v>506</v>
      </c>
      <c r="C81" s="140">
        <v>7.5956493116496446</v>
      </c>
      <c r="D81" s="2">
        <v>0.79</v>
      </c>
      <c r="E81" s="2">
        <v>2</v>
      </c>
      <c r="F81" s="2"/>
      <c r="G81" s="2"/>
      <c r="H81" s="2"/>
      <c r="I81" s="2"/>
      <c r="J81" s="2"/>
      <c r="K81" s="2"/>
      <c r="L81" s="68">
        <f>C81*D81*(1-(E81/100))</f>
        <v>5.8805516970791549</v>
      </c>
      <c r="M81" s="394"/>
      <c r="N81">
        <f t="shared" si="1"/>
        <v>5.8805516970791549</v>
      </c>
      <c r="O81" s="136"/>
    </row>
    <row r="82" spans="1:15" x14ac:dyDescent="0.3">
      <c r="A82" s="264" t="s">
        <v>528</v>
      </c>
      <c r="B82" s="82" t="s">
        <v>507</v>
      </c>
      <c r="C82" s="140">
        <v>158.76535595528131</v>
      </c>
      <c r="D82" s="2"/>
      <c r="E82" s="131">
        <v>10</v>
      </c>
      <c r="F82" s="131">
        <v>0.8</v>
      </c>
      <c r="G82" s="131">
        <v>0.75</v>
      </c>
      <c r="H82" s="131">
        <v>50</v>
      </c>
      <c r="I82" s="131">
        <v>50</v>
      </c>
      <c r="J82" s="131">
        <v>1</v>
      </c>
      <c r="K82" s="132">
        <f>(C82*(I82/100)*F82*(1-(E82/100)))+(C82*(H82/100)*G82*(1-(J82/100)))</f>
        <v>116.09716654229948</v>
      </c>
      <c r="L82" s="2"/>
      <c r="M82" s="394"/>
      <c r="N82">
        <f t="shared" si="1"/>
        <v>116.09716654229948</v>
      </c>
      <c r="O82" s="136"/>
    </row>
    <row r="83" spans="1:15" x14ac:dyDescent="0.3">
      <c r="A83" s="264" t="s">
        <v>528</v>
      </c>
      <c r="B83" s="82" t="s">
        <v>508</v>
      </c>
      <c r="C83" s="140">
        <v>19.823472041255233</v>
      </c>
      <c r="D83" s="2">
        <v>1</v>
      </c>
      <c r="E83" s="2"/>
      <c r="F83" s="2"/>
      <c r="G83" s="2"/>
      <c r="H83" s="2"/>
      <c r="I83" s="2"/>
      <c r="J83" s="2"/>
      <c r="K83" s="2"/>
      <c r="L83" s="68">
        <f>C83*D83</f>
        <v>19.823472041255233</v>
      </c>
      <c r="M83" s="394"/>
      <c r="N83">
        <f t="shared" si="1"/>
        <v>19.823472041255233</v>
      </c>
    </row>
    <row r="84" spans="1:15" x14ac:dyDescent="0.3">
      <c r="A84" s="264" t="s">
        <v>528</v>
      </c>
      <c r="B84" s="82" t="s">
        <v>509</v>
      </c>
      <c r="C84" s="141">
        <v>2.81</v>
      </c>
      <c r="D84" s="2">
        <v>1</v>
      </c>
      <c r="E84" s="2"/>
      <c r="F84" s="2"/>
      <c r="G84" s="2"/>
      <c r="H84" s="2"/>
      <c r="I84" s="2"/>
      <c r="J84" s="2"/>
      <c r="K84" s="2"/>
      <c r="L84" s="68">
        <f>C84*D84</f>
        <v>2.81</v>
      </c>
      <c r="M84" s="394"/>
      <c r="N84">
        <f t="shared" si="1"/>
        <v>2.81</v>
      </c>
    </row>
    <row r="85" spans="1:15" x14ac:dyDescent="0.3">
      <c r="A85" s="264" t="s">
        <v>528</v>
      </c>
      <c r="B85" s="82" t="s">
        <v>43</v>
      </c>
      <c r="C85" s="141">
        <v>135.19999999999999</v>
      </c>
      <c r="D85" s="2">
        <v>1</v>
      </c>
      <c r="E85" s="2">
        <v>4</v>
      </c>
      <c r="F85" s="2"/>
      <c r="G85" s="2"/>
      <c r="H85" s="2"/>
      <c r="I85" s="2"/>
      <c r="J85" s="2"/>
      <c r="K85" s="2"/>
      <c r="L85" s="68">
        <f>C85*D85*(1-(E85/100))</f>
        <v>129.79199999999997</v>
      </c>
      <c r="M85" s="394"/>
      <c r="N85">
        <f t="shared" si="1"/>
        <v>129.79199999999997</v>
      </c>
    </row>
    <row r="86" spans="1:15" x14ac:dyDescent="0.3">
      <c r="A86" s="264" t="s">
        <v>528</v>
      </c>
      <c r="B86" s="82" t="s">
        <v>45</v>
      </c>
      <c r="C86" s="140">
        <v>13.260773918338309</v>
      </c>
      <c r="D86" s="2">
        <v>1</v>
      </c>
      <c r="E86" s="2">
        <v>4</v>
      </c>
      <c r="F86" s="2"/>
      <c r="G86" s="2"/>
      <c r="H86" s="2"/>
      <c r="I86" s="2"/>
      <c r="J86" s="2"/>
      <c r="K86" s="2"/>
      <c r="L86" s="68">
        <f>C86*D86*(1-(E86/100))</f>
        <v>12.730342961604777</v>
      </c>
      <c r="M86" s="394"/>
      <c r="N86">
        <f t="shared" si="1"/>
        <v>12.730342961604777</v>
      </c>
    </row>
    <row r="87" spans="1:15" x14ac:dyDescent="0.3">
      <c r="A87" s="264" t="s">
        <v>528</v>
      </c>
      <c r="B87" s="82" t="s">
        <v>510</v>
      </c>
      <c r="C87" s="140">
        <v>30.69695239287601</v>
      </c>
      <c r="D87" s="2">
        <v>0.71250000000000002</v>
      </c>
      <c r="E87" s="2">
        <v>6</v>
      </c>
      <c r="F87" s="2"/>
      <c r="G87" s="2"/>
      <c r="H87" s="2"/>
      <c r="I87" s="2"/>
      <c r="J87" s="2"/>
      <c r="K87" s="2"/>
      <c r="L87" s="68">
        <f>C87*D87*(1-(E87/100))</f>
        <v>20.559283865128709</v>
      </c>
      <c r="M87" s="394"/>
      <c r="N87">
        <f t="shared" si="1"/>
        <v>20.559283865128709</v>
      </c>
    </row>
    <row r="88" spans="1:15" x14ac:dyDescent="0.3">
      <c r="A88" s="264" t="s">
        <v>528</v>
      </c>
      <c r="B88" s="82" t="s">
        <v>511</v>
      </c>
      <c r="C88" s="140">
        <v>63.018133505731306</v>
      </c>
      <c r="D88" s="2">
        <v>0.69699999999999995</v>
      </c>
      <c r="E88" s="2">
        <v>6</v>
      </c>
      <c r="F88" s="2"/>
      <c r="G88" s="2"/>
      <c r="H88" s="2"/>
      <c r="I88" s="2"/>
      <c r="J88" s="2"/>
      <c r="K88" s="2"/>
      <c r="L88" s="68">
        <f>C88*D88*(1-(E88/100))</f>
        <v>41.288220710285032</v>
      </c>
      <c r="M88" s="394"/>
      <c r="N88">
        <f t="shared" si="1"/>
        <v>41.288220710285032</v>
      </c>
    </row>
    <row r="89" spans="1:15" x14ac:dyDescent="0.3">
      <c r="A89" s="264" t="s">
        <v>528</v>
      </c>
      <c r="B89" s="82" t="s">
        <v>55</v>
      </c>
      <c r="C89" s="140">
        <v>10.231101477296567</v>
      </c>
      <c r="D89" s="131"/>
      <c r="E89" s="131">
        <v>4</v>
      </c>
      <c r="F89" s="131">
        <v>0.5</v>
      </c>
      <c r="G89" s="131">
        <v>0.5</v>
      </c>
      <c r="H89" s="135">
        <v>40</v>
      </c>
      <c r="I89" s="135">
        <v>60</v>
      </c>
      <c r="J89" s="131">
        <v>2</v>
      </c>
      <c r="K89" s="132">
        <f>(C89*(I89/100)*F89*(1-(E89/100)))+(C89*(H89/100)*G89*(1-(J89/100)))</f>
        <v>4.9518531150115379</v>
      </c>
      <c r="L89" s="2"/>
      <c r="M89" s="394"/>
      <c r="N89">
        <f t="shared" si="1"/>
        <v>4.9518531150115379</v>
      </c>
    </row>
    <row r="90" spans="1:15" x14ac:dyDescent="0.3">
      <c r="A90" s="264" t="s">
        <v>528</v>
      </c>
      <c r="B90" s="82" t="s">
        <v>58</v>
      </c>
      <c r="C90" s="140">
        <v>50.051798687470139</v>
      </c>
      <c r="D90" s="2">
        <v>1</v>
      </c>
      <c r="E90" s="2"/>
      <c r="F90" s="2"/>
      <c r="G90" s="2"/>
      <c r="H90" s="2"/>
      <c r="I90" s="2"/>
      <c r="J90" s="2"/>
      <c r="K90" s="2"/>
      <c r="L90" s="68">
        <f>C90*D90</f>
        <v>50.051798687470139</v>
      </c>
      <c r="M90" s="394"/>
      <c r="N90">
        <f t="shared" si="1"/>
        <v>50.051798687470139</v>
      </c>
    </row>
    <row r="91" spans="1:15" x14ac:dyDescent="0.3">
      <c r="A91" s="264" t="s">
        <v>528</v>
      </c>
      <c r="B91" s="82" t="s">
        <v>512</v>
      </c>
      <c r="C91" s="140">
        <v>62.792724765783198</v>
      </c>
      <c r="D91" s="2">
        <v>1</v>
      </c>
      <c r="E91" s="2"/>
      <c r="F91" s="2"/>
      <c r="G91" s="2"/>
      <c r="H91" s="2"/>
      <c r="I91" s="2"/>
      <c r="J91" s="2"/>
      <c r="K91" s="2"/>
      <c r="L91" s="68">
        <f>C91*D91</f>
        <v>62.792724765783198</v>
      </c>
      <c r="M91" s="394"/>
      <c r="N91">
        <f t="shared" si="1"/>
        <v>62.792724765783198</v>
      </c>
    </row>
    <row r="92" spans="1:15" ht="16.2" thickBot="1" x14ac:dyDescent="0.35">
      <c r="A92" s="265" t="s">
        <v>528</v>
      </c>
      <c r="B92" s="119" t="s">
        <v>62</v>
      </c>
      <c r="C92" s="142">
        <v>0</v>
      </c>
      <c r="D92" s="133">
        <v>1</v>
      </c>
      <c r="E92" s="133"/>
      <c r="F92" s="133"/>
      <c r="G92" s="133"/>
      <c r="H92" s="133"/>
      <c r="I92" s="133"/>
      <c r="J92" s="133"/>
      <c r="K92" s="133"/>
      <c r="L92" s="134">
        <f>C92*D92</f>
        <v>0</v>
      </c>
      <c r="M92" s="395"/>
      <c r="N92">
        <f t="shared" si="1"/>
        <v>0</v>
      </c>
    </row>
    <row r="93" spans="1:15" x14ac:dyDescent="0.3">
      <c r="A93" s="258" t="s">
        <v>529</v>
      </c>
      <c r="B93" s="259" t="s">
        <v>503</v>
      </c>
      <c r="C93" s="249">
        <v>154.30999999999997</v>
      </c>
      <c r="D93" s="250">
        <f>((0.69*3)+(0.78*3)+1)/7</f>
        <v>0.77285714285714291</v>
      </c>
      <c r="E93" s="251">
        <v>25</v>
      </c>
      <c r="F93" s="251"/>
      <c r="G93" s="251"/>
      <c r="H93" s="251"/>
      <c r="I93" s="251"/>
      <c r="J93" s="251"/>
      <c r="K93" s="251"/>
      <c r="L93" s="250">
        <f>C93*D93*(1-(E93/100))</f>
        <v>89.444689285714276</v>
      </c>
      <c r="M93" s="388" t="s">
        <v>68</v>
      </c>
      <c r="N93">
        <f t="shared" si="1"/>
        <v>89.444689285714276</v>
      </c>
    </row>
    <row r="94" spans="1:15" x14ac:dyDescent="0.3">
      <c r="A94" s="260" t="s">
        <v>529</v>
      </c>
      <c r="B94" s="83" t="s">
        <v>504</v>
      </c>
      <c r="C94" s="140">
        <v>87.16</v>
      </c>
      <c r="D94" s="2"/>
      <c r="E94" s="131">
        <v>17</v>
      </c>
      <c r="F94" s="131">
        <v>0.74</v>
      </c>
      <c r="G94" s="131">
        <v>0.9</v>
      </c>
      <c r="H94" s="131">
        <v>73</v>
      </c>
      <c r="I94" s="131">
        <v>27</v>
      </c>
      <c r="J94" s="131">
        <v>12</v>
      </c>
      <c r="K94" s="132">
        <f>(C94*(I94/100)*F94*(1-(E94/100)))+(C94*(H94/100)*G94*(1-(J94/100)))</f>
        <v>64.846517039999995</v>
      </c>
      <c r="L94" s="2"/>
      <c r="M94" s="389"/>
      <c r="N94">
        <f t="shared" si="1"/>
        <v>64.846517039999995</v>
      </c>
    </row>
    <row r="95" spans="1:15" x14ac:dyDescent="0.3">
      <c r="A95" s="260" t="s">
        <v>529</v>
      </c>
      <c r="B95" s="83" t="s">
        <v>505</v>
      </c>
      <c r="C95" s="140">
        <v>2.6100000000000003</v>
      </c>
      <c r="D95" s="2">
        <v>1</v>
      </c>
      <c r="E95" s="2">
        <v>4</v>
      </c>
      <c r="F95" s="2"/>
      <c r="G95" s="2"/>
      <c r="H95" s="2"/>
      <c r="I95" s="2"/>
      <c r="J95" s="2"/>
      <c r="K95" s="2"/>
      <c r="L95" s="68">
        <f>C95*D95*(1-(E95/100))</f>
        <v>2.5056000000000003</v>
      </c>
      <c r="M95" s="389"/>
      <c r="N95">
        <f t="shared" si="1"/>
        <v>2.5056000000000003</v>
      </c>
    </row>
    <row r="96" spans="1:15" x14ac:dyDescent="0.3">
      <c r="A96" s="260" t="s">
        <v>529</v>
      </c>
      <c r="B96" s="83" t="s">
        <v>506</v>
      </c>
      <c r="C96" s="140">
        <v>1.62</v>
      </c>
      <c r="D96" s="2">
        <v>0.79</v>
      </c>
      <c r="E96" s="2">
        <v>4</v>
      </c>
      <c r="F96" s="2"/>
      <c r="G96" s="2"/>
      <c r="H96" s="2"/>
      <c r="I96" s="2"/>
      <c r="J96" s="2"/>
      <c r="K96" s="2"/>
      <c r="L96" s="68">
        <f>C96*D96*(1-(E96/100))</f>
        <v>1.2286079999999999</v>
      </c>
      <c r="M96" s="389"/>
      <c r="N96">
        <f t="shared" si="1"/>
        <v>1.2286079999999999</v>
      </c>
    </row>
    <row r="97" spans="1:14" x14ac:dyDescent="0.3">
      <c r="A97" s="260" t="s">
        <v>529</v>
      </c>
      <c r="B97" s="83" t="s">
        <v>507</v>
      </c>
      <c r="C97" s="140">
        <v>162.38</v>
      </c>
      <c r="D97" s="2"/>
      <c r="E97" s="131">
        <v>19</v>
      </c>
      <c r="F97" s="131">
        <v>0.8</v>
      </c>
      <c r="G97" s="131">
        <v>0.75</v>
      </c>
      <c r="H97" s="131">
        <v>60</v>
      </c>
      <c r="I97" s="131">
        <v>40</v>
      </c>
      <c r="J97" s="131">
        <v>15</v>
      </c>
      <c r="K97" s="132">
        <f>(C97*(I97/100)*F97*(1-(E97/100)))+(C97*(H97/100)*G97*(1-(J97/100)))</f>
        <v>104.199246</v>
      </c>
      <c r="L97" s="2"/>
      <c r="M97" s="389"/>
      <c r="N97">
        <f t="shared" si="1"/>
        <v>104.199246</v>
      </c>
    </row>
    <row r="98" spans="1:14" x14ac:dyDescent="0.3">
      <c r="A98" s="260" t="s">
        <v>529</v>
      </c>
      <c r="B98" s="83" t="s">
        <v>508</v>
      </c>
      <c r="C98" s="140">
        <v>16.829999999999998</v>
      </c>
      <c r="D98" s="2">
        <v>1</v>
      </c>
      <c r="E98" s="2"/>
      <c r="F98" s="2"/>
      <c r="G98" s="2"/>
      <c r="H98" s="2"/>
      <c r="I98" s="2"/>
      <c r="J98" s="2"/>
      <c r="K98" s="2"/>
      <c r="L98" s="68">
        <f>C98*D98</f>
        <v>16.829999999999998</v>
      </c>
      <c r="M98" s="389"/>
      <c r="N98">
        <f t="shared" si="1"/>
        <v>16.829999999999998</v>
      </c>
    </row>
    <row r="99" spans="1:14" x14ac:dyDescent="0.3">
      <c r="A99" s="260" t="s">
        <v>529</v>
      </c>
      <c r="B99" s="83" t="s">
        <v>509</v>
      </c>
      <c r="C99" s="141">
        <v>3.47</v>
      </c>
      <c r="D99" s="2">
        <v>1</v>
      </c>
      <c r="E99" s="2"/>
      <c r="F99" s="2"/>
      <c r="G99" s="2"/>
      <c r="H99" s="2"/>
      <c r="I99" s="2"/>
      <c r="J99" s="2"/>
      <c r="K99" s="2"/>
      <c r="L99" s="68">
        <f>C99*D99</f>
        <v>3.47</v>
      </c>
      <c r="M99" s="389"/>
      <c r="N99">
        <f t="shared" si="1"/>
        <v>3.47</v>
      </c>
    </row>
    <row r="100" spans="1:14" x14ac:dyDescent="0.3">
      <c r="A100" s="260" t="s">
        <v>529</v>
      </c>
      <c r="B100" s="83" t="s">
        <v>43</v>
      </c>
      <c r="C100" s="141">
        <v>152.4</v>
      </c>
      <c r="D100" s="2">
        <v>1</v>
      </c>
      <c r="E100" s="2">
        <v>7</v>
      </c>
      <c r="F100" s="2"/>
      <c r="G100" s="2"/>
      <c r="H100" s="2"/>
      <c r="I100" s="2"/>
      <c r="J100" s="2"/>
      <c r="K100" s="2"/>
      <c r="L100" s="68">
        <f>C100*D100*(1-(E100/100))</f>
        <v>141.732</v>
      </c>
      <c r="M100" s="389"/>
      <c r="N100">
        <f t="shared" si="1"/>
        <v>141.732</v>
      </c>
    </row>
    <row r="101" spans="1:14" x14ac:dyDescent="0.3">
      <c r="A101" s="260" t="s">
        <v>529</v>
      </c>
      <c r="B101" s="83" t="s">
        <v>45</v>
      </c>
      <c r="C101" s="140">
        <v>16.52</v>
      </c>
      <c r="D101" s="2">
        <v>1</v>
      </c>
      <c r="E101" s="2">
        <v>8</v>
      </c>
      <c r="F101" s="2"/>
      <c r="G101" s="2"/>
      <c r="H101" s="2"/>
      <c r="I101" s="2"/>
      <c r="J101" s="2"/>
      <c r="K101" s="2"/>
      <c r="L101" s="68">
        <f>C101*D101*(1-(E101/100))</f>
        <v>15.198399999999999</v>
      </c>
      <c r="M101" s="389"/>
      <c r="N101">
        <f t="shared" si="1"/>
        <v>15.198399999999999</v>
      </c>
    </row>
    <row r="102" spans="1:14" x14ac:dyDescent="0.3">
      <c r="A102" s="260" t="s">
        <v>529</v>
      </c>
      <c r="B102" s="83" t="s">
        <v>510</v>
      </c>
      <c r="C102" s="140">
        <v>14.34</v>
      </c>
      <c r="D102" s="2">
        <v>0.71250000000000002</v>
      </c>
      <c r="E102" s="2">
        <v>11</v>
      </c>
      <c r="F102" s="2"/>
      <c r="G102" s="2"/>
      <c r="H102" s="2"/>
      <c r="I102" s="2"/>
      <c r="J102" s="2"/>
      <c r="K102" s="2"/>
      <c r="L102" s="68">
        <f>C102*D102*(1-(E102/100))</f>
        <v>9.0933524999999999</v>
      </c>
      <c r="M102" s="389"/>
      <c r="N102">
        <f t="shared" si="1"/>
        <v>9.0933524999999999</v>
      </c>
    </row>
    <row r="103" spans="1:14" x14ac:dyDescent="0.3">
      <c r="A103" s="260" t="s">
        <v>529</v>
      </c>
      <c r="B103" s="83" t="s">
        <v>511</v>
      </c>
      <c r="C103" s="140">
        <v>66.72</v>
      </c>
      <c r="D103" s="2">
        <v>0.69699999999999995</v>
      </c>
      <c r="E103" s="2">
        <v>11</v>
      </c>
      <c r="F103" s="2"/>
      <c r="G103" s="2"/>
      <c r="H103" s="2"/>
      <c r="I103" s="2"/>
      <c r="J103" s="2"/>
      <c r="K103" s="2"/>
      <c r="L103" s="68">
        <f>C103*D103*(1-(E103/100))</f>
        <v>41.388417599999997</v>
      </c>
      <c r="M103" s="389"/>
      <c r="N103">
        <f t="shared" si="1"/>
        <v>41.388417599999997</v>
      </c>
    </row>
    <row r="104" spans="1:14" x14ac:dyDescent="0.3">
      <c r="A104" s="260" t="s">
        <v>529</v>
      </c>
      <c r="B104" s="83" t="s">
        <v>55</v>
      </c>
      <c r="C104" s="140">
        <v>21.720000000000002</v>
      </c>
      <c r="D104" s="131"/>
      <c r="E104" s="131">
        <v>11</v>
      </c>
      <c r="F104" s="131">
        <v>0.5</v>
      </c>
      <c r="G104" s="131">
        <v>0.5</v>
      </c>
      <c r="H104" s="131">
        <v>96</v>
      </c>
      <c r="I104" s="131">
        <v>4</v>
      </c>
      <c r="J104" s="131">
        <v>10</v>
      </c>
      <c r="K104" s="132">
        <f>(C104*(I104/100)*F104*(1-(E104/100)))+(C104*(H104/100)*G104*(1-(J104/100)))</f>
        <v>9.7696560000000012</v>
      </c>
      <c r="L104" s="2"/>
      <c r="M104" s="389"/>
      <c r="N104">
        <f t="shared" si="1"/>
        <v>9.7696560000000012</v>
      </c>
    </row>
    <row r="105" spans="1:14" x14ac:dyDescent="0.3">
      <c r="A105" s="260" t="s">
        <v>529</v>
      </c>
      <c r="B105" s="83" t="s">
        <v>58</v>
      </c>
      <c r="C105" s="140">
        <v>34.600000000000009</v>
      </c>
      <c r="D105" s="2">
        <v>1</v>
      </c>
      <c r="E105" s="2"/>
      <c r="F105" s="2"/>
      <c r="G105" s="2"/>
      <c r="H105" s="2"/>
      <c r="I105" s="2"/>
      <c r="J105" s="2"/>
      <c r="K105" s="2"/>
      <c r="L105" s="68">
        <f>C105*D105</f>
        <v>34.600000000000009</v>
      </c>
      <c r="M105" s="389"/>
      <c r="N105">
        <f t="shared" si="1"/>
        <v>34.600000000000009</v>
      </c>
    </row>
    <row r="106" spans="1:14" x14ac:dyDescent="0.3">
      <c r="A106" s="260" t="s">
        <v>529</v>
      </c>
      <c r="B106" s="83" t="s">
        <v>512</v>
      </c>
      <c r="C106" s="140">
        <v>70.59</v>
      </c>
      <c r="D106" s="2">
        <v>1</v>
      </c>
      <c r="E106" s="2"/>
      <c r="F106" s="2"/>
      <c r="G106" s="2"/>
      <c r="H106" s="2"/>
      <c r="I106" s="2"/>
      <c r="J106" s="2"/>
      <c r="K106" s="2"/>
      <c r="L106" s="68">
        <f>C106*D106</f>
        <v>70.59</v>
      </c>
      <c r="M106" s="389"/>
      <c r="N106">
        <f t="shared" si="1"/>
        <v>70.59</v>
      </c>
    </row>
    <row r="107" spans="1:14" ht="16.2" thickBot="1" x14ac:dyDescent="0.35">
      <c r="A107" s="261" t="s">
        <v>529</v>
      </c>
      <c r="B107" s="123" t="s">
        <v>62</v>
      </c>
      <c r="C107" s="142">
        <v>0.7</v>
      </c>
      <c r="D107" s="133">
        <v>1</v>
      </c>
      <c r="E107" s="133"/>
      <c r="F107" s="133"/>
      <c r="G107" s="133"/>
      <c r="H107" s="133"/>
      <c r="I107" s="133"/>
      <c r="J107" s="133"/>
      <c r="K107" s="133"/>
      <c r="L107" s="134">
        <f>C107*D107</f>
        <v>0.7</v>
      </c>
      <c r="M107" s="390"/>
      <c r="N107">
        <f t="shared" si="1"/>
        <v>0.7</v>
      </c>
    </row>
    <row r="108" spans="1:14" x14ac:dyDescent="0.3">
      <c r="A108" s="254" t="s">
        <v>530</v>
      </c>
      <c r="B108" s="255" t="s">
        <v>503</v>
      </c>
      <c r="C108" s="249">
        <v>127.03418401131414</v>
      </c>
      <c r="D108" s="250">
        <f>((0.69*3)+(0.78*3)+1)/7</f>
        <v>0.77285714285714291</v>
      </c>
      <c r="E108" s="251">
        <v>27</v>
      </c>
      <c r="F108" s="251"/>
      <c r="G108" s="251"/>
      <c r="H108" s="251"/>
      <c r="I108" s="251"/>
      <c r="J108" s="251"/>
      <c r="K108" s="251"/>
      <c r="L108" s="250">
        <f>C108*D108*(1-(E108/100))</f>
        <v>71.670871845126129</v>
      </c>
      <c r="M108" s="385" t="s">
        <v>534</v>
      </c>
      <c r="N108">
        <f t="shared" si="1"/>
        <v>71.670871845126129</v>
      </c>
    </row>
    <row r="109" spans="1:14" x14ac:dyDescent="0.3">
      <c r="A109" s="256" t="s">
        <v>530</v>
      </c>
      <c r="B109" s="84" t="s">
        <v>504</v>
      </c>
      <c r="C109" s="140">
        <v>43.979609965327946</v>
      </c>
      <c r="D109" s="2"/>
      <c r="E109" s="131">
        <v>30</v>
      </c>
      <c r="F109" s="131">
        <v>0.74</v>
      </c>
      <c r="G109" s="131">
        <v>0.9</v>
      </c>
      <c r="H109" s="131">
        <v>73</v>
      </c>
      <c r="I109" s="131">
        <v>27</v>
      </c>
      <c r="J109" s="131">
        <v>12</v>
      </c>
      <c r="K109" s="132">
        <f>(C109*(I109/100)*F109*(1-(E109/100)))+(C109*(H109/100)*G109*(1-(J109/100)))</f>
        <v>31.578239547304772</v>
      </c>
      <c r="L109" s="2"/>
      <c r="M109" s="386"/>
      <c r="N109">
        <f t="shared" si="1"/>
        <v>31.578239547304772</v>
      </c>
    </row>
    <row r="110" spans="1:14" x14ac:dyDescent="0.3">
      <c r="A110" s="256" t="s">
        <v>530</v>
      </c>
      <c r="B110" s="84" t="s">
        <v>505</v>
      </c>
      <c r="C110" s="140">
        <v>6.7388923279742068</v>
      </c>
      <c r="D110" s="2">
        <v>1</v>
      </c>
      <c r="E110" s="2">
        <v>4</v>
      </c>
      <c r="F110" s="2"/>
      <c r="G110" s="2"/>
      <c r="H110" s="2"/>
      <c r="I110" s="2"/>
      <c r="J110" s="2"/>
      <c r="K110" s="2"/>
      <c r="L110" s="68">
        <f>C110*D110*(1-(E110/100))</f>
        <v>6.4693366348552379</v>
      </c>
      <c r="M110" s="386"/>
      <c r="N110">
        <f t="shared" si="1"/>
        <v>6.4693366348552379</v>
      </c>
    </row>
    <row r="111" spans="1:14" x14ac:dyDescent="0.3">
      <c r="A111" s="256" t="s">
        <v>530</v>
      </c>
      <c r="B111" s="84" t="s">
        <v>506</v>
      </c>
      <c r="C111" s="140">
        <v>9.1832166048076704</v>
      </c>
      <c r="D111" s="2">
        <v>0.79</v>
      </c>
      <c r="E111" s="2">
        <v>4</v>
      </c>
      <c r="F111" s="2"/>
      <c r="G111" s="2"/>
      <c r="H111" s="2"/>
      <c r="I111" s="2"/>
      <c r="J111" s="2"/>
      <c r="K111" s="2"/>
      <c r="L111" s="68">
        <f>C111*D111*(1-(E111/100))</f>
        <v>6.9645514730861375</v>
      </c>
      <c r="M111" s="386"/>
      <c r="N111">
        <f t="shared" si="1"/>
        <v>6.9645514730861375</v>
      </c>
    </row>
    <row r="112" spans="1:14" x14ac:dyDescent="0.3">
      <c r="A112" s="256" t="s">
        <v>530</v>
      </c>
      <c r="B112" s="84" t="s">
        <v>507</v>
      </c>
      <c r="C112" s="140">
        <v>205.46768690189057</v>
      </c>
      <c r="D112" s="2"/>
      <c r="E112" s="131">
        <v>28</v>
      </c>
      <c r="F112" s="131">
        <v>0.8</v>
      </c>
      <c r="G112" s="131">
        <v>0.75</v>
      </c>
      <c r="H112" s="131">
        <v>60</v>
      </c>
      <c r="I112" s="131">
        <v>40</v>
      </c>
      <c r="J112" s="131">
        <v>10</v>
      </c>
      <c r="K112" s="132">
        <f>(C112*(I112/100)*F112*(1-(E112/100)))+(C112*(H112/100)*G112*(1-(J112/100)))</f>
        <v>130.5541682574613</v>
      </c>
      <c r="L112" s="2"/>
      <c r="M112" s="386"/>
      <c r="N112">
        <f t="shared" si="1"/>
        <v>130.5541682574613</v>
      </c>
    </row>
    <row r="113" spans="1:16" x14ac:dyDescent="0.3">
      <c r="A113" s="256" t="s">
        <v>530</v>
      </c>
      <c r="B113" s="84" t="s">
        <v>508</v>
      </c>
      <c r="C113" s="140">
        <v>18.179698821053911</v>
      </c>
      <c r="D113" s="2">
        <v>1</v>
      </c>
      <c r="E113" s="2"/>
      <c r="F113" s="2"/>
      <c r="G113" s="2"/>
      <c r="H113" s="2"/>
      <c r="I113" s="2"/>
      <c r="J113" s="2"/>
      <c r="K113" s="2"/>
      <c r="L113" s="68">
        <f>C113*D113</f>
        <v>18.179698821053911</v>
      </c>
      <c r="M113" s="386"/>
      <c r="N113">
        <f t="shared" si="1"/>
        <v>18.179698821053911</v>
      </c>
    </row>
    <row r="114" spans="1:16" x14ac:dyDescent="0.3">
      <c r="A114" s="256" t="s">
        <v>530</v>
      </c>
      <c r="B114" s="84" t="s">
        <v>509</v>
      </c>
      <c r="C114" s="141">
        <v>3.34</v>
      </c>
      <c r="D114" s="2">
        <v>1</v>
      </c>
      <c r="E114" s="2"/>
      <c r="F114" s="2"/>
      <c r="G114" s="2"/>
      <c r="H114" s="2"/>
      <c r="I114" s="2"/>
      <c r="J114" s="2"/>
      <c r="K114" s="2"/>
      <c r="L114" s="68">
        <f>C114*D114</f>
        <v>3.34</v>
      </c>
      <c r="M114" s="386"/>
      <c r="N114">
        <f t="shared" si="1"/>
        <v>3.34</v>
      </c>
    </row>
    <row r="115" spans="1:16" x14ac:dyDescent="0.3">
      <c r="A115" s="256" t="s">
        <v>530</v>
      </c>
      <c r="B115" s="84" t="s">
        <v>43</v>
      </c>
      <c r="C115" s="141">
        <v>188.6</v>
      </c>
      <c r="D115" s="2">
        <v>1</v>
      </c>
      <c r="E115" s="2">
        <v>15</v>
      </c>
      <c r="F115" s="2"/>
      <c r="G115" s="2"/>
      <c r="H115" s="2"/>
      <c r="I115" s="2"/>
      <c r="J115" s="2"/>
      <c r="K115" s="2"/>
      <c r="L115" s="68">
        <f>C115*D115*(1-(E115/100))</f>
        <v>160.31</v>
      </c>
      <c r="M115" s="386"/>
      <c r="N115">
        <f t="shared" si="1"/>
        <v>160.31</v>
      </c>
    </row>
    <row r="116" spans="1:16" x14ac:dyDescent="0.3">
      <c r="A116" s="256" t="s">
        <v>530</v>
      </c>
      <c r="B116" s="84" t="s">
        <v>45</v>
      </c>
      <c r="C116" s="140">
        <v>17.207698170230902</v>
      </c>
      <c r="D116" s="2">
        <v>1</v>
      </c>
      <c r="E116" s="2">
        <v>15</v>
      </c>
      <c r="F116" s="2"/>
      <c r="G116" s="2"/>
      <c r="H116" s="2"/>
      <c r="I116" s="2"/>
      <c r="J116" s="2"/>
      <c r="K116" s="2"/>
      <c r="L116" s="68">
        <f>C116*D116*(1-(E116/100))</f>
        <v>14.626543444696265</v>
      </c>
      <c r="M116" s="386"/>
      <c r="N116">
        <f t="shared" si="1"/>
        <v>14.626543444696265</v>
      </c>
    </row>
    <row r="117" spans="1:16" x14ac:dyDescent="0.3">
      <c r="A117" s="256" t="s">
        <v>530</v>
      </c>
      <c r="B117" s="84" t="s">
        <v>510</v>
      </c>
      <c r="C117" s="140">
        <v>31.750983048160396</v>
      </c>
      <c r="D117" s="2">
        <v>0.71250000000000002</v>
      </c>
      <c r="E117" s="2">
        <v>11</v>
      </c>
      <c r="F117" s="2"/>
      <c r="G117" s="2"/>
      <c r="H117" s="2"/>
      <c r="I117" s="2"/>
      <c r="J117" s="2"/>
      <c r="K117" s="2"/>
      <c r="L117" s="68">
        <f>C117*D117*(1-(E117/100))</f>
        <v>20.13409212541471</v>
      </c>
      <c r="M117" s="386"/>
      <c r="N117">
        <f t="shared" si="1"/>
        <v>20.13409212541471</v>
      </c>
    </row>
    <row r="118" spans="1:16" x14ac:dyDescent="0.3">
      <c r="A118" s="256" t="s">
        <v>530</v>
      </c>
      <c r="B118" s="84" t="s">
        <v>511</v>
      </c>
      <c r="C118" s="140">
        <v>80.747902534482407</v>
      </c>
      <c r="D118" s="2">
        <v>0.69699999999999995</v>
      </c>
      <c r="E118" s="2">
        <v>11</v>
      </c>
      <c r="F118" s="2"/>
      <c r="G118" s="2"/>
      <c r="H118" s="2"/>
      <c r="I118" s="2"/>
      <c r="J118" s="2"/>
      <c r="K118" s="2"/>
      <c r="L118" s="68">
        <f>C118*D118*(1-(E118/100))</f>
        <v>50.090346379215468</v>
      </c>
      <c r="M118" s="386"/>
      <c r="N118">
        <f t="shared" si="1"/>
        <v>50.090346379215468</v>
      </c>
    </row>
    <row r="119" spans="1:16" x14ac:dyDescent="0.3">
      <c r="A119" s="256" t="s">
        <v>530</v>
      </c>
      <c r="B119" s="84" t="s">
        <v>55</v>
      </c>
      <c r="C119" s="140">
        <v>20.258115356017161</v>
      </c>
      <c r="D119" s="131"/>
      <c r="E119" s="131">
        <v>33</v>
      </c>
      <c r="F119" s="131">
        <v>0.5</v>
      </c>
      <c r="G119" s="131">
        <v>0.5</v>
      </c>
      <c r="H119" s="131">
        <v>96</v>
      </c>
      <c r="I119" s="131">
        <v>4</v>
      </c>
      <c r="J119" s="131">
        <v>10</v>
      </c>
      <c r="K119" s="132">
        <f>(C119*(I119/100)*F119*(1-(E119/100)))+(C119*(H119/100)*G119*(1-(J119/100)))</f>
        <v>9.0229645795700435</v>
      </c>
      <c r="L119" s="2"/>
      <c r="M119" s="386"/>
      <c r="N119">
        <f t="shared" si="1"/>
        <v>9.0229645795700435</v>
      </c>
    </row>
    <row r="120" spans="1:16" x14ac:dyDescent="0.3">
      <c r="A120" s="256" t="s">
        <v>530</v>
      </c>
      <c r="B120" s="84" t="s">
        <v>58</v>
      </c>
      <c r="C120" s="140">
        <v>34.442358211657329</v>
      </c>
      <c r="D120" s="2">
        <v>1</v>
      </c>
      <c r="E120" s="2"/>
      <c r="F120" s="2"/>
      <c r="G120" s="2"/>
      <c r="H120" s="2"/>
      <c r="I120" s="2"/>
      <c r="J120" s="2"/>
      <c r="K120" s="2"/>
      <c r="L120" s="68">
        <f>C120*D120</f>
        <v>34.442358211657329</v>
      </c>
      <c r="M120" s="386"/>
      <c r="N120">
        <f t="shared" si="1"/>
        <v>34.442358211657329</v>
      </c>
    </row>
    <row r="121" spans="1:16" x14ac:dyDescent="0.3">
      <c r="A121" s="256" t="s">
        <v>530</v>
      </c>
      <c r="B121" s="84" t="s">
        <v>512</v>
      </c>
      <c r="C121" s="140">
        <v>81.644519768874432</v>
      </c>
      <c r="D121" s="2">
        <v>1</v>
      </c>
      <c r="E121" s="2"/>
      <c r="F121" s="2"/>
      <c r="G121" s="2"/>
      <c r="H121" s="2"/>
      <c r="I121" s="2"/>
      <c r="J121" s="2"/>
      <c r="K121" s="2"/>
      <c r="L121" s="68">
        <f>C121*D121</f>
        <v>81.644519768874432</v>
      </c>
      <c r="M121" s="386"/>
      <c r="N121">
        <f t="shared" si="1"/>
        <v>81.644519768874432</v>
      </c>
    </row>
    <row r="122" spans="1:16" ht="16.2" thickBot="1" x14ac:dyDescent="0.35">
      <c r="A122" s="257" t="s">
        <v>530</v>
      </c>
      <c r="B122" s="127" t="s">
        <v>62</v>
      </c>
      <c r="C122" s="142">
        <v>0</v>
      </c>
      <c r="D122" s="133">
        <v>1</v>
      </c>
      <c r="E122" s="133"/>
      <c r="F122" s="133"/>
      <c r="G122" s="133"/>
      <c r="H122" s="133"/>
      <c r="I122" s="133"/>
      <c r="J122" s="133"/>
      <c r="K122" s="133"/>
      <c r="L122" s="134">
        <f>C122*D122</f>
        <v>0</v>
      </c>
      <c r="M122" s="387"/>
      <c r="N122">
        <f t="shared" si="1"/>
        <v>0</v>
      </c>
    </row>
    <row r="123" spans="1:16" x14ac:dyDescent="0.3">
      <c r="A123" s="247" t="s">
        <v>531</v>
      </c>
      <c r="B123" s="248" t="s">
        <v>503</v>
      </c>
      <c r="C123" s="249">
        <v>168.39657259563475</v>
      </c>
      <c r="D123" s="250">
        <f>((0.69*3)+(0.78*3)+1)/7</f>
        <v>0.77285714285714291</v>
      </c>
      <c r="E123" s="251">
        <v>12</v>
      </c>
      <c r="F123" s="251"/>
      <c r="G123" s="251"/>
      <c r="H123" s="251"/>
      <c r="I123" s="251"/>
      <c r="J123" s="251"/>
      <c r="K123" s="251"/>
      <c r="L123" s="250">
        <f>C123*D123*(1-(E123/100))</f>
        <v>114.52891468761399</v>
      </c>
      <c r="M123" s="382" t="s">
        <v>585</v>
      </c>
      <c r="N123">
        <f t="shared" si="1"/>
        <v>114.52891468761399</v>
      </c>
    </row>
    <row r="124" spans="1:16" ht="15.9" customHeight="1" x14ac:dyDescent="0.3">
      <c r="A124" s="252" t="s">
        <v>531</v>
      </c>
      <c r="B124" s="85" t="s">
        <v>504</v>
      </c>
      <c r="C124" s="140">
        <v>97.52556247988835</v>
      </c>
      <c r="D124" s="2"/>
      <c r="E124" s="131">
        <v>6</v>
      </c>
      <c r="F124" s="131">
        <v>0.74</v>
      </c>
      <c r="G124" s="131">
        <v>0.9</v>
      </c>
      <c r="H124" s="131">
        <v>19</v>
      </c>
      <c r="I124" s="131">
        <v>81</v>
      </c>
      <c r="J124" s="131">
        <v>3</v>
      </c>
      <c r="K124" s="132">
        <f>(C124*(I124/100)*F124*(1-(E124/100)))+(C124*(H124/100)*G124*(1-(J124/100)))</f>
        <v>71.125977869957453</v>
      </c>
      <c r="L124" s="2"/>
      <c r="M124" s="383"/>
      <c r="N124">
        <f t="shared" si="1"/>
        <v>71.125977869957453</v>
      </c>
      <c r="O124" s="136"/>
      <c r="P124" s="136"/>
    </row>
    <row r="125" spans="1:16" x14ac:dyDescent="0.3">
      <c r="A125" s="252" t="s">
        <v>531</v>
      </c>
      <c r="B125" s="85" t="s">
        <v>505</v>
      </c>
      <c r="C125" s="140">
        <v>9.5843472307616242</v>
      </c>
      <c r="D125" s="2">
        <v>1</v>
      </c>
      <c r="E125" s="2">
        <v>2</v>
      </c>
      <c r="F125" s="2"/>
      <c r="G125" s="2"/>
      <c r="H125" s="2"/>
      <c r="I125" s="2"/>
      <c r="J125" s="2"/>
      <c r="K125" s="2"/>
      <c r="L125" s="68">
        <f>C125*D125*(1-(E125/100))</f>
        <v>9.3926602861463913</v>
      </c>
      <c r="M125" s="383"/>
      <c r="N125">
        <f t="shared" si="1"/>
        <v>9.3926602861463913</v>
      </c>
      <c r="O125" s="136"/>
      <c r="P125" s="136"/>
    </row>
    <row r="126" spans="1:16" x14ac:dyDescent="0.3">
      <c r="A126" s="252" t="s">
        <v>531</v>
      </c>
      <c r="B126" s="85" t="s">
        <v>506</v>
      </c>
      <c r="C126" s="140">
        <v>6.628635468587146</v>
      </c>
      <c r="D126" s="2">
        <v>0.79</v>
      </c>
      <c r="E126" s="2">
        <v>2</v>
      </c>
      <c r="F126" s="2"/>
      <c r="G126" s="2"/>
      <c r="H126" s="2"/>
      <c r="I126" s="2"/>
      <c r="J126" s="2"/>
      <c r="K126" s="2"/>
      <c r="L126" s="68">
        <f>C126*D126*(1-(E126/100))</f>
        <v>5.131889579780168</v>
      </c>
      <c r="M126" s="383"/>
      <c r="N126">
        <f t="shared" si="1"/>
        <v>5.131889579780168</v>
      </c>
      <c r="O126" s="136"/>
      <c r="P126" s="136"/>
    </row>
    <row r="127" spans="1:16" x14ac:dyDescent="0.3">
      <c r="A127" s="252" t="s">
        <v>531</v>
      </c>
      <c r="B127" s="85" t="s">
        <v>507</v>
      </c>
      <c r="C127" s="140">
        <v>154.44258046360457</v>
      </c>
      <c r="D127" s="2"/>
      <c r="E127" s="131">
        <v>12</v>
      </c>
      <c r="F127" s="131">
        <v>0.8</v>
      </c>
      <c r="G127" s="131">
        <v>0.75</v>
      </c>
      <c r="H127" s="131">
        <v>50</v>
      </c>
      <c r="I127" s="131">
        <v>50</v>
      </c>
      <c r="J127" s="131">
        <v>1</v>
      </c>
      <c r="K127" s="132">
        <f>(C127*(I127/100)*F127*(1-(E127/100)))+(C127*(H127/100)*G127*(1-(J127/100)))</f>
        <v>111.700596320302</v>
      </c>
      <c r="L127" s="2"/>
      <c r="M127" s="383"/>
      <c r="N127">
        <f t="shared" si="1"/>
        <v>111.700596320302</v>
      </c>
      <c r="O127" s="136"/>
      <c r="P127" s="136"/>
    </row>
    <row r="128" spans="1:16" x14ac:dyDescent="0.3">
      <c r="A128" s="252" t="s">
        <v>531</v>
      </c>
      <c r="B128" s="85" t="s">
        <v>508</v>
      </c>
      <c r="C128" s="140">
        <v>10.087196673067822</v>
      </c>
      <c r="D128" s="2">
        <v>1</v>
      </c>
      <c r="E128" s="2"/>
      <c r="F128" s="2"/>
      <c r="G128" s="2"/>
      <c r="H128" s="2"/>
      <c r="I128" s="2"/>
      <c r="J128" s="2"/>
      <c r="K128" s="2"/>
      <c r="L128" s="68">
        <f>C128*D128</f>
        <v>10.087196673067822</v>
      </c>
      <c r="M128" s="383"/>
      <c r="N128">
        <f t="shared" si="1"/>
        <v>10.087196673067822</v>
      </c>
      <c r="O128" s="136"/>
      <c r="P128" s="136"/>
    </row>
    <row r="129" spans="1:16" x14ac:dyDescent="0.3">
      <c r="A129" s="252" t="s">
        <v>531</v>
      </c>
      <c r="B129" s="85" t="s">
        <v>509</v>
      </c>
      <c r="C129" s="141">
        <v>1.61</v>
      </c>
      <c r="D129" s="2">
        <v>1</v>
      </c>
      <c r="E129" s="2"/>
      <c r="F129" s="2"/>
      <c r="G129" s="2"/>
      <c r="H129" s="2"/>
      <c r="I129" s="2"/>
      <c r="J129" s="2"/>
      <c r="K129" s="2"/>
      <c r="L129" s="68">
        <f>C129*D129</f>
        <v>1.61</v>
      </c>
      <c r="M129" s="383"/>
      <c r="N129">
        <f t="shared" si="1"/>
        <v>1.61</v>
      </c>
      <c r="O129" s="136"/>
      <c r="P129" s="136"/>
    </row>
    <row r="130" spans="1:16" x14ac:dyDescent="0.3">
      <c r="A130" s="252" t="s">
        <v>531</v>
      </c>
      <c r="B130" s="85" t="s">
        <v>43</v>
      </c>
      <c r="C130" s="141">
        <v>55</v>
      </c>
      <c r="D130" s="2">
        <v>1</v>
      </c>
      <c r="E130" s="2">
        <v>2</v>
      </c>
      <c r="F130" s="2"/>
      <c r="G130" s="2"/>
      <c r="H130" s="2"/>
      <c r="I130" s="2"/>
      <c r="J130" s="2"/>
      <c r="K130" s="2"/>
      <c r="L130" s="68">
        <f>C130*D130*(1-(E130/100))</f>
        <v>53.9</v>
      </c>
      <c r="M130" s="383"/>
      <c r="N130">
        <f t="shared" si="1"/>
        <v>53.9</v>
      </c>
      <c r="O130" s="136"/>
      <c r="P130" s="136"/>
    </row>
    <row r="131" spans="1:16" x14ac:dyDescent="0.3">
      <c r="A131" s="252" t="s">
        <v>531</v>
      </c>
      <c r="B131" s="85" t="s">
        <v>45</v>
      </c>
      <c r="C131" s="140">
        <v>4.3544664236181356</v>
      </c>
      <c r="D131" s="2">
        <v>1</v>
      </c>
      <c r="E131" s="2">
        <v>12</v>
      </c>
      <c r="F131" s="2"/>
      <c r="G131" s="2"/>
      <c r="H131" s="2"/>
      <c r="I131" s="2"/>
      <c r="J131" s="2"/>
      <c r="K131" s="2"/>
      <c r="L131" s="68">
        <f>C131*D131*(1-(E131/100))</f>
        <v>3.8319304527839595</v>
      </c>
      <c r="M131" s="383"/>
      <c r="N131">
        <f t="shared" si="1"/>
        <v>3.8319304527839595</v>
      </c>
      <c r="O131" s="136"/>
      <c r="P131" s="136"/>
    </row>
    <row r="132" spans="1:16" x14ac:dyDescent="0.3">
      <c r="A132" s="252" t="s">
        <v>531</v>
      </c>
      <c r="B132" s="85" t="s">
        <v>510</v>
      </c>
      <c r="C132" s="140">
        <v>9.7086111657449852</v>
      </c>
      <c r="D132" s="2">
        <v>0.71250000000000002</v>
      </c>
      <c r="E132" s="2">
        <v>8</v>
      </c>
      <c r="F132" s="2"/>
      <c r="G132" s="2"/>
      <c r="H132" s="2"/>
      <c r="I132" s="2"/>
      <c r="J132" s="2"/>
      <c r="K132" s="2"/>
      <c r="L132" s="68">
        <f>C132*D132*(1-(E132/100))</f>
        <v>6.3639946191458385</v>
      </c>
      <c r="M132" s="383"/>
      <c r="N132">
        <f t="shared" ref="N132:N137" si="2">SUM(K132:L132)</f>
        <v>6.3639946191458385</v>
      </c>
      <c r="O132" s="136"/>
      <c r="P132" s="136"/>
    </row>
    <row r="133" spans="1:16" x14ac:dyDescent="0.3">
      <c r="A133" s="252" t="s">
        <v>531</v>
      </c>
      <c r="B133" s="85" t="s">
        <v>511</v>
      </c>
      <c r="C133" s="140">
        <v>16.349618359370066</v>
      </c>
      <c r="D133" s="2">
        <v>0.69699999999999995</v>
      </c>
      <c r="E133" s="2">
        <v>8</v>
      </c>
      <c r="F133" s="2"/>
      <c r="G133" s="2"/>
      <c r="H133" s="2"/>
      <c r="I133" s="2"/>
      <c r="J133" s="2"/>
      <c r="K133" s="2"/>
      <c r="L133" s="68">
        <f>C133*D133*(1-(E133/100))</f>
        <v>10.484029276762461</v>
      </c>
      <c r="M133" s="383"/>
      <c r="N133">
        <f t="shared" si="2"/>
        <v>10.484029276762461</v>
      </c>
      <c r="O133" s="136"/>
      <c r="P133" s="136"/>
    </row>
    <row r="134" spans="1:16" x14ac:dyDescent="0.3">
      <c r="A134" s="252" t="s">
        <v>531</v>
      </c>
      <c r="B134" s="85" t="s">
        <v>55</v>
      </c>
      <c r="C134" s="140">
        <v>10.58570132805105</v>
      </c>
      <c r="D134" s="131"/>
      <c r="E134" s="131">
        <v>4</v>
      </c>
      <c r="F134" s="131">
        <v>0.5</v>
      </c>
      <c r="G134" s="131">
        <v>0.5</v>
      </c>
      <c r="H134" s="135">
        <v>96</v>
      </c>
      <c r="I134" s="135">
        <v>4</v>
      </c>
      <c r="J134" s="131">
        <v>2</v>
      </c>
      <c r="K134" s="132">
        <f>(C134*(I134/100)*F134*(1-(E134/100)))+(C134*(H134/100)*G134*(1-(J134/100)))</f>
        <v>5.1827593702137928</v>
      </c>
      <c r="L134" s="2"/>
      <c r="M134" s="383"/>
      <c r="N134">
        <f t="shared" si="2"/>
        <v>5.1827593702137928</v>
      </c>
      <c r="O134" s="136"/>
      <c r="P134" s="136"/>
    </row>
    <row r="135" spans="1:16" x14ac:dyDescent="0.3">
      <c r="A135" s="252" t="s">
        <v>531</v>
      </c>
      <c r="B135" s="85" t="s">
        <v>58</v>
      </c>
      <c r="C135" s="140">
        <v>23.199552298856304</v>
      </c>
      <c r="D135" s="2">
        <v>1</v>
      </c>
      <c r="E135" s="2"/>
      <c r="F135" s="2"/>
      <c r="G135" s="2"/>
      <c r="H135" s="2"/>
      <c r="I135" s="2"/>
      <c r="J135" s="2"/>
      <c r="K135" s="2"/>
      <c r="L135" s="68">
        <f>C135*D135</f>
        <v>23.199552298856304</v>
      </c>
      <c r="M135" s="383"/>
      <c r="N135">
        <f t="shared" si="2"/>
        <v>23.199552298856304</v>
      </c>
      <c r="O135" s="136"/>
      <c r="P135" s="136"/>
    </row>
    <row r="136" spans="1:16" x14ac:dyDescent="0.3">
      <c r="A136" s="252" t="s">
        <v>531</v>
      </c>
      <c r="B136" s="85" t="s">
        <v>512</v>
      </c>
      <c r="C136" s="140">
        <v>17.112230134026269</v>
      </c>
      <c r="D136" s="2">
        <v>1</v>
      </c>
      <c r="E136" s="2"/>
      <c r="F136" s="2"/>
      <c r="G136" s="2"/>
      <c r="H136" s="2"/>
      <c r="I136" s="2"/>
      <c r="J136" s="2"/>
      <c r="K136" s="2"/>
      <c r="L136" s="68">
        <f>C136*D136</f>
        <v>17.112230134026269</v>
      </c>
      <c r="M136" s="383"/>
      <c r="N136">
        <f t="shared" si="2"/>
        <v>17.112230134026269</v>
      </c>
      <c r="O136" s="136"/>
      <c r="P136" s="136"/>
    </row>
    <row r="137" spans="1:16" ht="16.2" thickBot="1" x14ac:dyDescent="0.35">
      <c r="A137" s="253" t="s">
        <v>531</v>
      </c>
      <c r="B137" s="129" t="s">
        <v>62</v>
      </c>
      <c r="C137" s="142">
        <v>0</v>
      </c>
      <c r="D137" s="133">
        <v>1</v>
      </c>
      <c r="E137" s="133"/>
      <c r="F137" s="133"/>
      <c r="G137" s="133"/>
      <c r="H137" s="133"/>
      <c r="I137" s="133"/>
      <c r="J137" s="133"/>
      <c r="K137" s="133"/>
      <c r="L137" s="134">
        <f>C137*D137</f>
        <v>0</v>
      </c>
      <c r="M137" s="384"/>
      <c r="N137">
        <f t="shared" si="2"/>
        <v>0</v>
      </c>
      <c r="O137" s="136"/>
      <c r="P137" s="136"/>
    </row>
    <row r="138" spans="1:16" x14ac:dyDescent="0.3">
      <c r="C138" s="139"/>
    </row>
    <row r="139" spans="1:16" x14ac:dyDescent="0.3">
      <c r="C139" s="139"/>
    </row>
    <row r="140" spans="1:16" x14ac:dyDescent="0.3">
      <c r="C140" s="139"/>
    </row>
    <row r="141" spans="1:16" x14ac:dyDescent="0.3">
      <c r="C141" s="139"/>
    </row>
    <row r="142" spans="1:16" x14ac:dyDescent="0.3">
      <c r="C142" s="139"/>
    </row>
    <row r="143" spans="1:16" x14ac:dyDescent="0.3">
      <c r="C143" s="139"/>
    </row>
    <row r="144" spans="1:16" x14ac:dyDescent="0.3">
      <c r="C144" s="139"/>
    </row>
    <row r="145" spans="3:3" x14ac:dyDescent="0.3">
      <c r="C145" s="139"/>
    </row>
    <row r="146" spans="3:3" x14ac:dyDescent="0.3">
      <c r="C146" s="139"/>
    </row>
    <row r="147" spans="3:3" x14ac:dyDescent="0.3">
      <c r="C147" s="139"/>
    </row>
    <row r="148" spans="3:3" x14ac:dyDescent="0.3">
      <c r="C148" s="139"/>
    </row>
    <row r="149" spans="3:3" x14ac:dyDescent="0.3">
      <c r="C149" s="139"/>
    </row>
    <row r="150" spans="3:3" x14ac:dyDescent="0.3">
      <c r="C150" s="139"/>
    </row>
    <row r="151" spans="3:3" x14ac:dyDescent="0.3">
      <c r="C151" s="139"/>
    </row>
    <row r="152" spans="3:3" x14ac:dyDescent="0.3">
      <c r="C152" s="139"/>
    </row>
  </sheetData>
  <mergeCells count="11">
    <mergeCell ref="A1:A2"/>
    <mergeCell ref="B1:B2"/>
    <mergeCell ref="M48:M62"/>
    <mergeCell ref="M78:M92"/>
    <mergeCell ref="M108:M122"/>
    <mergeCell ref="M123:M137"/>
    <mergeCell ref="M63:M77"/>
    <mergeCell ref="M33:M47"/>
    <mergeCell ref="M18:M32"/>
    <mergeCell ref="M3:M17"/>
    <mergeCell ref="M93:M107"/>
  </mergeCells>
  <pageMargins left="0.7" right="0.7" top="0.75" bottom="0.75" header="0.3" footer="0.3"/>
  <pageSetup paperSize="9" orientation="portrait"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FS128"/>
  <sheetViews>
    <sheetView workbookViewId="0">
      <selection activeCell="F23" sqref="F23"/>
    </sheetView>
  </sheetViews>
  <sheetFormatPr baseColWidth="10" defaultRowHeight="15.6" x14ac:dyDescent="0.3"/>
  <cols>
    <col min="1" max="1" width="9.8984375" customWidth="1"/>
    <col min="2" max="2" width="27.59765625" customWidth="1"/>
    <col min="5" max="5" width="15" bestFit="1" customWidth="1"/>
    <col min="11" max="11" width="14.3984375" customWidth="1"/>
    <col min="13" max="13" width="11.19921875" customWidth="1"/>
    <col min="23" max="23" width="10.8984375"/>
    <col min="24" max="24" width="11.8984375" bestFit="1" customWidth="1"/>
    <col min="25" max="175" width="10.8984375"/>
  </cols>
  <sheetData>
    <row r="1" spans="1:175" x14ac:dyDescent="0.3">
      <c r="A1" s="391" t="s">
        <v>514</v>
      </c>
      <c r="B1" s="391" t="s">
        <v>513</v>
      </c>
      <c r="C1" s="399" t="s">
        <v>541</v>
      </c>
      <c r="D1" s="400"/>
      <c r="E1" s="400"/>
      <c r="F1" s="400"/>
      <c r="G1" s="400"/>
      <c r="H1" s="400"/>
      <c r="I1" s="400"/>
      <c r="J1" s="400"/>
      <c r="K1" s="401" t="s">
        <v>542</v>
      </c>
      <c r="L1" s="391" t="s">
        <v>543</v>
      </c>
      <c r="M1" s="402" t="s">
        <v>544</v>
      </c>
      <c r="N1" s="396" t="s">
        <v>545</v>
      </c>
      <c r="O1" s="397"/>
      <c r="P1" s="397"/>
      <c r="Q1" s="397"/>
      <c r="R1" s="397"/>
      <c r="S1" s="397"/>
      <c r="T1" s="397"/>
      <c r="U1" s="397"/>
      <c r="V1" s="172"/>
    </row>
    <row r="2" spans="1:175" ht="36.9" customHeight="1" thickBot="1" x14ac:dyDescent="0.35">
      <c r="A2" s="398"/>
      <c r="B2" s="398"/>
      <c r="C2" s="282" t="s">
        <v>0</v>
      </c>
      <c r="D2" s="282" t="s">
        <v>2</v>
      </c>
      <c r="E2" s="282" t="s">
        <v>1</v>
      </c>
      <c r="F2" s="282" t="s">
        <v>7</v>
      </c>
      <c r="G2" s="282" t="s">
        <v>3</v>
      </c>
      <c r="H2" s="282" t="s">
        <v>4</v>
      </c>
      <c r="I2" s="282" t="s">
        <v>5</v>
      </c>
      <c r="J2" s="342" t="s">
        <v>6</v>
      </c>
      <c r="K2" s="401"/>
      <c r="L2" s="391"/>
      <c r="M2" s="402"/>
      <c r="N2" s="291" t="s">
        <v>0</v>
      </c>
      <c r="O2" s="291" t="s">
        <v>2</v>
      </c>
      <c r="P2" s="291" t="s">
        <v>1</v>
      </c>
      <c r="Q2" s="291" t="s">
        <v>7</v>
      </c>
      <c r="R2" s="291" t="s">
        <v>3</v>
      </c>
      <c r="S2" s="291" t="s">
        <v>4</v>
      </c>
      <c r="T2" s="291" t="s">
        <v>5</v>
      </c>
      <c r="U2" s="291" t="s">
        <v>6</v>
      </c>
      <c r="V2" s="172"/>
    </row>
    <row r="3" spans="1:175" x14ac:dyDescent="0.3">
      <c r="A3" s="94" t="s">
        <v>502</v>
      </c>
      <c r="B3" s="293" t="s">
        <v>503</v>
      </c>
      <c r="C3" s="343">
        <f>TCA_Groups!B2</f>
        <v>357.3</v>
      </c>
      <c r="D3" s="206">
        <f>TCA_Groups!C2</f>
        <v>10.72</v>
      </c>
      <c r="E3" s="206">
        <f>TCA_Groups!D2</f>
        <v>74.533000000000001</v>
      </c>
      <c r="F3" s="206">
        <f>TCA_Groups!E2</f>
        <v>9.7399999999999984</v>
      </c>
      <c r="G3" s="206">
        <f>TCA_Groups!F2</f>
        <v>2.7979999999999996</v>
      </c>
      <c r="H3" s="206">
        <f>TCA_Groups!G2</f>
        <v>0.48210000000000008</v>
      </c>
      <c r="I3" s="206">
        <f>TCA_Groups!H2</f>
        <v>0.66289999999999993</v>
      </c>
      <c r="J3" s="344">
        <f>TCA_Groups!I2</f>
        <v>1.2327999999999999</v>
      </c>
      <c r="K3" s="338">
        <f>'2020_original'!N3</f>
        <v>71.115622818093215</v>
      </c>
      <c r="L3" s="75">
        <f>K3/365</f>
        <v>0.19483732278929647</v>
      </c>
      <c r="M3" s="68">
        <f>L3*1000</f>
        <v>194.83732278929648</v>
      </c>
      <c r="N3" s="68">
        <f>(M3*C3)/100</f>
        <v>696.15375432615633</v>
      </c>
      <c r="O3" s="68">
        <f>(M3*D3)/100</f>
        <v>20.886561003012584</v>
      </c>
      <c r="P3" s="68">
        <f>(M3*E3)/100</f>
        <v>145.21810179454636</v>
      </c>
      <c r="Q3" s="68">
        <f>(M3*F3)/100</f>
        <v>18.977155239677476</v>
      </c>
      <c r="R3" s="68">
        <f>(M3*G3)/100</f>
        <v>5.4515482916445146</v>
      </c>
      <c r="S3" s="74">
        <f>(M3*H3)/100</f>
        <v>0.93931073316719849</v>
      </c>
      <c r="T3" s="74">
        <f>(M3*I3)/100</f>
        <v>1.2915766127702464</v>
      </c>
      <c r="U3" s="74">
        <f>(M3*J3)/100</f>
        <v>2.4019545153464468</v>
      </c>
      <c r="V3" s="172"/>
    </row>
    <row r="4" spans="1:175" x14ac:dyDescent="0.3">
      <c r="A4" s="76" t="s">
        <v>502</v>
      </c>
      <c r="B4" s="294" t="s">
        <v>504</v>
      </c>
      <c r="C4" s="345">
        <f>TCA_Groups!B3</f>
        <v>97</v>
      </c>
      <c r="D4" s="74">
        <f>TCA_Groups!C3</f>
        <v>1.6949999999999996</v>
      </c>
      <c r="E4" s="74">
        <f>TCA_Groups!D3</f>
        <v>22.623333333333335</v>
      </c>
      <c r="F4" s="74">
        <f>TCA_Groups!E3</f>
        <v>2.3833333333333333</v>
      </c>
      <c r="G4" s="74">
        <f>TCA_Groups!F3</f>
        <v>0.13666666666666669</v>
      </c>
      <c r="H4" s="74">
        <f>TCA_Groups!G3</f>
        <v>3.5999999999999997E-2</v>
      </c>
      <c r="I4" s="74">
        <f>TCA_Groups!H3</f>
        <v>1.4833333333333336E-2</v>
      </c>
      <c r="J4" s="346">
        <f>TCA_Groups!I3</f>
        <v>4.7166666666666669E-2</v>
      </c>
      <c r="K4" s="338">
        <f>'2020_original'!N4</f>
        <v>46.22196464013517</v>
      </c>
      <c r="L4" s="75">
        <f t="shared" ref="L4:L62" si="0">K4/365</f>
        <v>0.12663551956201416</v>
      </c>
      <c r="M4" s="68">
        <f t="shared" ref="M4:M62" si="1">L4*1000</f>
        <v>126.63551956201415</v>
      </c>
      <c r="N4" s="68">
        <f t="shared" ref="N4:N62" si="2">(M4*C4)/100</f>
        <v>122.83645397515373</v>
      </c>
      <c r="O4" s="68">
        <f t="shared" ref="O4:O62" si="3">(M4*D4)/100</f>
        <v>2.1464720565761395</v>
      </c>
      <c r="P4" s="68">
        <f t="shared" ref="P4:P62" si="4">(M4*E4)/100</f>
        <v>28.649175708913003</v>
      </c>
      <c r="Q4" s="68">
        <f t="shared" ref="Q4:Q62" si="5">(M4*F4)/100</f>
        <v>3.0181465495613371</v>
      </c>
      <c r="R4" s="68">
        <f t="shared" ref="R4:R62" si="6">(M4*G4)/100</f>
        <v>0.17306854340141936</v>
      </c>
      <c r="S4" s="74">
        <f t="shared" ref="S4:S62" si="7">(M4*H4)/100</f>
        <v>4.5588787042325087E-2</v>
      </c>
      <c r="T4" s="74">
        <f t="shared" ref="T4:T62" si="8">(M4*I4)/100</f>
        <v>1.8784268735032101E-2</v>
      </c>
      <c r="U4" s="74">
        <f t="shared" ref="U4:U62" si="9">(M4*J4)/100</f>
        <v>5.9729753393416678E-2</v>
      </c>
      <c r="V4" s="172"/>
    </row>
    <row r="5" spans="1:175" x14ac:dyDescent="0.3">
      <c r="A5" s="76" t="s">
        <v>502</v>
      </c>
      <c r="B5" s="294" t="s">
        <v>505</v>
      </c>
      <c r="C5" s="345">
        <f>TCA_Groups!B4</f>
        <v>348.59090909090907</v>
      </c>
      <c r="D5" s="74">
        <f>TCA_Groups!C4</f>
        <v>23.472272727272728</v>
      </c>
      <c r="E5" s="74">
        <f>TCA_Groups!D4</f>
        <v>59.699090909090891</v>
      </c>
      <c r="F5" s="74">
        <f>TCA_Groups!E4</f>
        <v>17.509090909090908</v>
      </c>
      <c r="G5" s="74">
        <f>TCA_Groups!F4</f>
        <v>2.6995454545454547</v>
      </c>
      <c r="H5" s="74">
        <f>TCA_Groups!G4</f>
        <v>0.44359090909090909</v>
      </c>
      <c r="I5" s="74">
        <f>TCA_Groups!H4</f>
        <v>0.55286363636363633</v>
      </c>
      <c r="J5" s="346">
        <f>TCA_Groups!I4</f>
        <v>1.2331363636363635</v>
      </c>
      <c r="K5" s="338">
        <f>'2020_original'!N5</f>
        <v>3.1634295458168031</v>
      </c>
      <c r="L5" s="75">
        <f t="shared" si="0"/>
        <v>8.6669302625117899E-3</v>
      </c>
      <c r="M5" s="68">
        <f t="shared" si="1"/>
        <v>8.666930262511789</v>
      </c>
      <c r="N5" s="68">
        <f t="shared" si="2"/>
        <v>30.212130992364955</v>
      </c>
      <c r="O5" s="68">
        <f t="shared" si="3"/>
        <v>2.0343255082993013</v>
      </c>
      <c r="P5" s="68">
        <f t="shared" si="4"/>
        <v>5.1740785764444226</v>
      </c>
      <c r="Q5" s="68">
        <f t="shared" si="5"/>
        <v>1.5175006986907005</v>
      </c>
      <c r="R5" s="68">
        <f t="shared" si="6"/>
        <v>0.23396772195026144</v>
      </c>
      <c r="S5" s="74">
        <f t="shared" si="7"/>
        <v>3.8445714741751159E-2</v>
      </c>
      <c r="T5" s="74">
        <f t="shared" si="8"/>
        <v>4.7916305810423124E-2</v>
      </c>
      <c r="U5" s="74">
        <f t="shared" si="9"/>
        <v>0.10687506867803741</v>
      </c>
      <c r="V5" s="172"/>
    </row>
    <row r="6" spans="1:175" x14ac:dyDescent="0.3">
      <c r="A6" s="76" t="s">
        <v>502</v>
      </c>
      <c r="B6" s="294" t="s">
        <v>507</v>
      </c>
      <c r="C6" s="345">
        <f>AVERAGE(TCA_Groups!B6:B7)</f>
        <v>51.45289855072464</v>
      </c>
      <c r="D6" s="74">
        <f>AVERAGE(TCA_Groups!C6:C7)</f>
        <v>1.4574055147620553</v>
      </c>
      <c r="E6" s="74">
        <f>AVERAGE(TCA_Groups!D6:D7)</f>
        <v>10.32230470447683</v>
      </c>
      <c r="F6" s="74">
        <f>AVERAGE(TCA_Groups!E6:E7)</f>
        <v>2.341478171913026</v>
      </c>
      <c r="G6" s="74">
        <f>AVERAGE(TCA_Groups!F6:F7)</f>
        <v>0.30573691327936681</v>
      </c>
      <c r="H6" s="74">
        <f>AVERAGE(TCA_Groups!G6:G7)</f>
        <v>4.7623831967473801E-2</v>
      </c>
      <c r="I6" s="74">
        <f>AVERAGE(TCA_Groups!H6:H7)</f>
        <v>3.6630375945767013E-2</v>
      </c>
      <c r="J6" s="346">
        <f>AVERAGE(TCA_Groups!I6:I7)</f>
        <v>0.11007106713835288</v>
      </c>
      <c r="K6" s="338">
        <f>'2020_original'!N7</f>
        <v>125.3946422520124</v>
      </c>
      <c r="L6" s="75">
        <f t="shared" si="0"/>
        <v>0.34354696507400656</v>
      </c>
      <c r="M6" s="68">
        <f t="shared" si="1"/>
        <v>343.54696507400655</v>
      </c>
      <c r="N6" s="68">
        <f t="shared" si="2"/>
        <v>176.76487141362199</v>
      </c>
      <c r="O6" s="68">
        <f t="shared" si="3"/>
        <v>5.0068724147862431</v>
      </c>
      <c r="P6" s="68">
        <f t="shared" si="4"/>
        <v>35.461964537921546</v>
      </c>
      <c r="Q6" s="68">
        <f t="shared" si="5"/>
        <v>8.0440771974775309</v>
      </c>
      <c r="R6" s="68">
        <f t="shared" si="6"/>
        <v>1.0503498866822121</v>
      </c>
      <c r="S6" s="74">
        <f t="shared" si="7"/>
        <v>0.16361022937620079</v>
      </c>
      <c r="T6" s="74">
        <f t="shared" si="8"/>
        <v>0.12584254485688148</v>
      </c>
      <c r="U6" s="74">
        <f t="shared" si="9"/>
        <v>0.37814581057838348</v>
      </c>
      <c r="V6" s="172"/>
    </row>
    <row r="7" spans="1:175" x14ac:dyDescent="0.3">
      <c r="A7" s="76" t="s">
        <v>502</v>
      </c>
      <c r="B7" s="294" t="s">
        <v>508</v>
      </c>
      <c r="C7" s="345">
        <f>TCA_Groups!B9</f>
        <v>876.54166666666663</v>
      </c>
      <c r="D7" s="74">
        <f>TCA_Groups!C9</f>
        <v>1.1250000000000001E-2</v>
      </c>
      <c r="E7" s="74">
        <f>TCA_Groups!D9</f>
        <v>2.9166666666666664E-2</v>
      </c>
      <c r="F7" s="74">
        <f>TCA_Groups!E9</f>
        <v>0</v>
      </c>
      <c r="G7" s="74">
        <f>TCA_Groups!F9</f>
        <v>99.195416666666674</v>
      </c>
      <c r="H7" s="74">
        <f>TCA_Groups!G9</f>
        <v>26.353179166666663</v>
      </c>
      <c r="I7" s="74">
        <f>TCA_Groups!H9</f>
        <v>33.167416666666668</v>
      </c>
      <c r="J7" s="346">
        <f>TCA_Groups!I9</f>
        <v>34.582916666666669</v>
      </c>
      <c r="K7" s="338">
        <f>'2020_original'!N8</f>
        <v>18.879303573846553</v>
      </c>
      <c r="L7" s="75">
        <f t="shared" si="0"/>
        <v>5.1724119380401515E-2</v>
      </c>
      <c r="M7" s="68">
        <f t="shared" si="1"/>
        <v>51.724119380401518</v>
      </c>
      <c r="N7" s="68">
        <f t="shared" si="2"/>
        <v>453.38345808562781</v>
      </c>
      <c r="O7" s="68">
        <f t="shared" si="3"/>
        <v>5.8189634302951709E-3</v>
      </c>
      <c r="P7" s="68">
        <f t="shared" si="4"/>
        <v>1.5086201485950442E-2</v>
      </c>
      <c r="Q7" s="68">
        <f t="shared" si="5"/>
        <v>0</v>
      </c>
      <c r="R7" s="68">
        <f t="shared" si="6"/>
        <v>51.307955736553374</v>
      </c>
      <c r="S7" s="74">
        <f t="shared" si="7"/>
        <v>13.630949852697768</v>
      </c>
      <c r="T7" s="74">
        <f t="shared" si="8"/>
        <v>17.155554192061857</v>
      </c>
      <c r="U7" s="74">
        <f t="shared" si="9"/>
        <v>17.887709101891442</v>
      </c>
      <c r="V7" s="172"/>
    </row>
    <row r="8" spans="1:175" x14ac:dyDescent="0.3">
      <c r="A8" s="76" t="s">
        <v>502</v>
      </c>
      <c r="B8" s="295" t="s">
        <v>556</v>
      </c>
      <c r="C8" s="345">
        <f>TCA_Groups!B10</f>
        <v>865.15384615384619</v>
      </c>
      <c r="D8" s="74">
        <f>TCA_Groups!C10</f>
        <v>0.77692307692307694</v>
      </c>
      <c r="E8" s="74">
        <f>TCA_Groups!D10</f>
        <v>4.6153846153846149E-3</v>
      </c>
      <c r="F8" s="74">
        <f>TCA_Groups!E10</f>
        <v>0</v>
      </c>
      <c r="G8" s="74">
        <f>TCA_Groups!F10</f>
        <v>95.862307692307681</v>
      </c>
      <c r="H8" s="74">
        <f>TCA_Groups!G10</f>
        <v>32.779692307692315</v>
      </c>
      <c r="I8" s="74">
        <f>TCA_Groups!H10</f>
        <v>38.94684615384616</v>
      </c>
      <c r="J8" s="346">
        <f>TCA_Groups!I10</f>
        <v>18.51246153846154</v>
      </c>
      <c r="K8" s="338">
        <f>'2020_original'!N9</f>
        <v>6.4</v>
      </c>
      <c r="L8" s="75">
        <f t="shared" si="0"/>
        <v>1.7534246575342468E-2</v>
      </c>
      <c r="M8" s="68">
        <f t="shared" si="1"/>
        <v>17.534246575342468</v>
      </c>
      <c r="N8" s="68">
        <f t="shared" si="2"/>
        <v>151.69820864067441</v>
      </c>
      <c r="O8" s="68">
        <f t="shared" si="3"/>
        <v>0.13622760800842995</v>
      </c>
      <c r="P8" s="68">
        <f t="shared" si="4"/>
        <v>8.0927291886196003E-4</v>
      </c>
      <c r="Q8" s="68">
        <f t="shared" si="5"/>
        <v>0</v>
      </c>
      <c r="R8" s="68">
        <f t="shared" si="6"/>
        <v>16.808733403582718</v>
      </c>
      <c r="S8" s="74">
        <f t="shared" si="7"/>
        <v>5.7476720758693389</v>
      </c>
      <c r="T8" s="74">
        <f t="shared" si="8"/>
        <v>6.82903603793467</v>
      </c>
      <c r="U8" s="74">
        <f t="shared" si="9"/>
        <v>3.2460206533192841</v>
      </c>
      <c r="V8" s="172"/>
    </row>
    <row r="9" spans="1:175" x14ac:dyDescent="0.3">
      <c r="A9" s="76" t="s">
        <v>502</v>
      </c>
      <c r="B9" s="295" t="s">
        <v>538</v>
      </c>
      <c r="C9" s="345">
        <f>TCA_Groups!B11</f>
        <v>61</v>
      </c>
      <c r="D9" s="74">
        <f>TCA_Groups!C11</f>
        <v>3.15</v>
      </c>
      <c r="E9" s="74">
        <f>TCA_Groups!D11</f>
        <v>4.78</v>
      </c>
      <c r="F9" s="74">
        <f>TCA_Groups!E11</f>
        <v>0</v>
      </c>
      <c r="G9" s="74">
        <f>TCA_Groups!F11</f>
        <v>3.27</v>
      </c>
      <c r="H9" s="74">
        <f>TCA_Groups!G11</f>
        <v>1.865</v>
      </c>
      <c r="I9" s="74">
        <f>TCA_Groups!H11</f>
        <v>0.81200000000000006</v>
      </c>
      <c r="J9" s="346">
        <f>TCA_Groups!I11</f>
        <v>0.19500000000000001</v>
      </c>
      <c r="K9" s="338">
        <f>'2020_original'!N10</f>
        <v>176.7</v>
      </c>
      <c r="L9" s="75">
        <f t="shared" si="0"/>
        <v>0.48410958904109586</v>
      </c>
      <c r="M9" s="68">
        <f t="shared" si="1"/>
        <v>484.10958904109583</v>
      </c>
      <c r="N9" s="68">
        <f t="shared" si="2"/>
        <v>295.30684931506846</v>
      </c>
      <c r="O9" s="68">
        <f t="shared" si="3"/>
        <v>15.249452054794517</v>
      </c>
      <c r="P9" s="68">
        <f t="shared" si="4"/>
        <v>23.140438356164381</v>
      </c>
      <c r="Q9" s="68">
        <f t="shared" si="5"/>
        <v>0</v>
      </c>
      <c r="R9" s="68">
        <f t="shared" si="6"/>
        <v>15.830383561643835</v>
      </c>
      <c r="S9" s="74">
        <f t="shared" si="7"/>
        <v>9.0286438356164371</v>
      </c>
      <c r="T9" s="74">
        <f t="shared" si="8"/>
        <v>3.9309698630136984</v>
      </c>
      <c r="U9" s="74">
        <f t="shared" si="9"/>
        <v>0.94401369863013684</v>
      </c>
      <c r="V9" s="172"/>
    </row>
    <row r="10" spans="1:175" x14ac:dyDescent="0.3">
      <c r="A10" s="76" t="s">
        <v>502</v>
      </c>
      <c r="B10" s="294" t="s">
        <v>45</v>
      </c>
      <c r="C10" s="345">
        <f>TCA_Groups!B12</f>
        <v>143</v>
      </c>
      <c r="D10" s="74">
        <f>TCA_Groups!C12</f>
        <v>12.56</v>
      </c>
      <c r="E10" s="74">
        <f>TCA_Groups!D12</f>
        <v>0.72</v>
      </c>
      <c r="F10" s="74">
        <f>TCA_Groups!E12</f>
        <v>0</v>
      </c>
      <c r="G10" s="74">
        <f>TCA_Groups!F12</f>
        <v>9.51</v>
      </c>
      <c r="H10" s="74">
        <f>TCA_Groups!G12</f>
        <v>3.1259999999999999</v>
      </c>
      <c r="I10" s="74">
        <f>TCA_Groups!H12</f>
        <v>3.6579999999999999</v>
      </c>
      <c r="J10" s="346">
        <f>TCA_Groups!I12</f>
        <v>1.911</v>
      </c>
      <c r="K10" s="338">
        <f>'2020_original'!N11</f>
        <v>12.053461259792829</v>
      </c>
      <c r="L10" s="75">
        <f t="shared" si="0"/>
        <v>3.3023181533678982E-2</v>
      </c>
      <c r="M10" s="68">
        <f t="shared" si="1"/>
        <v>33.023181533678979</v>
      </c>
      <c r="N10" s="68">
        <f t="shared" si="2"/>
        <v>47.22314959316094</v>
      </c>
      <c r="O10" s="68">
        <f t="shared" si="3"/>
        <v>4.14771160063008</v>
      </c>
      <c r="P10" s="68">
        <f t="shared" si="4"/>
        <v>0.23776690704248865</v>
      </c>
      <c r="Q10" s="68">
        <f t="shared" si="5"/>
        <v>0</v>
      </c>
      <c r="R10" s="68">
        <f t="shared" si="6"/>
        <v>3.1405045638528706</v>
      </c>
      <c r="S10" s="74">
        <f t="shared" si="7"/>
        <v>1.032304654742805</v>
      </c>
      <c r="T10" s="74">
        <f t="shared" si="8"/>
        <v>1.2079879805019771</v>
      </c>
      <c r="U10" s="74">
        <f t="shared" si="9"/>
        <v>0.63107299910860537</v>
      </c>
      <c r="V10" s="172"/>
    </row>
    <row r="11" spans="1:175" x14ac:dyDescent="0.3">
      <c r="A11" s="76" t="s">
        <v>502</v>
      </c>
      <c r="B11" s="294" t="s">
        <v>510</v>
      </c>
      <c r="C11" s="345">
        <f>TCA_Groups!B13</f>
        <v>151.57142857142858</v>
      </c>
      <c r="D11" s="74">
        <f>TCA_Groups!C13</f>
        <v>16.091428571428569</v>
      </c>
      <c r="E11" s="74">
        <f>TCA_Groups!D13</f>
        <v>0.5647619047619048</v>
      </c>
      <c r="F11" s="74">
        <f>TCA_Groups!E13</f>
        <v>0</v>
      </c>
      <c r="G11" s="74">
        <f>TCA_Groups!F13</f>
        <v>8.9552380952380961</v>
      </c>
      <c r="H11" s="74">
        <f>TCA_Groups!G13</f>
        <v>3.3169047619047611</v>
      </c>
      <c r="I11" s="74">
        <f>TCA_Groups!H13</f>
        <v>3.1640476190476186</v>
      </c>
      <c r="J11" s="346">
        <f>TCA_Groups!I13</f>
        <v>0.93771428571428594</v>
      </c>
      <c r="K11" s="338">
        <f>'2020_original'!N12</f>
        <v>9.6085263059595949</v>
      </c>
      <c r="L11" s="75">
        <f t="shared" si="0"/>
        <v>2.6324729605368753E-2</v>
      </c>
      <c r="M11" s="68">
        <f t="shared" si="1"/>
        <v>26.324729605368752</v>
      </c>
      <c r="N11" s="68">
        <f t="shared" si="2"/>
        <v>39.900768730423209</v>
      </c>
      <c r="O11" s="68">
        <f t="shared" si="3"/>
        <v>4.2360250610696228</v>
      </c>
      <c r="P11" s="68">
        <f t="shared" si="4"/>
        <v>0.14867204434270162</v>
      </c>
      <c r="Q11" s="68">
        <f t="shared" si="5"/>
        <v>0</v>
      </c>
      <c r="R11" s="68">
        <f t="shared" si="6"/>
        <v>2.3574422140884037</v>
      </c>
      <c r="S11" s="74">
        <f t="shared" si="7"/>
        <v>0.87316620983902848</v>
      </c>
      <c r="T11" s="74">
        <f t="shared" si="8"/>
        <v>0.8329269802993936</v>
      </c>
      <c r="U11" s="74">
        <f t="shared" si="9"/>
        <v>0.24685075018520078</v>
      </c>
      <c r="V11" s="172"/>
    </row>
    <row r="12" spans="1:175" x14ac:dyDescent="0.3">
      <c r="A12" s="76" t="s">
        <v>502</v>
      </c>
      <c r="B12" s="294" t="s">
        <v>511</v>
      </c>
      <c r="C12" s="345">
        <f>TCA_Groups!B14</f>
        <v>221.1</v>
      </c>
      <c r="D12" s="74">
        <f>TCA_Groups!C14</f>
        <v>17.033000000000001</v>
      </c>
      <c r="E12" s="74">
        <f>TCA_Groups!D14</f>
        <v>0.5036666666666666</v>
      </c>
      <c r="F12" s="74">
        <f>TCA_Groups!E14</f>
        <v>0</v>
      </c>
      <c r="G12" s="74">
        <f>TCA_Groups!F14</f>
        <v>16.241666666666664</v>
      </c>
      <c r="H12" s="74">
        <f>TCA_Groups!G14</f>
        <v>5.8735333333333335</v>
      </c>
      <c r="I12" s="74">
        <f>TCA_Groups!H14</f>
        <v>6.6653666666666673</v>
      </c>
      <c r="J12" s="346">
        <f>TCA_Groups!I14</f>
        <v>1.9619333333333331</v>
      </c>
      <c r="K12" s="338">
        <f>'2020_original'!N13</f>
        <v>41.016000551801227</v>
      </c>
      <c r="L12" s="75">
        <f t="shared" si="0"/>
        <v>0.11237260425151022</v>
      </c>
      <c r="M12" s="68">
        <f t="shared" si="1"/>
        <v>112.37260425151021</v>
      </c>
      <c r="N12" s="68">
        <f t="shared" si="2"/>
        <v>248.45582800008907</v>
      </c>
      <c r="O12" s="68">
        <f t="shared" si="3"/>
        <v>19.140425682159734</v>
      </c>
      <c r="P12" s="68">
        <f t="shared" si="4"/>
        <v>0.56598335008010636</v>
      </c>
      <c r="Q12" s="68">
        <f t="shared" si="5"/>
        <v>0</v>
      </c>
      <c r="R12" s="68">
        <f t="shared" si="6"/>
        <v>18.25118380718278</v>
      </c>
      <c r="S12" s="74">
        <f t="shared" si="7"/>
        <v>6.6002423682472031</v>
      </c>
      <c r="T12" s="74">
        <f t="shared" si="8"/>
        <v>7.490046106245412</v>
      </c>
      <c r="U12" s="74">
        <f t="shared" si="9"/>
        <v>2.2046755803451292</v>
      </c>
      <c r="V12" s="172"/>
    </row>
    <row r="13" spans="1:175" x14ac:dyDescent="0.3">
      <c r="A13" s="76" t="s">
        <v>502</v>
      </c>
      <c r="B13" s="294" t="s">
        <v>55</v>
      </c>
      <c r="C13" s="345">
        <f>TCA_Groups!B15</f>
        <v>113.55223880597015</v>
      </c>
      <c r="D13" s="74">
        <f>TCA_Groups!C15</f>
        <v>18.628507462686564</v>
      </c>
      <c r="E13" s="74">
        <f>TCA_Groups!D15</f>
        <v>0</v>
      </c>
      <c r="F13" s="74">
        <f>TCA_Groups!E15</f>
        <v>0</v>
      </c>
      <c r="G13" s="74">
        <f>TCA_Groups!F15</f>
        <v>3.7837313432835828</v>
      </c>
      <c r="H13" s="74">
        <f>TCA_Groups!G15</f>
        <v>0.89494029850746271</v>
      </c>
      <c r="I13" s="74">
        <f>TCA_Groups!H15</f>
        <v>1.3985970149253732</v>
      </c>
      <c r="J13" s="346">
        <f>TCA_Groups!I15</f>
        <v>0.94408955223880608</v>
      </c>
      <c r="K13" s="338">
        <f>'2020_original'!N14</f>
        <v>10.619341415477594</v>
      </c>
      <c r="L13" s="75">
        <f t="shared" si="0"/>
        <v>2.9094086069801628E-2</v>
      </c>
      <c r="M13" s="68">
        <f t="shared" si="1"/>
        <v>29.094086069801627</v>
      </c>
      <c r="N13" s="68">
        <f t="shared" si="2"/>
        <v>33.036986092395637</v>
      </c>
      <c r="O13" s="68">
        <f t="shared" si="3"/>
        <v>5.4197939947134479</v>
      </c>
      <c r="P13" s="68">
        <f t="shared" si="4"/>
        <v>0</v>
      </c>
      <c r="Q13" s="68">
        <f t="shared" si="5"/>
        <v>0</v>
      </c>
      <c r="R13" s="68">
        <f t="shared" si="6"/>
        <v>1.1008420536649868</v>
      </c>
      <c r="S13" s="74">
        <f t="shared" si="7"/>
        <v>0.2603747007211008</v>
      </c>
      <c r="T13" s="74">
        <f t="shared" si="8"/>
        <v>0.40690901929206441</v>
      </c>
      <c r="U13" s="74">
        <f t="shared" si="9"/>
        <v>0.27467422690436305</v>
      </c>
      <c r="V13" s="172"/>
    </row>
    <row r="14" spans="1:175" x14ac:dyDescent="0.3">
      <c r="A14" s="76" t="s">
        <v>502</v>
      </c>
      <c r="B14" s="294" t="s">
        <v>58</v>
      </c>
      <c r="C14" s="345">
        <f>TCA_Groups!B16</f>
        <v>380.28571428571428</v>
      </c>
      <c r="D14" s="74">
        <f>TCA_Groups!C16</f>
        <v>4.2857142857142858E-2</v>
      </c>
      <c r="E14" s="74">
        <f>TCA_Groups!D16</f>
        <v>97.391428571428577</v>
      </c>
      <c r="F14" s="74">
        <f>TCA_Groups!E16</f>
        <v>0.05</v>
      </c>
      <c r="G14" s="74">
        <f>TCA_Groups!F16</f>
        <v>0</v>
      </c>
      <c r="H14" s="74">
        <f>TCA_Groups!G16</f>
        <v>0</v>
      </c>
      <c r="I14" s="74">
        <f>TCA_Groups!H16</f>
        <v>0</v>
      </c>
      <c r="J14" s="346">
        <f>TCA_Groups!I16</f>
        <v>0</v>
      </c>
      <c r="K14" s="338">
        <f>'2020_original'!N15</f>
        <v>34.893169530114626</v>
      </c>
      <c r="L14" s="75">
        <f t="shared" si="0"/>
        <v>9.5597724740040066E-2</v>
      </c>
      <c r="M14" s="68">
        <f t="shared" si="1"/>
        <v>95.597724740040064</v>
      </c>
      <c r="N14" s="68">
        <f t="shared" si="2"/>
        <v>363.54449036855237</v>
      </c>
      <c r="O14" s="68">
        <f t="shared" si="3"/>
        <v>4.0970453460017167E-2</v>
      </c>
      <c r="P14" s="68">
        <f t="shared" si="4"/>
        <v>93.103989806107023</v>
      </c>
      <c r="Q14" s="68">
        <f t="shared" si="5"/>
        <v>4.7798862370020033E-2</v>
      </c>
      <c r="R14" s="68">
        <f t="shared" si="6"/>
        <v>0</v>
      </c>
      <c r="S14" s="74">
        <f t="shared" si="7"/>
        <v>0</v>
      </c>
      <c r="T14" s="74">
        <f t="shared" si="8"/>
        <v>0</v>
      </c>
      <c r="U14" s="74">
        <f t="shared" si="9"/>
        <v>0</v>
      </c>
      <c r="V14" s="172"/>
    </row>
    <row r="15" spans="1:175" x14ac:dyDescent="0.3">
      <c r="A15" s="143" t="s">
        <v>502</v>
      </c>
      <c r="B15" s="296" t="s">
        <v>512</v>
      </c>
      <c r="C15" s="345">
        <f>TCA_Groups!B17</f>
        <v>106.8</v>
      </c>
      <c r="D15" s="74">
        <f>TCA_Groups!C17</f>
        <v>0.29799999999999999</v>
      </c>
      <c r="E15" s="74">
        <f>TCA_Groups!D17</f>
        <v>2.964</v>
      </c>
      <c r="F15" s="74">
        <f>TCA_Groups!E17</f>
        <v>0</v>
      </c>
      <c r="G15" s="74">
        <f>TCA_Groups!F17</f>
        <v>0</v>
      </c>
      <c r="H15" s="74">
        <f>TCA_Groups!G17</f>
        <v>0</v>
      </c>
      <c r="I15" s="74">
        <f>TCA_Groups!H17</f>
        <v>0</v>
      </c>
      <c r="J15" s="346">
        <f>TCA_Groups!I17</f>
        <v>0</v>
      </c>
      <c r="K15" s="338">
        <f>'2020_original'!N16</f>
        <v>97.98398972502018</v>
      </c>
      <c r="L15" s="75">
        <f t="shared" si="0"/>
        <v>0.26844928691786352</v>
      </c>
      <c r="M15" s="68">
        <f t="shared" si="1"/>
        <v>268.4492869178635</v>
      </c>
      <c r="N15" s="68">
        <f t="shared" si="2"/>
        <v>286.70383842827823</v>
      </c>
      <c r="O15" s="68">
        <f t="shared" si="3"/>
        <v>0.79997887501523324</v>
      </c>
      <c r="P15" s="68">
        <f t="shared" si="4"/>
        <v>7.9568368642454743</v>
      </c>
      <c r="Q15" s="68">
        <f t="shared" si="5"/>
        <v>0</v>
      </c>
      <c r="R15" s="68">
        <f t="shared" si="6"/>
        <v>0</v>
      </c>
      <c r="S15" s="74">
        <f t="shared" si="7"/>
        <v>0</v>
      </c>
      <c r="T15" s="74">
        <f t="shared" si="8"/>
        <v>0</v>
      </c>
      <c r="U15" s="74">
        <f t="shared" si="9"/>
        <v>0</v>
      </c>
      <c r="V15" s="172"/>
    </row>
    <row r="16" spans="1:175" s="148" customFormat="1" ht="16.2" thickBot="1" x14ac:dyDescent="0.35">
      <c r="A16" s="98" t="s">
        <v>502</v>
      </c>
      <c r="B16" s="297" t="s">
        <v>555</v>
      </c>
      <c r="C16" s="349">
        <f>TCA_Groups!B18</f>
        <v>228</v>
      </c>
      <c r="D16" s="145">
        <f>TCA_Groups!C18</f>
        <v>19.600000000000001</v>
      </c>
      <c r="E16" s="145">
        <f>TCA_Groups!D18</f>
        <v>57.9</v>
      </c>
      <c r="F16" s="145">
        <f>TCA_Groups!E18</f>
        <v>37</v>
      </c>
      <c r="G16" s="145">
        <f>TCA_Groups!F18</f>
        <v>13.7</v>
      </c>
      <c r="H16" s="145">
        <f>TCA_Groups!G18</f>
        <v>8.07</v>
      </c>
      <c r="I16" s="145">
        <f>TCA_Groups!H18</f>
        <v>4.57</v>
      </c>
      <c r="J16" s="350">
        <f>TCA_Groups!I18</f>
        <v>0.44</v>
      </c>
      <c r="K16" s="339">
        <f>'2020_original'!N17</f>
        <v>0</v>
      </c>
      <c r="L16" s="171">
        <f t="shared" si="0"/>
        <v>0</v>
      </c>
      <c r="M16" s="134">
        <f t="shared" si="1"/>
        <v>0</v>
      </c>
      <c r="N16" s="134">
        <f t="shared" si="2"/>
        <v>0</v>
      </c>
      <c r="O16" s="134">
        <f t="shared" si="3"/>
        <v>0</v>
      </c>
      <c r="P16" s="134">
        <f t="shared" si="4"/>
        <v>0</v>
      </c>
      <c r="Q16" s="134">
        <f t="shared" si="5"/>
        <v>0</v>
      </c>
      <c r="R16" s="134">
        <f t="shared" si="6"/>
        <v>0</v>
      </c>
      <c r="S16" s="147">
        <f t="shared" si="7"/>
        <v>0</v>
      </c>
      <c r="T16" s="147">
        <f t="shared" si="8"/>
        <v>0</v>
      </c>
      <c r="U16" s="147">
        <f t="shared" si="9"/>
        <v>0</v>
      </c>
      <c r="V16" s="172"/>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row>
    <row r="17" spans="1:175" x14ac:dyDescent="0.3">
      <c r="A17" s="288" t="s">
        <v>524</v>
      </c>
      <c r="B17" s="298" t="s">
        <v>503</v>
      </c>
      <c r="C17" s="343">
        <f t="shared" ref="C17:J26" si="10">C3</f>
        <v>357.3</v>
      </c>
      <c r="D17" s="206">
        <f t="shared" si="10"/>
        <v>10.72</v>
      </c>
      <c r="E17" s="206">
        <f t="shared" si="10"/>
        <v>74.533000000000001</v>
      </c>
      <c r="F17" s="206">
        <f t="shared" si="10"/>
        <v>9.7399999999999984</v>
      </c>
      <c r="G17" s="206">
        <f t="shared" si="10"/>
        <v>2.7979999999999996</v>
      </c>
      <c r="H17" s="206">
        <f t="shared" si="10"/>
        <v>0.48210000000000008</v>
      </c>
      <c r="I17" s="206">
        <f t="shared" si="10"/>
        <v>0.66289999999999993</v>
      </c>
      <c r="J17" s="344">
        <f t="shared" si="10"/>
        <v>1.2327999999999999</v>
      </c>
      <c r="K17" s="340">
        <f>'2020_original'!N18</f>
        <v>74.617424999999997</v>
      </c>
      <c r="L17" s="289">
        <f t="shared" si="0"/>
        <v>0.20443130136986301</v>
      </c>
      <c r="M17" s="250">
        <f t="shared" si="1"/>
        <v>204.43130136986301</v>
      </c>
      <c r="N17" s="250">
        <f t="shared" si="2"/>
        <v>730.4330397945206</v>
      </c>
      <c r="O17" s="250">
        <f t="shared" si="3"/>
        <v>21.915035506849318</v>
      </c>
      <c r="P17" s="250">
        <f t="shared" si="4"/>
        <v>152.36878185</v>
      </c>
      <c r="Q17" s="250">
        <f t="shared" si="5"/>
        <v>19.911608753424652</v>
      </c>
      <c r="R17" s="250">
        <f t="shared" si="6"/>
        <v>5.7199878123287657</v>
      </c>
      <c r="S17" s="206">
        <f t="shared" si="7"/>
        <v>0.98556330390410973</v>
      </c>
      <c r="T17" s="206">
        <f t="shared" si="8"/>
        <v>1.3551750967808218</v>
      </c>
      <c r="U17" s="206">
        <f t="shared" si="9"/>
        <v>2.520229083287671</v>
      </c>
      <c r="V17" s="172"/>
    </row>
    <row r="18" spans="1:175" x14ac:dyDescent="0.3">
      <c r="A18" s="86" t="s">
        <v>524</v>
      </c>
      <c r="B18" s="299" t="s">
        <v>504</v>
      </c>
      <c r="C18" s="345">
        <f t="shared" si="10"/>
        <v>97</v>
      </c>
      <c r="D18" s="74">
        <f t="shared" si="10"/>
        <v>1.6949999999999996</v>
      </c>
      <c r="E18" s="74">
        <f t="shared" si="10"/>
        <v>22.623333333333335</v>
      </c>
      <c r="F18" s="74">
        <f t="shared" si="10"/>
        <v>2.3833333333333333</v>
      </c>
      <c r="G18" s="74">
        <f t="shared" si="10"/>
        <v>0.13666666666666669</v>
      </c>
      <c r="H18" s="74">
        <f t="shared" si="10"/>
        <v>3.5999999999999997E-2</v>
      </c>
      <c r="I18" s="74">
        <f t="shared" si="10"/>
        <v>1.4833333333333336E-2</v>
      </c>
      <c r="J18" s="346">
        <f t="shared" si="10"/>
        <v>4.7166666666666669E-2</v>
      </c>
      <c r="K18" s="338">
        <f>'2020_original'!N19</f>
        <v>49.453281180000005</v>
      </c>
      <c r="L18" s="75">
        <f t="shared" si="0"/>
        <v>0.13548844158904111</v>
      </c>
      <c r="M18" s="68">
        <f t="shared" si="1"/>
        <v>135.48844158904112</v>
      </c>
      <c r="N18" s="68">
        <f t="shared" si="2"/>
        <v>131.42378834136989</v>
      </c>
      <c r="O18" s="68">
        <f t="shared" si="3"/>
        <v>2.2965290849342463</v>
      </c>
      <c r="P18" s="68">
        <f t="shared" si="4"/>
        <v>30.652001768827404</v>
      </c>
      <c r="Q18" s="68">
        <f t="shared" si="5"/>
        <v>3.2291411912054797</v>
      </c>
      <c r="R18" s="68">
        <f t="shared" si="6"/>
        <v>0.18516753683835621</v>
      </c>
      <c r="S18" s="74">
        <f t="shared" si="7"/>
        <v>4.87758389720548E-2</v>
      </c>
      <c r="T18" s="74">
        <f t="shared" si="8"/>
        <v>2.0097452169041102E-2</v>
      </c>
      <c r="U18" s="74">
        <f t="shared" si="9"/>
        <v>6.3905381616164394E-2</v>
      </c>
      <c r="V18" s="172"/>
    </row>
    <row r="19" spans="1:175" x14ac:dyDescent="0.3">
      <c r="A19" s="86" t="s">
        <v>524</v>
      </c>
      <c r="B19" s="299" t="s">
        <v>505</v>
      </c>
      <c r="C19" s="345">
        <f t="shared" si="10"/>
        <v>348.59090909090907</v>
      </c>
      <c r="D19" s="74">
        <f t="shared" si="10"/>
        <v>23.472272727272728</v>
      </c>
      <c r="E19" s="74">
        <f t="shared" si="10"/>
        <v>59.699090909090891</v>
      </c>
      <c r="F19" s="74">
        <f t="shared" si="10"/>
        <v>17.509090909090908</v>
      </c>
      <c r="G19" s="74">
        <f t="shared" si="10"/>
        <v>2.6995454545454547</v>
      </c>
      <c r="H19" s="74">
        <f t="shared" si="10"/>
        <v>0.44359090909090909</v>
      </c>
      <c r="I19" s="74">
        <f t="shared" si="10"/>
        <v>0.55286363636363633</v>
      </c>
      <c r="J19" s="346">
        <f t="shared" si="10"/>
        <v>1.2331363636363635</v>
      </c>
      <c r="K19" s="338">
        <f>'2020_original'!N20</f>
        <v>2.6591999999999998</v>
      </c>
      <c r="L19" s="75">
        <f t="shared" si="0"/>
        <v>7.2854794520547939E-3</v>
      </c>
      <c r="M19" s="68">
        <f t="shared" si="1"/>
        <v>7.2854794520547941</v>
      </c>
      <c r="N19" s="68">
        <f t="shared" si="2"/>
        <v>25.396519053549188</v>
      </c>
      <c r="O19" s="68">
        <f t="shared" si="3"/>
        <v>1.7100676064757161</v>
      </c>
      <c r="P19" s="68">
        <f t="shared" si="4"/>
        <v>4.3493650012453289</v>
      </c>
      <c r="Q19" s="68">
        <f t="shared" si="5"/>
        <v>1.2756212204234121</v>
      </c>
      <c r="R19" s="68">
        <f t="shared" si="6"/>
        <v>0.19667482938978828</v>
      </c>
      <c r="S19" s="74">
        <f t="shared" si="7"/>
        <v>3.2317724533001246E-2</v>
      </c>
      <c r="T19" s="74">
        <f t="shared" si="8"/>
        <v>4.0278766625155657E-2</v>
      </c>
      <c r="U19" s="74">
        <f t="shared" si="9"/>
        <v>8.983989638854295E-2</v>
      </c>
      <c r="V19" s="172"/>
    </row>
    <row r="20" spans="1:175" x14ac:dyDescent="0.3">
      <c r="A20" s="86" t="s">
        <v>524</v>
      </c>
      <c r="B20" s="299" t="s">
        <v>507</v>
      </c>
      <c r="C20" s="345">
        <f t="shared" si="10"/>
        <v>51.45289855072464</v>
      </c>
      <c r="D20" s="74">
        <f t="shared" si="10"/>
        <v>1.4574055147620553</v>
      </c>
      <c r="E20" s="74">
        <f t="shared" si="10"/>
        <v>10.32230470447683</v>
      </c>
      <c r="F20" s="74">
        <f t="shared" si="10"/>
        <v>2.341478171913026</v>
      </c>
      <c r="G20" s="74">
        <f t="shared" si="10"/>
        <v>0.30573691327936681</v>
      </c>
      <c r="H20" s="74">
        <f t="shared" si="10"/>
        <v>4.7623831967473801E-2</v>
      </c>
      <c r="I20" s="74">
        <f t="shared" si="10"/>
        <v>3.6630375945767013E-2</v>
      </c>
      <c r="J20" s="346">
        <f t="shared" si="10"/>
        <v>0.11007106713835288</v>
      </c>
      <c r="K20" s="338">
        <f>'2020_original'!N22</f>
        <v>110.69966700000001</v>
      </c>
      <c r="L20" s="75">
        <f t="shared" si="0"/>
        <v>0.30328675890410961</v>
      </c>
      <c r="M20" s="68">
        <f t="shared" si="1"/>
        <v>303.2867589041096</v>
      </c>
      <c r="N20" s="68">
        <f t="shared" si="2"/>
        <v>156.04982837671233</v>
      </c>
      <c r="O20" s="68">
        <f t="shared" si="3"/>
        <v>4.4201179498115923</v>
      </c>
      <c r="P20" s="68">
        <f t="shared" si="4"/>
        <v>31.306183382414204</v>
      </c>
      <c r="Q20" s="68">
        <f t="shared" si="5"/>
        <v>7.1013932580422123</v>
      </c>
      <c r="R20" s="68">
        <f t="shared" si="6"/>
        <v>0.9272595750584598</v>
      </c>
      <c r="S20" s="74">
        <f t="shared" si="7"/>
        <v>0.14443677644009056</v>
      </c>
      <c r="T20" s="74">
        <f t="shared" si="8"/>
        <v>0.11109507998030736</v>
      </c>
      <c r="U20" s="74">
        <f t="shared" si="9"/>
        <v>0.33383097201507689</v>
      </c>
      <c r="V20" s="172"/>
    </row>
    <row r="21" spans="1:175" x14ac:dyDescent="0.3">
      <c r="A21" s="86" t="s">
        <v>524</v>
      </c>
      <c r="B21" s="299" t="s">
        <v>508</v>
      </c>
      <c r="C21" s="345">
        <f t="shared" si="10"/>
        <v>876.54166666666663</v>
      </c>
      <c r="D21" s="74">
        <f t="shared" si="10"/>
        <v>1.1250000000000001E-2</v>
      </c>
      <c r="E21" s="74">
        <f t="shared" si="10"/>
        <v>2.9166666666666664E-2</v>
      </c>
      <c r="F21" s="74">
        <f t="shared" si="10"/>
        <v>0</v>
      </c>
      <c r="G21" s="74">
        <f t="shared" si="10"/>
        <v>99.195416666666674</v>
      </c>
      <c r="H21" s="74">
        <f t="shared" si="10"/>
        <v>26.353179166666663</v>
      </c>
      <c r="I21" s="74">
        <f t="shared" si="10"/>
        <v>33.167416666666668</v>
      </c>
      <c r="J21" s="346">
        <f t="shared" si="10"/>
        <v>34.582916666666669</v>
      </c>
      <c r="K21" s="338">
        <f>'2020_original'!N23</f>
        <v>15.499999999999998</v>
      </c>
      <c r="L21" s="75">
        <f t="shared" si="0"/>
        <v>4.2465753424657526E-2</v>
      </c>
      <c r="M21" s="68">
        <f t="shared" si="1"/>
        <v>42.465753424657528</v>
      </c>
      <c r="N21" s="68">
        <f t="shared" si="2"/>
        <v>372.23002283105018</v>
      </c>
      <c r="O21" s="68">
        <f t="shared" si="3"/>
        <v>4.7773972602739726E-3</v>
      </c>
      <c r="P21" s="68">
        <f t="shared" si="4"/>
        <v>1.2385844748858444E-2</v>
      </c>
      <c r="Q21" s="68">
        <f t="shared" si="5"/>
        <v>0</v>
      </c>
      <c r="R21" s="68">
        <f t="shared" si="6"/>
        <v>42.124081050228305</v>
      </c>
      <c r="S21" s="74">
        <f t="shared" si="7"/>
        <v>11.191076084474883</v>
      </c>
      <c r="T21" s="74">
        <f t="shared" si="8"/>
        <v>14.084793378995432</v>
      </c>
      <c r="U21" s="74">
        <f t="shared" si="9"/>
        <v>14.685896118721459</v>
      </c>
      <c r="V21" s="172"/>
    </row>
    <row r="22" spans="1:175" x14ac:dyDescent="0.3">
      <c r="A22" s="86" t="s">
        <v>524</v>
      </c>
      <c r="B22" s="300" t="s">
        <v>557</v>
      </c>
      <c r="C22" s="345">
        <f t="shared" si="10"/>
        <v>865.15384615384619</v>
      </c>
      <c r="D22" s="74">
        <f t="shared" si="10"/>
        <v>0.77692307692307694</v>
      </c>
      <c r="E22" s="74">
        <f t="shared" si="10"/>
        <v>4.6153846153846149E-3</v>
      </c>
      <c r="F22" s="74">
        <f t="shared" si="10"/>
        <v>0</v>
      </c>
      <c r="G22" s="74">
        <f t="shared" si="10"/>
        <v>95.862307692307681</v>
      </c>
      <c r="H22" s="74">
        <f t="shared" si="10"/>
        <v>32.779692307692315</v>
      </c>
      <c r="I22" s="74">
        <f t="shared" si="10"/>
        <v>38.94684615384616</v>
      </c>
      <c r="J22" s="346">
        <f t="shared" si="10"/>
        <v>18.51246153846154</v>
      </c>
      <c r="K22" s="338">
        <f>'2020_original'!N24</f>
        <v>4.63</v>
      </c>
      <c r="L22" s="75">
        <f t="shared" si="0"/>
        <v>1.2684931506849314E-2</v>
      </c>
      <c r="M22" s="68">
        <f t="shared" si="1"/>
        <v>12.684931506849313</v>
      </c>
      <c r="N22" s="68">
        <f t="shared" si="2"/>
        <v>109.74417281348788</v>
      </c>
      <c r="O22" s="68">
        <f t="shared" si="3"/>
        <v>9.855216016859851E-2</v>
      </c>
      <c r="P22" s="68">
        <f t="shared" si="4"/>
        <v>5.8545837723919904E-4</v>
      </c>
      <c r="Q22" s="68">
        <f t="shared" si="5"/>
        <v>0</v>
      </c>
      <c r="R22" s="68">
        <f t="shared" si="6"/>
        <v>12.16006807165437</v>
      </c>
      <c r="S22" s="74">
        <f t="shared" si="7"/>
        <v>4.1580815173867229</v>
      </c>
      <c r="T22" s="74">
        <f t="shared" si="8"/>
        <v>4.9403807586933617</v>
      </c>
      <c r="U22" s="74">
        <f t="shared" si="9"/>
        <v>2.3482930663856689</v>
      </c>
      <c r="V22" s="172"/>
    </row>
    <row r="23" spans="1:175" x14ac:dyDescent="0.3">
      <c r="A23" s="86" t="s">
        <v>524</v>
      </c>
      <c r="B23" s="300" t="s">
        <v>538</v>
      </c>
      <c r="C23" s="345">
        <f t="shared" si="10"/>
        <v>61</v>
      </c>
      <c r="D23" s="74">
        <f t="shared" si="10"/>
        <v>3.15</v>
      </c>
      <c r="E23" s="74">
        <f t="shared" si="10"/>
        <v>4.78</v>
      </c>
      <c r="F23" s="74">
        <f t="shared" si="10"/>
        <v>0</v>
      </c>
      <c r="G23" s="74">
        <f t="shared" si="10"/>
        <v>3.27</v>
      </c>
      <c r="H23" s="74">
        <f t="shared" si="10"/>
        <v>1.865</v>
      </c>
      <c r="I23" s="74">
        <f t="shared" si="10"/>
        <v>0.81200000000000006</v>
      </c>
      <c r="J23" s="346">
        <f t="shared" si="10"/>
        <v>0.19500000000000001</v>
      </c>
      <c r="K23" s="338">
        <f>'2020_original'!N25</f>
        <v>184.23299999999998</v>
      </c>
      <c r="L23" s="75">
        <f t="shared" si="0"/>
        <v>0.50474794520547939</v>
      </c>
      <c r="M23" s="68">
        <f t="shared" si="1"/>
        <v>504.74794520547937</v>
      </c>
      <c r="N23" s="68">
        <f t="shared" si="2"/>
        <v>307.89624657534239</v>
      </c>
      <c r="O23" s="68">
        <f t="shared" si="3"/>
        <v>15.8995602739726</v>
      </c>
      <c r="P23" s="68">
        <f t="shared" si="4"/>
        <v>24.126951780821916</v>
      </c>
      <c r="Q23" s="68">
        <f t="shared" si="5"/>
        <v>0</v>
      </c>
      <c r="R23" s="68">
        <f t="shared" si="6"/>
        <v>16.505257808219177</v>
      </c>
      <c r="S23" s="74">
        <f t="shared" si="7"/>
        <v>9.4135491780821905</v>
      </c>
      <c r="T23" s="74">
        <f t="shared" si="8"/>
        <v>4.098553315068493</v>
      </c>
      <c r="U23" s="74">
        <f t="shared" si="9"/>
        <v>0.98425849315068481</v>
      </c>
      <c r="V23" s="172"/>
    </row>
    <row r="24" spans="1:175" x14ac:dyDescent="0.3">
      <c r="A24" s="86" t="s">
        <v>524</v>
      </c>
      <c r="B24" s="299" t="s">
        <v>45</v>
      </c>
      <c r="C24" s="345">
        <f t="shared" si="10"/>
        <v>143</v>
      </c>
      <c r="D24" s="74">
        <f t="shared" si="10"/>
        <v>12.56</v>
      </c>
      <c r="E24" s="74">
        <f t="shared" si="10"/>
        <v>0.72</v>
      </c>
      <c r="F24" s="74">
        <f t="shared" si="10"/>
        <v>0</v>
      </c>
      <c r="G24" s="74">
        <f t="shared" si="10"/>
        <v>9.51</v>
      </c>
      <c r="H24" s="74">
        <f t="shared" si="10"/>
        <v>3.1259999999999999</v>
      </c>
      <c r="I24" s="74">
        <f t="shared" si="10"/>
        <v>3.6579999999999999</v>
      </c>
      <c r="J24" s="346">
        <f t="shared" si="10"/>
        <v>1.911</v>
      </c>
      <c r="K24" s="338">
        <f>'2020_original'!N26</f>
        <v>10.3316</v>
      </c>
      <c r="L24" s="75">
        <f t="shared" si="0"/>
        <v>2.8305753424657534E-2</v>
      </c>
      <c r="M24" s="68">
        <f t="shared" si="1"/>
        <v>28.305753424657535</v>
      </c>
      <c r="N24" s="68">
        <f t="shared" si="2"/>
        <v>40.477227397260279</v>
      </c>
      <c r="O24" s="68">
        <f t="shared" si="3"/>
        <v>3.5552026301369866</v>
      </c>
      <c r="P24" s="68">
        <f t="shared" si="4"/>
        <v>0.20380142465753426</v>
      </c>
      <c r="Q24" s="68">
        <f t="shared" si="5"/>
        <v>0</v>
      </c>
      <c r="R24" s="68">
        <f t="shared" si="6"/>
        <v>2.6918771506849315</v>
      </c>
      <c r="S24" s="74">
        <f t="shared" si="7"/>
        <v>0.88483785205479448</v>
      </c>
      <c r="T24" s="74">
        <f t="shared" si="8"/>
        <v>1.0354244602739726</v>
      </c>
      <c r="U24" s="74">
        <f t="shared" si="9"/>
        <v>0.54092294794520546</v>
      </c>
      <c r="V24" s="172"/>
    </row>
    <row r="25" spans="1:175" x14ac:dyDescent="0.3">
      <c r="A25" s="86" t="s">
        <v>524</v>
      </c>
      <c r="B25" s="299" t="s">
        <v>510</v>
      </c>
      <c r="C25" s="345">
        <f t="shared" si="10"/>
        <v>151.57142857142858</v>
      </c>
      <c r="D25" s="74">
        <f t="shared" si="10"/>
        <v>16.091428571428569</v>
      </c>
      <c r="E25" s="74">
        <f t="shared" si="10"/>
        <v>0.5647619047619048</v>
      </c>
      <c r="F25" s="74">
        <f t="shared" si="10"/>
        <v>0</v>
      </c>
      <c r="G25" s="74">
        <f t="shared" si="10"/>
        <v>8.9552380952380961</v>
      </c>
      <c r="H25" s="74">
        <f t="shared" si="10"/>
        <v>3.3169047619047611</v>
      </c>
      <c r="I25" s="74">
        <f t="shared" si="10"/>
        <v>3.1640476190476186</v>
      </c>
      <c r="J25" s="346">
        <f t="shared" si="10"/>
        <v>0.93771428571428594</v>
      </c>
      <c r="K25" s="338">
        <f>'2020_original'!N27</f>
        <v>13.500521250000002</v>
      </c>
      <c r="L25" s="75">
        <f t="shared" si="0"/>
        <v>3.69877294520548E-2</v>
      </c>
      <c r="M25" s="68">
        <f t="shared" si="1"/>
        <v>36.987729452054801</v>
      </c>
      <c r="N25" s="68">
        <f t="shared" si="2"/>
        <v>56.062829926614498</v>
      </c>
      <c r="O25" s="68">
        <f t="shared" si="3"/>
        <v>5.9518540649706457</v>
      </c>
      <c r="P25" s="68">
        <f t="shared" si="4"/>
        <v>0.20889260538160476</v>
      </c>
      <c r="Q25" s="68">
        <f t="shared" si="5"/>
        <v>0</v>
      </c>
      <c r="R25" s="68">
        <f t="shared" si="6"/>
        <v>3.3123392384540127</v>
      </c>
      <c r="S25" s="74">
        <f t="shared" si="7"/>
        <v>1.2268477595156555</v>
      </c>
      <c r="T25" s="74">
        <f t="shared" si="8"/>
        <v>1.1703093730675147</v>
      </c>
      <c r="U25" s="74">
        <f t="shared" si="9"/>
        <v>0.34683922303326825</v>
      </c>
      <c r="V25" s="172"/>
    </row>
    <row r="26" spans="1:175" x14ac:dyDescent="0.3">
      <c r="A26" s="86" t="s">
        <v>524</v>
      </c>
      <c r="B26" s="299" t="s">
        <v>511</v>
      </c>
      <c r="C26" s="345">
        <f t="shared" si="10"/>
        <v>221.1</v>
      </c>
      <c r="D26" s="74">
        <f t="shared" si="10"/>
        <v>17.033000000000001</v>
      </c>
      <c r="E26" s="74">
        <f t="shared" si="10"/>
        <v>0.5036666666666666</v>
      </c>
      <c r="F26" s="74">
        <f t="shared" si="10"/>
        <v>0</v>
      </c>
      <c r="G26" s="74">
        <f t="shared" si="10"/>
        <v>16.241666666666664</v>
      </c>
      <c r="H26" s="74">
        <f t="shared" si="10"/>
        <v>5.8735333333333335</v>
      </c>
      <c r="I26" s="74">
        <f t="shared" si="10"/>
        <v>6.6653666666666673</v>
      </c>
      <c r="J26" s="346">
        <f t="shared" si="10"/>
        <v>1.9619333333333331</v>
      </c>
      <c r="K26" s="338">
        <f>'2020_original'!N28</f>
        <v>36.810382199999992</v>
      </c>
      <c r="L26" s="75">
        <f t="shared" si="0"/>
        <v>0.1008503621917808</v>
      </c>
      <c r="M26" s="68">
        <f t="shared" si="1"/>
        <v>100.8503621917808</v>
      </c>
      <c r="N26" s="68">
        <f t="shared" si="2"/>
        <v>222.98015080602735</v>
      </c>
      <c r="O26" s="68">
        <f t="shared" si="3"/>
        <v>17.177842192126025</v>
      </c>
      <c r="P26" s="68">
        <f t="shared" si="4"/>
        <v>0.50794965757260258</v>
      </c>
      <c r="Q26" s="68">
        <f t="shared" si="5"/>
        <v>0</v>
      </c>
      <c r="R26" s="68">
        <f t="shared" si="6"/>
        <v>16.379779659315062</v>
      </c>
      <c r="S26" s="74">
        <f t="shared" si="7"/>
        <v>5.9234796401216432</v>
      </c>
      <c r="T26" s="74">
        <f t="shared" si="8"/>
        <v>6.722046424743561</v>
      </c>
      <c r="U26" s="74">
        <f t="shared" si="9"/>
        <v>1.9786168726279445</v>
      </c>
      <c r="V26" s="172"/>
    </row>
    <row r="27" spans="1:175" x14ac:dyDescent="0.3">
      <c r="A27" s="86" t="s">
        <v>524</v>
      </c>
      <c r="B27" s="299" t="s">
        <v>55</v>
      </c>
      <c r="C27" s="345">
        <f t="shared" ref="C27:J36" si="11">C13</f>
        <v>113.55223880597015</v>
      </c>
      <c r="D27" s="74">
        <f t="shared" si="11"/>
        <v>18.628507462686564</v>
      </c>
      <c r="E27" s="74">
        <f t="shared" si="11"/>
        <v>0</v>
      </c>
      <c r="F27" s="74">
        <f t="shared" si="11"/>
        <v>0</v>
      </c>
      <c r="G27" s="74">
        <f t="shared" si="11"/>
        <v>3.7837313432835828</v>
      </c>
      <c r="H27" s="74">
        <f t="shared" si="11"/>
        <v>0.89494029850746271</v>
      </c>
      <c r="I27" s="74">
        <f t="shared" si="11"/>
        <v>1.3985970149253732</v>
      </c>
      <c r="J27" s="346">
        <f t="shared" si="11"/>
        <v>0.94408955223880608</v>
      </c>
      <c r="K27" s="338">
        <f>'2020_original'!N29</f>
        <v>8.0559180000000001</v>
      </c>
      <c r="L27" s="75">
        <f t="shared" si="0"/>
        <v>2.2071008219178082E-2</v>
      </c>
      <c r="M27" s="68">
        <f t="shared" si="1"/>
        <v>22.071008219178083</v>
      </c>
      <c r="N27" s="68">
        <f t="shared" si="2"/>
        <v>25.062123959926399</v>
      </c>
      <c r="O27" s="68">
        <f t="shared" si="3"/>
        <v>4.1114994131997546</v>
      </c>
      <c r="P27" s="68">
        <f t="shared" si="4"/>
        <v>0</v>
      </c>
      <c r="Q27" s="68">
        <f t="shared" si="5"/>
        <v>0</v>
      </c>
      <c r="R27" s="68">
        <f t="shared" si="6"/>
        <v>0.83510765576773682</v>
      </c>
      <c r="S27" s="74">
        <f t="shared" si="7"/>
        <v>0.19752234684031897</v>
      </c>
      <c r="T27" s="74">
        <f t="shared" si="8"/>
        <v>0.30868446211735845</v>
      </c>
      <c r="U27" s="74">
        <f t="shared" si="9"/>
        <v>0.20837008267102847</v>
      </c>
      <c r="V27" s="172"/>
    </row>
    <row r="28" spans="1:175" x14ac:dyDescent="0.3">
      <c r="A28" s="86" t="s">
        <v>524</v>
      </c>
      <c r="B28" s="299" t="s">
        <v>58</v>
      </c>
      <c r="C28" s="345">
        <f t="shared" si="11"/>
        <v>380.28571428571428</v>
      </c>
      <c r="D28" s="74">
        <f t="shared" si="11"/>
        <v>4.2857142857142858E-2</v>
      </c>
      <c r="E28" s="74">
        <f t="shared" si="11"/>
        <v>97.391428571428577</v>
      </c>
      <c r="F28" s="74">
        <f t="shared" si="11"/>
        <v>0.05</v>
      </c>
      <c r="G28" s="74">
        <f t="shared" si="11"/>
        <v>0</v>
      </c>
      <c r="H28" s="74">
        <f t="shared" si="11"/>
        <v>0</v>
      </c>
      <c r="I28" s="74">
        <f t="shared" si="11"/>
        <v>0</v>
      </c>
      <c r="J28" s="346">
        <f t="shared" si="11"/>
        <v>0</v>
      </c>
      <c r="K28" s="338">
        <f>'2020_original'!N30</f>
        <v>24.93</v>
      </c>
      <c r="L28" s="75">
        <f t="shared" si="0"/>
        <v>6.8301369863013703E-2</v>
      </c>
      <c r="M28" s="68">
        <f t="shared" si="1"/>
        <v>68.301369863013704</v>
      </c>
      <c r="N28" s="68">
        <f t="shared" si="2"/>
        <v>259.74035225048925</v>
      </c>
      <c r="O28" s="68">
        <f t="shared" si="3"/>
        <v>2.9272015655577303E-2</v>
      </c>
      <c r="P28" s="68">
        <f t="shared" si="4"/>
        <v>66.519679843444237</v>
      </c>
      <c r="Q28" s="68">
        <f t="shared" si="5"/>
        <v>3.4150684931506851E-2</v>
      </c>
      <c r="R28" s="68">
        <f t="shared" si="6"/>
        <v>0</v>
      </c>
      <c r="S28" s="74">
        <f t="shared" si="7"/>
        <v>0</v>
      </c>
      <c r="T28" s="74">
        <f t="shared" si="8"/>
        <v>0</v>
      </c>
      <c r="U28" s="74">
        <f t="shared" si="9"/>
        <v>0</v>
      </c>
      <c r="V28" s="172"/>
    </row>
    <row r="29" spans="1:175" x14ac:dyDescent="0.3">
      <c r="A29" s="149" t="s">
        <v>524</v>
      </c>
      <c r="B29" s="301" t="s">
        <v>512</v>
      </c>
      <c r="C29" s="345">
        <f t="shared" si="11"/>
        <v>106.8</v>
      </c>
      <c r="D29" s="74">
        <f t="shared" si="11"/>
        <v>0.29799999999999999</v>
      </c>
      <c r="E29" s="74">
        <f t="shared" si="11"/>
        <v>2.964</v>
      </c>
      <c r="F29" s="74">
        <f t="shared" si="11"/>
        <v>0</v>
      </c>
      <c r="G29" s="74">
        <f t="shared" si="11"/>
        <v>0</v>
      </c>
      <c r="H29" s="74">
        <f t="shared" si="11"/>
        <v>0</v>
      </c>
      <c r="I29" s="74">
        <f t="shared" si="11"/>
        <v>0</v>
      </c>
      <c r="J29" s="346">
        <f t="shared" si="11"/>
        <v>0</v>
      </c>
      <c r="K29" s="338">
        <f>'2020_original'!N31</f>
        <v>80.28</v>
      </c>
      <c r="L29" s="75">
        <f t="shared" si="0"/>
        <v>0.21994520547945207</v>
      </c>
      <c r="M29" s="68">
        <f t="shared" si="1"/>
        <v>219.94520547945206</v>
      </c>
      <c r="N29" s="68">
        <f t="shared" si="2"/>
        <v>234.90147945205479</v>
      </c>
      <c r="O29" s="68">
        <f t="shared" si="3"/>
        <v>0.65543671232876699</v>
      </c>
      <c r="P29" s="68">
        <f t="shared" si="4"/>
        <v>6.5191758904109589</v>
      </c>
      <c r="Q29" s="68">
        <f t="shared" si="5"/>
        <v>0</v>
      </c>
      <c r="R29" s="68">
        <f t="shared" si="6"/>
        <v>0</v>
      </c>
      <c r="S29" s="74">
        <f t="shared" si="7"/>
        <v>0</v>
      </c>
      <c r="T29" s="74">
        <f t="shared" si="8"/>
        <v>0</v>
      </c>
      <c r="U29" s="74">
        <f t="shared" si="9"/>
        <v>0</v>
      </c>
      <c r="V29" s="172"/>
    </row>
    <row r="30" spans="1:175" s="148" customFormat="1" ht="16.2" thickBot="1" x14ac:dyDescent="0.35">
      <c r="A30" s="102" t="s">
        <v>524</v>
      </c>
      <c r="B30" s="302" t="s">
        <v>555</v>
      </c>
      <c r="C30" s="347">
        <f t="shared" si="11"/>
        <v>228</v>
      </c>
      <c r="D30" s="147">
        <f t="shared" si="11"/>
        <v>19.600000000000001</v>
      </c>
      <c r="E30" s="147">
        <f t="shared" si="11"/>
        <v>57.9</v>
      </c>
      <c r="F30" s="147">
        <f t="shared" si="11"/>
        <v>37</v>
      </c>
      <c r="G30" s="147">
        <f t="shared" si="11"/>
        <v>13.7</v>
      </c>
      <c r="H30" s="147">
        <f t="shared" si="11"/>
        <v>8.07</v>
      </c>
      <c r="I30" s="147">
        <f t="shared" si="11"/>
        <v>4.57</v>
      </c>
      <c r="J30" s="348">
        <f t="shared" si="11"/>
        <v>0.44</v>
      </c>
      <c r="K30" s="339">
        <f>'2020_original'!N32</f>
        <v>0</v>
      </c>
      <c r="L30" s="171">
        <f t="shared" si="0"/>
        <v>0</v>
      </c>
      <c r="M30" s="134">
        <f t="shared" si="1"/>
        <v>0</v>
      </c>
      <c r="N30" s="134">
        <f t="shared" si="2"/>
        <v>0</v>
      </c>
      <c r="O30" s="134">
        <f t="shared" si="3"/>
        <v>0</v>
      </c>
      <c r="P30" s="134">
        <f t="shared" si="4"/>
        <v>0</v>
      </c>
      <c r="Q30" s="134">
        <f t="shared" si="5"/>
        <v>0</v>
      </c>
      <c r="R30" s="134">
        <f t="shared" si="6"/>
        <v>0</v>
      </c>
      <c r="S30" s="147">
        <f t="shared" si="7"/>
        <v>0</v>
      </c>
      <c r="T30" s="147">
        <f t="shared" si="8"/>
        <v>0</v>
      </c>
      <c r="U30" s="147">
        <f t="shared" si="9"/>
        <v>0</v>
      </c>
      <c r="V30" s="172"/>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row>
    <row r="31" spans="1:175" x14ac:dyDescent="0.3">
      <c r="A31" s="100" t="s">
        <v>525</v>
      </c>
      <c r="B31" s="303" t="s">
        <v>503</v>
      </c>
      <c r="C31" s="343">
        <f t="shared" si="11"/>
        <v>357.3</v>
      </c>
      <c r="D31" s="206">
        <f t="shared" si="11"/>
        <v>10.72</v>
      </c>
      <c r="E31" s="206">
        <f t="shared" si="11"/>
        <v>74.533000000000001</v>
      </c>
      <c r="F31" s="206">
        <f t="shared" si="11"/>
        <v>9.7399999999999984</v>
      </c>
      <c r="G31" s="206">
        <f t="shared" si="11"/>
        <v>2.7979999999999996</v>
      </c>
      <c r="H31" s="206">
        <f t="shared" si="11"/>
        <v>0.48210000000000008</v>
      </c>
      <c r="I31" s="206">
        <f t="shared" si="11"/>
        <v>0.66289999999999993</v>
      </c>
      <c r="J31" s="344">
        <f t="shared" si="11"/>
        <v>1.2327999999999999</v>
      </c>
      <c r="K31" s="341">
        <f>'2020_original'!N33</f>
        <v>126.2135909642197</v>
      </c>
      <c r="L31" s="170">
        <f t="shared" si="0"/>
        <v>0.3457906601759444</v>
      </c>
      <c r="M31" s="130">
        <f t="shared" si="1"/>
        <v>345.79066017594442</v>
      </c>
      <c r="N31" s="130">
        <f t="shared" si="2"/>
        <v>1235.5100288086496</v>
      </c>
      <c r="O31" s="130">
        <f t="shared" si="3"/>
        <v>37.068758770861244</v>
      </c>
      <c r="P31" s="130">
        <f t="shared" si="4"/>
        <v>257.72815274893668</v>
      </c>
      <c r="Q31" s="130">
        <f t="shared" si="5"/>
        <v>33.680010301136981</v>
      </c>
      <c r="R31" s="130">
        <f t="shared" si="6"/>
        <v>9.6752226717229242</v>
      </c>
      <c r="S31" s="146">
        <f t="shared" si="7"/>
        <v>1.6670567727082284</v>
      </c>
      <c r="T31" s="146">
        <f t="shared" si="8"/>
        <v>2.2922462863063355</v>
      </c>
      <c r="U31" s="168">
        <f t="shared" si="9"/>
        <v>4.262907258649042</v>
      </c>
      <c r="V31" s="172"/>
    </row>
    <row r="32" spans="1:175" x14ac:dyDescent="0.3">
      <c r="A32" s="87" t="s">
        <v>525</v>
      </c>
      <c r="B32" s="304" t="s">
        <v>504</v>
      </c>
      <c r="C32" s="345">
        <f t="shared" si="11"/>
        <v>97</v>
      </c>
      <c r="D32" s="74">
        <f t="shared" si="11"/>
        <v>1.6949999999999996</v>
      </c>
      <c r="E32" s="74">
        <f t="shared" si="11"/>
        <v>22.623333333333335</v>
      </c>
      <c r="F32" s="74">
        <f t="shared" si="11"/>
        <v>2.3833333333333333</v>
      </c>
      <c r="G32" s="74">
        <f t="shared" si="11"/>
        <v>0.13666666666666669</v>
      </c>
      <c r="H32" s="74">
        <f t="shared" si="11"/>
        <v>3.5999999999999997E-2</v>
      </c>
      <c r="I32" s="74">
        <f t="shared" si="11"/>
        <v>1.4833333333333336E-2</v>
      </c>
      <c r="J32" s="346">
        <f t="shared" si="11"/>
        <v>4.7166666666666669E-2</v>
      </c>
      <c r="K32" s="338">
        <f>'2020_original'!N34</f>
        <v>48.179790268448954</v>
      </c>
      <c r="L32" s="75">
        <f t="shared" si="0"/>
        <v>0.13199942539301082</v>
      </c>
      <c r="M32" s="68">
        <f t="shared" si="1"/>
        <v>131.99942539301082</v>
      </c>
      <c r="N32" s="68">
        <f t="shared" si="2"/>
        <v>128.03944263122051</v>
      </c>
      <c r="O32" s="68">
        <f t="shared" si="3"/>
        <v>2.2373902604115328</v>
      </c>
      <c r="P32" s="68">
        <f t="shared" si="4"/>
        <v>29.862670004745482</v>
      </c>
      <c r="Q32" s="68">
        <f t="shared" si="5"/>
        <v>3.1459863052000911</v>
      </c>
      <c r="R32" s="68">
        <f t="shared" si="6"/>
        <v>0.18039921470378151</v>
      </c>
      <c r="S32" s="74">
        <f t="shared" si="7"/>
        <v>4.7519793141483892E-2</v>
      </c>
      <c r="T32" s="74">
        <f t="shared" si="8"/>
        <v>1.9579914766629944E-2</v>
      </c>
      <c r="U32" s="164">
        <f t="shared" si="9"/>
        <v>6.2259728977036771E-2</v>
      </c>
      <c r="V32" s="172"/>
    </row>
    <row r="33" spans="1:175" x14ac:dyDescent="0.3">
      <c r="A33" s="87" t="s">
        <v>525</v>
      </c>
      <c r="B33" s="304" t="s">
        <v>505</v>
      </c>
      <c r="C33" s="345">
        <f t="shared" si="11"/>
        <v>348.59090909090907</v>
      </c>
      <c r="D33" s="74">
        <f t="shared" si="11"/>
        <v>23.472272727272728</v>
      </c>
      <c r="E33" s="74">
        <f t="shared" si="11"/>
        <v>59.699090909090891</v>
      </c>
      <c r="F33" s="74">
        <f t="shared" si="11"/>
        <v>17.509090909090908</v>
      </c>
      <c r="G33" s="74">
        <f t="shared" si="11"/>
        <v>2.6995454545454547</v>
      </c>
      <c r="H33" s="74">
        <f t="shared" si="11"/>
        <v>0.44359090909090909</v>
      </c>
      <c r="I33" s="74">
        <f t="shared" si="11"/>
        <v>0.55286363636363633</v>
      </c>
      <c r="J33" s="346">
        <f t="shared" si="11"/>
        <v>1.2331363636363635</v>
      </c>
      <c r="K33" s="338">
        <f>'2020_original'!N35</f>
        <v>6.5591367005599226</v>
      </c>
      <c r="L33" s="75">
        <f t="shared" si="0"/>
        <v>1.7970237535780611E-2</v>
      </c>
      <c r="M33" s="68">
        <f t="shared" si="1"/>
        <v>17.970237535780612</v>
      </c>
      <c r="N33" s="68">
        <f t="shared" si="2"/>
        <v>62.642614391773414</v>
      </c>
      <c r="O33" s="68">
        <f t="shared" si="3"/>
        <v>4.2180231641371595</v>
      </c>
      <c r="P33" s="68">
        <f t="shared" si="4"/>
        <v>10.728068443065242</v>
      </c>
      <c r="Q33" s="68">
        <f t="shared" si="5"/>
        <v>3.1464252267194053</v>
      </c>
      <c r="R33" s="68">
        <f t="shared" si="6"/>
        <v>0.48511473056818666</v>
      </c>
      <c r="S33" s="74">
        <f t="shared" si="7"/>
        <v>7.9714340050764998E-2</v>
      </c>
      <c r="T33" s="74">
        <f t="shared" si="8"/>
        <v>9.9350908703499816E-2</v>
      </c>
      <c r="U33" s="164">
        <f t="shared" si="9"/>
        <v>0.22159753368554189</v>
      </c>
      <c r="V33" s="172"/>
    </row>
    <row r="34" spans="1:175" x14ac:dyDescent="0.3">
      <c r="A34" s="87" t="s">
        <v>525</v>
      </c>
      <c r="B34" s="304" t="s">
        <v>507</v>
      </c>
      <c r="C34" s="345">
        <f t="shared" si="11"/>
        <v>51.45289855072464</v>
      </c>
      <c r="D34" s="74">
        <f t="shared" si="11"/>
        <v>1.4574055147620553</v>
      </c>
      <c r="E34" s="74">
        <f t="shared" si="11"/>
        <v>10.32230470447683</v>
      </c>
      <c r="F34" s="74">
        <f t="shared" si="11"/>
        <v>2.341478171913026</v>
      </c>
      <c r="G34" s="74">
        <f t="shared" si="11"/>
        <v>0.30573691327936681</v>
      </c>
      <c r="H34" s="74">
        <f t="shared" si="11"/>
        <v>4.7623831967473801E-2</v>
      </c>
      <c r="I34" s="74">
        <f t="shared" si="11"/>
        <v>3.6630375945767013E-2</v>
      </c>
      <c r="J34" s="346">
        <f t="shared" si="11"/>
        <v>0.11007106713835288</v>
      </c>
      <c r="K34" s="338">
        <f>'2020_original'!N37</f>
        <v>326.04712023841853</v>
      </c>
      <c r="L34" s="75">
        <f t="shared" si="0"/>
        <v>0.89327978147511922</v>
      </c>
      <c r="M34" s="68">
        <f t="shared" si="1"/>
        <v>893.27978147511919</v>
      </c>
      <c r="N34" s="68">
        <f t="shared" si="2"/>
        <v>459.61833973652784</v>
      </c>
      <c r="O34" s="68">
        <f t="shared" si="3"/>
        <v>13.018708797472822</v>
      </c>
      <c r="P34" s="68">
        <f t="shared" si="4"/>
        <v>92.207060907346573</v>
      </c>
      <c r="Q34" s="68">
        <f t="shared" si="5"/>
        <v>20.915951097352295</v>
      </c>
      <c r="R34" s="68">
        <f t="shared" si="6"/>
        <v>2.7310860308307023</v>
      </c>
      <c r="S34" s="74">
        <f t="shared" si="7"/>
        <v>0.42541406212912791</v>
      </c>
      <c r="T34" s="74">
        <f t="shared" si="8"/>
        <v>0.32721174220186222</v>
      </c>
      <c r="U34" s="164">
        <f t="shared" si="9"/>
        <v>0.98324258800081044</v>
      </c>
      <c r="V34" s="172"/>
    </row>
    <row r="35" spans="1:175" x14ac:dyDescent="0.3">
      <c r="A35" s="87" t="s">
        <v>525</v>
      </c>
      <c r="B35" s="304" t="s">
        <v>508</v>
      </c>
      <c r="C35" s="345">
        <f t="shared" si="11"/>
        <v>876.54166666666663</v>
      </c>
      <c r="D35" s="74">
        <f t="shared" si="11"/>
        <v>1.1250000000000001E-2</v>
      </c>
      <c r="E35" s="74">
        <f t="shared" si="11"/>
        <v>2.9166666666666664E-2</v>
      </c>
      <c r="F35" s="74">
        <f t="shared" si="11"/>
        <v>0</v>
      </c>
      <c r="G35" s="74">
        <f t="shared" si="11"/>
        <v>99.195416666666674</v>
      </c>
      <c r="H35" s="74">
        <f t="shared" si="11"/>
        <v>26.353179166666663</v>
      </c>
      <c r="I35" s="74">
        <f t="shared" si="11"/>
        <v>33.167416666666668</v>
      </c>
      <c r="J35" s="346">
        <f t="shared" si="11"/>
        <v>34.582916666666669</v>
      </c>
      <c r="K35" s="338">
        <f>'2020_original'!N38</f>
        <v>9.5366843830745154</v>
      </c>
      <c r="L35" s="75">
        <f t="shared" si="0"/>
        <v>2.6127902419382235E-2</v>
      </c>
      <c r="M35" s="68">
        <f t="shared" si="1"/>
        <v>26.127902419382234</v>
      </c>
      <c r="N35" s="68">
        <f t="shared" si="2"/>
        <v>229.02195133189335</v>
      </c>
      <c r="O35" s="68">
        <f t="shared" si="3"/>
        <v>2.9393890221805019E-3</v>
      </c>
      <c r="P35" s="68">
        <f t="shared" si="4"/>
        <v>7.6206382056531506E-3</v>
      </c>
      <c r="Q35" s="68">
        <f t="shared" si="5"/>
        <v>0</v>
      </c>
      <c r="R35" s="68">
        <f t="shared" si="6"/>
        <v>25.917681671166292</v>
      </c>
      <c r="S35" s="74">
        <f t="shared" si="7"/>
        <v>6.8855329370716341</v>
      </c>
      <c r="T35" s="74">
        <f t="shared" si="8"/>
        <v>8.6659502616965867</v>
      </c>
      <c r="U35" s="164">
        <f t="shared" si="9"/>
        <v>9.0357907204429431</v>
      </c>
      <c r="V35" s="172"/>
    </row>
    <row r="36" spans="1:175" x14ac:dyDescent="0.3">
      <c r="A36" s="87" t="s">
        <v>525</v>
      </c>
      <c r="B36" s="305" t="s">
        <v>556</v>
      </c>
      <c r="C36" s="345">
        <f t="shared" si="11"/>
        <v>865.15384615384619</v>
      </c>
      <c r="D36" s="74">
        <f t="shared" si="11"/>
        <v>0.77692307692307694</v>
      </c>
      <c r="E36" s="74">
        <f t="shared" si="11"/>
        <v>4.6153846153846149E-3</v>
      </c>
      <c r="F36" s="74">
        <f t="shared" si="11"/>
        <v>0</v>
      </c>
      <c r="G36" s="74">
        <f t="shared" si="11"/>
        <v>95.862307692307681</v>
      </c>
      <c r="H36" s="74">
        <f t="shared" si="11"/>
        <v>32.779692307692315</v>
      </c>
      <c r="I36" s="74">
        <f t="shared" si="11"/>
        <v>38.94684615384616</v>
      </c>
      <c r="J36" s="346">
        <f t="shared" si="11"/>
        <v>18.51246153846154</v>
      </c>
      <c r="K36" s="338">
        <f>'2020_original'!N39</f>
        <v>1.59</v>
      </c>
      <c r="L36" s="75">
        <f t="shared" si="0"/>
        <v>4.3561643835616443E-3</v>
      </c>
      <c r="M36" s="68">
        <f t="shared" si="1"/>
        <v>4.3561643835616444</v>
      </c>
      <c r="N36" s="68">
        <f t="shared" si="2"/>
        <v>37.68752370916755</v>
      </c>
      <c r="O36" s="68">
        <f t="shared" si="3"/>
        <v>3.3844046364594316E-2</v>
      </c>
      <c r="P36" s="68">
        <f t="shared" si="4"/>
        <v>2.0105374077976818E-4</v>
      </c>
      <c r="Q36" s="68">
        <f t="shared" si="5"/>
        <v>0</v>
      </c>
      <c r="R36" s="68">
        <f t="shared" si="6"/>
        <v>4.175919704952582</v>
      </c>
      <c r="S36" s="74">
        <f t="shared" si="7"/>
        <v>1.4279372813487887</v>
      </c>
      <c r="T36" s="74">
        <f t="shared" si="8"/>
        <v>1.6965886406743946</v>
      </c>
      <c r="U36" s="164">
        <f t="shared" si="9"/>
        <v>0.80643325605900973</v>
      </c>
      <c r="V36" s="172"/>
    </row>
    <row r="37" spans="1:175" x14ac:dyDescent="0.3">
      <c r="A37" s="87" t="s">
        <v>525</v>
      </c>
      <c r="B37" s="305" t="s">
        <v>538</v>
      </c>
      <c r="C37" s="345">
        <f t="shared" ref="C37:J46" si="12">C23</f>
        <v>61</v>
      </c>
      <c r="D37" s="74">
        <f t="shared" si="12"/>
        <v>3.15</v>
      </c>
      <c r="E37" s="74">
        <f t="shared" si="12"/>
        <v>4.78</v>
      </c>
      <c r="F37" s="74">
        <f t="shared" si="12"/>
        <v>0</v>
      </c>
      <c r="G37" s="74">
        <f t="shared" si="12"/>
        <v>3.27</v>
      </c>
      <c r="H37" s="74">
        <f t="shared" si="12"/>
        <v>1.865</v>
      </c>
      <c r="I37" s="74">
        <f t="shared" si="12"/>
        <v>0.81200000000000006</v>
      </c>
      <c r="J37" s="346">
        <f t="shared" si="12"/>
        <v>0.19500000000000001</v>
      </c>
      <c r="K37" s="338">
        <f>'2020_original'!N40</f>
        <v>23.56</v>
      </c>
      <c r="L37" s="75">
        <f t="shared" si="0"/>
        <v>6.4547945205479448E-2</v>
      </c>
      <c r="M37" s="68">
        <f t="shared" si="1"/>
        <v>64.547945205479451</v>
      </c>
      <c r="N37" s="68">
        <f t="shared" si="2"/>
        <v>39.374246575342461</v>
      </c>
      <c r="O37" s="68">
        <f t="shared" si="3"/>
        <v>2.0332602739726027</v>
      </c>
      <c r="P37" s="68">
        <f t="shared" si="4"/>
        <v>3.0853917808219178</v>
      </c>
      <c r="Q37" s="68">
        <f t="shared" si="5"/>
        <v>0</v>
      </c>
      <c r="R37" s="68">
        <f t="shared" si="6"/>
        <v>2.110717808219178</v>
      </c>
      <c r="S37" s="74">
        <f t="shared" si="7"/>
        <v>1.2038191780821916</v>
      </c>
      <c r="T37" s="74">
        <f t="shared" si="8"/>
        <v>0.52412931506849314</v>
      </c>
      <c r="U37" s="164">
        <f t="shared" si="9"/>
        <v>0.12586849315068493</v>
      </c>
      <c r="V37" s="172"/>
    </row>
    <row r="38" spans="1:175" x14ac:dyDescent="0.3">
      <c r="A38" s="87" t="s">
        <v>525</v>
      </c>
      <c r="B38" s="304" t="s">
        <v>45</v>
      </c>
      <c r="C38" s="345">
        <f t="shared" si="12"/>
        <v>143</v>
      </c>
      <c r="D38" s="74">
        <f t="shared" si="12"/>
        <v>12.56</v>
      </c>
      <c r="E38" s="74">
        <f t="shared" si="12"/>
        <v>0.72</v>
      </c>
      <c r="F38" s="74">
        <f t="shared" si="12"/>
        <v>0</v>
      </c>
      <c r="G38" s="74">
        <f t="shared" si="12"/>
        <v>9.51</v>
      </c>
      <c r="H38" s="74">
        <f t="shared" si="12"/>
        <v>3.1259999999999999</v>
      </c>
      <c r="I38" s="74">
        <f t="shared" si="12"/>
        <v>3.6579999999999999</v>
      </c>
      <c r="J38" s="346">
        <f t="shared" si="12"/>
        <v>1.911</v>
      </c>
      <c r="K38" s="338">
        <f>'2020_original'!N41</f>
        <v>20.676135623302777</v>
      </c>
      <c r="L38" s="75">
        <f t="shared" si="0"/>
        <v>5.6646946913158296E-2</v>
      </c>
      <c r="M38" s="68">
        <f t="shared" si="1"/>
        <v>56.646946913158295</v>
      </c>
      <c r="N38" s="68">
        <f t="shared" si="2"/>
        <v>81.005134085816366</v>
      </c>
      <c r="O38" s="68">
        <f t="shared" si="3"/>
        <v>7.1148565322926824</v>
      </c>
      <c r="P38" s="68">
        <f t="shared" si="4"/>
        <v>0.40785801777473973</v>
      </c>
      <c r="Q38" s="68">
        <f t="shared" si="5"/>
        <v>0</v>
      </c>
      <c r="R38" s="68">
        <f t="shared" si="6"/>
        <v>5.3871246514413542</v>
      </c>
      <c r="S38" s="74">
        <f t="shared" si="7"/>
        <v>1.7707835605053281</v>
      </c>
      <c r="T38" s="74">
        <f t="shared" si="8"/>
        <v>2.0721453180833307</v>
      </c>
      <c r="U38" s="164">
        <f t="shared" si="9"/>
        <v>1.0825231555104551</v>
      </c>
      <c r="V38" s="172"/>
    </row>
    <row r="39" spans="1:175" x14ac:dyDescent="0.3">
      <c r="A39" s="87" t="s">
        <v>525</v>
      </c>
      <c r="B39" s="304" t="s">
        <v>510</v>
      </c>
      <c r="C39" s="345">
        <f t="shared" si="12"/>
        <v>151.57142857142858</v>
      </c>
      <c r="D39" s="74">
        <f t="shared" si="12"/>
        <v>16.091428571428569</v>
      </c>
      <c r="E39" s="74">
        <f t="shared" si="12"/>
        <v>0.5647619047619048</v>
      </c>
      <c r="F39" s="74">
        <f t="shared" si="12"/>
        <v>0</v>
      </c>
      <c r="G39" s="74">
        <f t="shared" si="12"/>
        <v>8.9552380952380961</v>
      </c>
      <c r="H39" s="74">
        <f t="shared" si="12"/>
        <v>3.3169047619047611</v>
      </c>
      <c r="I39" s="74">
        <f t="shared" si="12"/>
        <v>3.1640476190476186</v>
      </c>
      <c r="J39" s="346">
        <f t="shared" si="12"/>
        <v>0.93771428571428594</v>
      </c>
      <c r="K39" s="338">
        <f>'2020_original'!N42</f>
        <v>6.8811226889632833</v>
      </c>
      <c r="L39" s="75">
        <f t="shared" si="0"/>
        <v>1.8852390928666529E-2</v>
      </c>
      <c r="M39" s="68">
        <f t="shared" si="1"/>
        <v>18.85239092866653</v>
      </c>
      <c r="N39" s="68">
        <f t="shared" si="2"/>
        <v>28.57483825045027</v>
      </c>
      <c r="O39" s="68">
        <f t="shared" si="3"/>
        <v>3.0336190202928539</v>
      </c>
      <c r="P39" s="68">
        <f t="shared" si="4"/>
        <v>0.10647112210189764</v>
      </c>
      <c r="Q39" s="68">
        <f t="shared" si="5"/>
        <v>0</v>
      </c>
      <c r="R39" s="68">
        <f t="shared" si="6"/>
        <v>1.6882764943071562</v>
      </c>
      <c r="S39" s="74">
        <f t="shared" si="7"/>
        <v>0.62531585244584131</v>
      </c>
      <c r="T39" s="74">
        <f t="shared" si="8"/>
        <v>0.59649862631202255</v>
      </c>
      <c r="U39" s="164">
        <f t="shared" si="9"/>
        <v>0.17678156293681022</v>
      </c>
      <c r="V39" s="172"/>
    </row>
    <row r="40" spans="1:175" x14ac:dyDescent="0.3">
      <c r="A40" s="87" t="s">
        <v>525</v>
      </c>
      <c r="B40" s="304" t="s">
        <v>511</v>
      </c>
      <c r="C40" s="345">
        <f t="shared" si="12"/>
        <v>221.1</v>
      </c>
      <c r="D40" s="74">
        <f t="shared" si="12"/>
        <v>17.033000000000001</v>
      </c>
      <c r="E40" s="74">
        <f t="shared" si="12"/>
        <v>0.5036666666666666</v>
      </c>
      <c r="F40" s="74">
        <f t="shared" si="12"/>
        <v>0</v>
      </c>
      <c r="G40" s="74">
        <f t="shared" si="12"/>
        <v>16.241666666666664</v>
      </c>
      <c r="H40" s="74">
        <f t="shared" si="12"/>
        <v>5.8735333333333335</v>
      </c>
      <c r="I40" s="74">
        <f t="shared" si="12"/>
        <v>6.6653666666666673</v>
      </c>
      <c r="J40" s="346">
        <f t="shared" si="12"/>
        <v>1.9619333333333331</v>
      </c>
      <c r="K40" s="338">
        <f>'2020_original'!N43</f>
        <v>35.354742121199827</v>
      </c>
      <c r="L40" s="75">
        <f t="shared" si="0"/>
        <v>9.6862307181369386E-2</v>
      </c>
      <c r="M40" s="68">
        <f t="shared" si="1"/>
        <v>96.862307181369388</v>
      </c>
      <c r="N40" s="68">
        <f t="shared" si="2"/>
        <v>214.16256117800771</v>
      </c>
      <c r="O40" s="68">
        <f t="shared" si="3"/>
        <v>16.498556782202648</v>
      </c>
      <c r="P40" s="68">
        <f t="shared" si="4"/>
        <v>0.48786315383683038</v>
      </c>
      <c r="Q40" s="68">
        <f t="shared" si="5"/>
        <v>0</v>
      </c>
      <c r="R40" s="68">
        <f t="shared" si="6"/>
        <v>15.732053058040742</v>
      </c>
      <c r="S40" s="74">
        <f t="shared" si="7"/>
        <v>5.6892398997334581</v>
      </c>
      <c r="T40" s="74">
        <f t="shared" si="8"/>
        <v>6.4562279354312686</v>
      </c>
      <c r="U40" s="164">
        <f t="shared" si="9"/>
        <v>1.900373892027013</v>
      </c>
      <c r="V40" s="172"/>
    </row>
    <row r="41" spans="1:175" x14ac:dyDescent="0.3">
      <c r="A41" s="87" t="s">
        <v>525</v>
      </c>
      <c r="B41" s="304" t="s">
        <v>55</v>
      </c>
      <c r="C41" s="345">
        <f t="shared" si="12"/>
        <v>113.55223880597015</v>
      </c>
      <c r="D41" s="74">
        <f t="shared" si="12"/>
        <v>18.628507462686564</v>
      </c>
      <c r="E41" s="74">
        <f t="shared" si="12"/>
        <v>0</v>
      </c>
      <c r="F41" s="74">
        <f t="shared" si="12"/>
        <v>0</v>
      </c>
      <c r="G41" s="74">
        <f t="shared" si="12"/>
        <v>3.7837313432835828</v>
      </c>
      <c r="H41" s="74">
        <f t="shared" si="12"/>
        <v>0.89494029850746271</v>
      </c>
      <c r="I41" s="74">
        <f t="shared" si="12"/>
        <v>1.3985970149253732</v>
      </c>
      <c r="J41" s="346">
        <f t="shared" si="12"/>
        <v>0.94408955223880608</v>
      </c>
      <c r="K41" s="338">
        <f>'2020_original'!N44</f>
        <v>25.238665942265627</v>
      </c>
      <c r="L41" s="75">
        <f t="shared" si="0"/>
        <v>6.9147029978809935E-2</v>
      </c>
      <c r="M41" s="68">
        <f t="shared" si="1"/>
        <v>69.14702997880994</v>
      </c>
      <c r="N41" s="68">
        <f t="shared" si="2"/>
        <v>78.518000608774031</v>
      </c>
      <c r="O41" s="68">
        <f t="shared" si="3"/>
        <v>12.881059639828726</v>
      </c>
      <c r="P41" s="68">
        <f t="shared" si="4"/>
        <v>0</v>
      </c>
      <c r="Q41" s="68">
        <f t="shared" si="5"/>
        <v>0</v>
      </c>
      <c r="R41" s="68">
        <f t="shared" si="6"/>
        <v>2.616337846257927</v>
      </c>
      <c r="S41" s="74">
        <f t="shared" si="7"/>
        <v>0.6188246365014064</v>
      </c>
      <c r="T41" s="74">
        <f t="shared" si="8"/>
        <v>0.96708829719318867</v>
      </c>
      <c r="U41" s="164">
        <f t="shared" si="9"/>
        <v>0.65280988571337972</v>
      </c>
      <c r="V41" s="172"/>
    </row>
    <row r="42" spans="1:175" x14ac:dyDescent="0.3">
      <c r="A42" s="87" t="s">
        <v>525</v>
      </c>
      <c r="B42" s="304" t="s">
        <v>58</v>
      </c>
      <c r="C42" s="345">
        <f t="shared" si="12"/>
        <v>380.28571428571428</v>
      </c>
      <c r="D42" s="74">
        <f t="shared" si="12"/>
        <v>4.2857142857142858E-2</v>
      </c>
      <c r="E42" s="74">
        <f t="shared" si="12"/>
        <v>97.391428571428577</v>
      </c>
      <c r="F42" s="74">
        <f t="shared" si="12"/>
        <v>0.05</v>
      </c>
      <c r="G42" s="74">
        <f t="shared" si="12"/>
        <v>0</v>
      </c>
      <c r="H42" s="74">
        <f t="shared" si="12"/>
        <v>0</v>
      </c>
      <c r="I42" s="74">
        <f t="shared" si="12"/>
        <v>0</v>
      </c>
      <c r="J42" s="346">
        <f t="shared" si="12"/>
        <v>0</v>
      </c>
      <c r="K42" s="338">
        <f>'2020_original'!N45</f>
        <v>7.7967421953497542</v>
      </c>
      <c r="L42" s="75">
        <f t="shared" si="0"/>
        <v>2.1360937521506175E-2</v>
      </c>
      <c r="M42" s="68">
        <f t="shared" si="1"/>
        <v>21.360937521506177</v>
      </c>
      <c r="N42" s="68">
        <f t="shared" si="2"/>
        <v>81.232593831784911</v>
      </c>
      <c r="O42" s="68">
        <f t="shared" si="3"/>
        <v>9.1546875092169341E-3</v>
      </c>
      <c r="P42" s="68">
        <f t="shared" si="4"/>
        <v>20.803722208445173</v>
      </c>
      <c r="Q42" s="68">
        <f t="shared" si="5"/>
        <v>1.0680468760753088E-2</v>
      </c>
      <c r="R42" s="68">
        <f t="shared" si="6"/>
        <v>0</v>
      </c>
      <c r="S42" s="74">
        <f t="shared" si="7"/>
        <v>0</v>
      </c>
      <c r="T42" s="74">
        <f t="shared" si="8"/>
        <v>0</v>
      </c>
      <c r="U42" s="164">
        <f t="shared" si="9"/>
        <v>0</v>
      </c>
      <c r="V42" s="172"/>
    </row>
    <row r="43" spans="1:175" x14ac:dyDescent="0.3">
      <c r="A43" s="151" t="s">
        <v>525</v>
      </c>
      <c r="B43" s="306" t="s">
        <v>512</v>
      </c>
      <c r="C43" s="345">
        <f t="shared" si="12"/>
        <v>106.8</v>
      </c>
      <c r="D43" s="74">
        <f t="shared" si="12"/>
        <v>0.29799999999999999</v>
      </c>
      <c r="E43" s="74">
        <f t="shared" si="12"/>
        <v>2.964</v>
      </c>
      <c r="F43" s="74">
        <f t="shared" si="12"/>
        <v>0</v>
      </c>
      <c r="G43" s="74">
        <f t="shared" si="12"/>
        <v>0</v>
      </c>
      <c r="H43" s="74">
        <f t="shared" si="12"/>
        <v>0</v>
      </c>
      <c r="I43" s="74">
        <f t="shared" si="12"/>
        <v>0</v>
      </c>
      <c r="J43" s="346">
        <f t="shared" si="12"/>
        <v>0</v>
      </c>
      <c r="K43" s="338">
        <f>'2020_original'!N46</f>
        <v>33.469738916933991</v>
      </c>
      <c r="L43" s="75">
        <f t="shared" si="0"/>
        <v>9.1697914840915051E-2</v>
      </c>
      <c r="M43" s="68">
        <f t="shared" si="1"/>
        <v>91.697914840915047</v>
      </c>
      <c r="N43" s="68">
        <f t="shared" si="2"/>
        <v>97.933373050097273</v>
      </c>
      <c r="O43" s="68">
        <f t="shared" si="3"/>
        <v>0.27325978622592684</v>
      </c>
      <c r="P43" s="68">
        <f t="shared" si="4"/>
        <v>2.7179261958847216</v>
      </c>
      <c r="Q43" s="68">
        <f t="shared" si="5"/>
        <v>0</v>
      </c>
      <c r="R43" s="68">
        <f t="shared" si="6"/>
        <v>0</v>
      </c>
      <c r="S43" s="74">
        <f t="shared" si="7"/>
        <v>0</v>
      </c>
      <c r="T43" s="74">
        <f t="shared" si="8"/>
        <v>0</v>
      </c>
      <c r="U43" s="164">
        <f t="shared" si="9"/>
        <v>0</v>
      </c>
      <c r="V43" s="172"/>
    </row>
    <row r="44" spans="1:175" s="148" customFormat="1" ht="16.2" thickBot="1" x14ac:dyDescent="0.35">
      <c r="A44" s="106" t="s">
        <v>525</v>
      </c>
      <c r="B44" s="307" t="s">
        <v>555</v>
      </c>
      <c r="C44" s="347">
        <f t="shared" si="12"/>
        <v>228</v>
      </c>
      <c r="D44" s="147">
        <f t="shared" si="12"/>
        <v>19.600000000000001</v>
      </c>
      <c r="E44" s="147">
        <f t="shared" si="12"/>
        <v>57.9</v>
      </c>
      <c r="F44" s="147">
        <f t="shared" si="12"/>
        <v>37</v>
      </c>
      <c r="G44" s="147">
        <f t="shared" si="12"/>
        <v>13.7</v>
      </c>
      <c r="H44" s="147">
        <f t="shared" si="12"/>
        <v>8.07</v>
      </c>
      <c r="I44" s="147">
        <f t="shared" si="12"/>
        <v>4.57</v>
      </c>
      <c r="J44" s="348">
        <f t="shared" si="12"/>
        <v>0.44</v>
      </c>
      <c r="K44" s="339">
        <f>'2020_original'!N47</f>
        <v>0</v>
      </c>
      <c r="L44" s="171">
        <f t="shared" si="0"/>
        <v>0</v>
      </c>
      <c r="M44" s="134">
        <f t="shared" si="1"/>
        <v>0</v>
      </c>
      <c r="N44" s="134">
        <f t="shared" si="2"/>
        <v>0</v>
      </c>
      <c r="O44" s="134">
        <f t="shared" si="3"/>
        <v>0</v>
      </c>
      <c r="P44" s="134">
        <f t="shared" si="4"/>
        <v>0</v>
      </c>
      <c r="Q44" s="134">
        <f t="shared" si="5"/>
        <v>0</v>
      </c>
      <c r="R44" s="134">
        <f t="shared" si="6"/>
        <v>0</v>
      </c>
      <c r="S44" s="147">
        <f t="shared" si="7"/>
        <v>0</v>
      </c>
      <c r="T44" s="147">
        <f t="shared" si="8"/>
        <v>0</v>
      </c>
      <c r="U44" s="167">
        <f t="shared" si="9"/>
        <v>0</v>
      </c>
      <c r="V44" s="172"/>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row>
    <row r="45" spans="1:175" x14ac:dyDescent="0.3">
      <c r="A45" s="104" t="s">
        <v>526</v>
      </c>
      <c r="B45" s="308" t="s">
        <v>503</v>
      </c>
      <c r="C45" s="343">
        <f t="shared" si="12"/>
        <v>357.3</v>
      </c>
      <c r="D45" s="206">
        <f t="shared" si="12"/>
        <v>10.72</v>
      </c>
      <c r="E45" s="206">
        <f t="shared" si="12"/>
        <v>74.533000000000001</v>
      </c>
      <c r="F45" s="206">
        <f t="shared" si="12"/>
        <v>9.7399999999999984</v>
      </c>
      <c r="G45" s="206">
        <f t="shared" si="12"/>
        <v>2.7979999999999996</v>
      </c>
      <c r="H45" s="206">
        <f t="shared" si="12"/>
        <v>0.48210000000000008</v>
      </c>
      <c r="I45" s="206">
        <f t="shared" si="12"/>
        <v>0.66289999999999993</v>
      </c>
      <c r="J45" s="344">
        <f t="shared" si="12"/>
        <v>1.2327999999999999</v>
      </c>
      <c r="K45" s="341">
        <f>'2020_original'!N48</f>
        <v>128.41377375774169</v>
      </c>
      <c r="L45" s="170">
        <f t="shared" si="0"/>
        <v>0.35181855824038821</v>
      </c>
      <c r="M45" s="130">
        <f t="shared" si="1"/>
        <v>351.8185582403882</v>
      </c>
      <c r="N45" s="130">
        <f t="shared" si="2"/>
        <v>1257.0477085929072</v>
      </c>
      <c r="O45" s="130">
        <f t="shared" si="3"/>
        <v>37.714949443369619</v>
      </c>
      <c r="P45" s="130">
        <f t="shared" si="4"/>
        <v>262.22092601330854</v>
      </c>
      <c r="Q45" s="130">
        <f t="shared" si="5"/>
        <v>34.267127572613802</v>
      </c>
      <c r="R45" s="130">
        <f t="shared" si="6"/>
        <v>9.843883259566061</v>
      </c>
      <c r="S45" s="146">
        <f t="shared" si="7"/>
        <v>1.696117269276912</v>
      </c>
      <c r="T45" s="146">
        <f t="shared" si="8"/>
        <v>2.3322052225755332</v>
      </c>
      <c r="U45" s="168">
        <f t="shared" si="9"/>
        <v>4.3372191859875056</v>
      </c>
      <c r="V45" s="172"/>
    </row>
    <row r="46" spans="1:175" x14ac:dyDescent="0.3">
      <c r="A46" s="88" t="s">
        <v>526</v>
      </c>
      <c r="B46" s="309" t="s">
        <v>504</v>
      </c>
      <c r="C46" s="345">
        <f t="shared" si="12"/>
        <v>97</v>
      </c>
      <c r="D46" s="74">
        <f t="shared" si="12"/>
        <v>1.6949999999999996</v>
      </c>
      <c r="E46" s="74">
        <f t="shared" si="12"/>
        <v>22.623333333333335</v>
      </c>
      <c r="F46" s="74">
        <f t="shared" si="12"/>
        <v>2.3833333333333333</v>
      </c>
      <c r="G46" s="74">
        <f t="shared" si="12"/>
        <v>0.13666666666666669</v>
      </c>
      <c r="H46" s="74">
        <f t="shared" si="12"/>
        <v>3.5999999999999997E-2</v>
      </c>
      <c r="I46" s="74">
        <f t="shared" si="12"/>
        <v>1.4833333333333336E-2</v>
      </c>
      <c r="J46" s="346">
        <f t="shared" si="12"/>
        <v>4.7166666666666669E-2</v>
      </c>
      <c r="K46" s="338">
        <f>'2020_original'!N49</f>
        <v>26.231831477859455</v>
      </c>
      <c r="L46" s="75">
        <f t="shared" si="0"/>
        <v>7.1868031446190292E-2</v>
      </c>
      <c r="M46" s="68">
        <f t="shared" si="1"/>
        <v>71.868031446190287</v>
      </c>
      <c r="N46" s="68">
        <f t="shared" si="2"/>
        <v>69.711990502804568</v>
      </c>
      <c r="O46" s="68">
        <f t="shared" si="3"/>
        <v>1.218163133012925</v>
      </c>
      <c r="P46" s="68">
        <f t="shared" si="4"/>
        <v>16.25894431417645</v>
      </c>
      <c r="Q46" s="68">
        <f t="shared" si="5"/>
        <v>1.712854749467535</v>
      </c>
      <c r="R46" s="68">
        <f t="shared" si="6"/>
        <v>9.8219642976460075E-2</v>
      </c>
      <c r="S46" s="74">
        <f t="shared" si="7"/>
        <v>2.5872491320628504E-2</v>
      </c>
      <c r="T46" s="74">
        <f t="shared" si="8"/>
        <v>1.0660424664518227E-2</v>
      </c>
      <c r="U46" s="164">
        <f t="shared" si="9"/>
        <v>3.3897754832119757E-2</v>
      </c>
      <c r="V46" s="172"/>
    </row>
    <row r="47" spans="1:175" x14ac:dyDescent="0.3">
      <c r="A47" s="88" t="s">
        <v>526</v>
      </c>
      <c r="B47" s="309" t="s">
        <v>505</v>
      </c>
      <c r="C47" s="345">
        <f t="shared" ref="C47:J56" si="13">C33</f>
        <v>348.59090909090907</v>
      </c>
      <c r="D47" s="74">
        <f t="shared" si="13"/>
        <v>23.472272727272728</v>
      </c>
      <c r="E47" s="74">
        <f t="shared" si="13"/>
        <v>59.699090909090891</v>
      </c>
      <c r="F47" s="74">
        <f t="shared" si="13"/>
        <v>17.509090909090908</v>
      </c>
      <c r="G47" s="74">
        <f t="shared" si="13"/>
        <v>2.6995454545454547</v>
      </c>
      <c r="H47" s="74">
        <f t="shared" si="13"/>
        <v>0.44359090909090909</v>
      </c>
      <c r="I47" s="74">
        <f t="shared" si="13"/>
        <v>0.55286363636363633</v>
      </c>
      <c r="J47" s="346">
        <f t="shared" si="13"/>
        <v>1.2331363636363635</v>
      </c>
      <c r="K47" s="338">
        <f>'2020_original'!N50</f>
        <v>4.8811293541106062</v>
      </c>
      <c r="L47" s="75">
        <f t="shared" si="0"/>
        <v>1.3372957134549605E-2</v>
      </c>
      <c r="M47" s="68">
        <f t="shared" si="1"/>
        <v>13.372957134549605</v>
      </c>
      <c r="N47" s="68">
        <f t="shared" si="2"/>
        <v>46.616912847664054</v>
      </c>
      <c r="O47" s="68">
        <f t="shared" si="3"/>
        <v>3.1389369703227596</v>
      </c>
      <c r="P47" s="68">
        <f t="shared" si="4"/>
        <v>7.9835338369885243</v>
      </c>
      <c r="Q47" s="68">
        <f t="shared" si="5"/>
        <v>2.3414832219220489</v>
      </c>
      <c r="R47" s="68">
        <f t="shared" si="6"/>
        <v>0.36100905646404591</v>
      </c>
      <c r="S47" s="74">
        <f t="shared" si="7"/>
        <v>5.9321222125486177E-2</v>
      </c>
      <c r="T47" s="74">
        <f t="shared" si="8"/>
        <v>7.3934217103421296E-2</v>
      </c>
      <c r="U47" s="164">
        <f t="shared" si="9"/>
        <v>0.16490679731963465</v>
      </c>
      <c r="V47" s="172"/>
    </row>
    <row r="48" spans="1:175" x14ac:dyDescent="0.3">
      <c r="A48" s="88" t="s">
        <v>526</v>
      </c>
      <c r="B48" s="309" t="s">
        <v>507</v>
      </c>
      <c r="C48" s="345">
        <f t="shared" si="13"/>
        <v>51.45289855072464</v>
      </c>
      <c r="D48" s="74">
        <f t="shared" si="13"/>
        <v>1.4574055147620553</v>
      </c>
      <c r="E48" s="74">
        <f t="shared" si="13"/>
        <v>10.32230470447683</v>
      </c>
      <c r="F48" s="74">
        <f t="shared" si="13"/>
        <v>2.341478171913026</v>
      </c>
      <c r="G48" s="74">
        <f t="shared" si="13"/>
        <v>0.30573691327936681</v>
      </c>
      <c r="H48" s="74">
        <f t="shared" si="13"/>
        <v>4.7623831967473801E-2</v>
      </c>
      <c r="I48" s="74">
        <f t="shared" si="13"/>
        <v>3.6630375945767013E-2</v>
      </c>
      <c r="J48" s="346">
        <f t="shared" si="13"/>
        <v>0.11007106713835288</v>
      </c>
      <c r="K48" s="338">
        <f>'2020_original'!N52</f>
        <v>101.98951395122465</v>
      </c>
      <c r="L48" s="75">
        <f t="shared" si="0"/>
        <v>0.27942332589376617</v>
      </c>
      <c r="M48" s="68">
        <f t="shared" si="1"/>
        <v>279.42332589376616</v>
      </c>
      <c r="N48" s="68">
        <f t="shared" si="2"/>
        <v>143.77140039918021</v>
      </c>
      <c r="O48" s="68">
        <f t="shared" si="3"/>
        <v>4.0723309611072978</v>
      </c>
      <c r="P48" s="68">
        <f t="shared" si="4"/>
        <v>28.842927114137847</v>
      </c>
      <c r="Q48" s="68">
        <f t="shared" si="5"/>
        <v>6.542636183035933</v>
      </c>
      <c r="R48" s="68">
        <f t="shared" si="6"/>
        <v>0.85430025157014644</v>
      </c>
      <c r="S48" s="74">
        <f t="shared" si="7"/>
        <v>0.13307209520157393</v>
      </c>
      <c r="T48" s="74">
        <f t="shared" si="8"/>
        <v>0.10235381475505229</v>
      </c>
      <c r="U48" s="164">
        <f t="shared" si="9"/>
        <v>0.30756423664474591</v>
      </c>
      <c r="V48" s="172"/>
    </row>
    <row r="49" spans="1:175" x14ac:dyDescent="0.3">
      <c r="A49" s="88" t="s">
        <v>526</v>
      </c>
      <c r="B49" s="309" t="s">
        <v>508</v>
      </c>
      <c r="C49" s="345">
        <f t="shared" si="13"/>
        <v>876.54166666666663</v>
      </c>
      <c r="D49" s="74">
        <f t="shared" si="13"/>
        <v>1.1250000000000001E-2</v>
      </c>
      <c r="E49" s="74">
        <f t="shared" si="13"/>
        <v>2.9166666666666664E-2</v>
      </c>
      <c r="F49" s="74">
        <f t="shared" si="13"/>
        <v>0</v>
      </c>
      <c r="G49" s="74">
        <f t="shared" si="13"/>
        <v>99.195416666666674</v>
      </c>
      <c r="H49" s="74">
        <f t="shared" si="13"/>
        <v>26.353179166666663</v>
      </c>
      <c r="I49" s="74">
        <f t="shared" si="13"/>
        <v>33.167416666666668</v>
      </c>
      <c r="J49" s="346">
        <f t="shared" si="13"/>
        <v>34.582916666666669</v>
      </c>
      <c r="K49" s="338">
        <f>'2020_original'!N53</f>
        <v>12.826490426307828</v>
      </c>
      <c r="L49" s="75">
        <f t="shared" si="0"/>
        <v>3.5141069661117338E-2</v>
      </c>
      <c r="M49" s="68">
        <f t="shared" si="1"/>
        <v>35.141069661117335</v>
      </c>
      <c r="N49" s="68">
        <f t="shared" si="2"/>
        <v>308.0261176920522</v>
      </c>
      <c r="O49" s="68">
        <f t="shared" si="3"/>
        <v>3.9533703368757004E-3</v>
      </c>
      <c r="P49" s="68">
        <f t="shared" si="4"/>
        <v>1.0249478651159221E-2</v>
      </c>
      <c r="Q49" s="68">
        <f t="shared" si="5"/>
        <v>0</v>
      </c>
      <c r="R49" s="68">
        <f t="shared" si="6"/>
        <v>34.858330471468932</v>
      </c>
      <c r="S49" s="74">
        <f t="shared" si="7"/>
        <v>9.2607890488773936</v>
      </c>
      <c r="T49" s="74">
        <f t="shared" si="8"/>
        <v>11.655384995626376</v>
      </c>
      <c r="U49" s="164">
        <f t="shared" si="9"/>
        <v>12.152806836679492</v>
      </c>
      <c r="V49" s="172"/>
    </row>
    <row r="50" spans="1:175" x14ac:dyDescent="0.3">
      <c r="A50" s="88" t="s">
        <v>526</v>
      </c>
      <c r="B50" s="310" t="s">
        <v>557</v>
      </c>
      <c r="C50" s="345">
        <f t="shared" si="13"/>
        <v>865.15384615384619</v>
      </c>
      <c r="D50" s="74">
        <f t="shared" si="13"/>
        <v>0.77692307692307694</v>
      </c>
      <c r="E50" s="74">
        <f t="shared" si="13"/>
        <v>4.6153846153846149E-3</v>
      </c>
      <c r="F50" s="74">
        <f t="shared" si="13"/>
        <v>0</v>
      </c>
      <c r="G50" s="74">
        <f t="shared" si="13"/>
        <v>95.862307692307681</v>
      </c>
      <c r="H50" s="74">
        <f t="shared" si="13"/>
        <v>32.779692307692315</v>
      </c>
      <c r="I50" s="74">
        <f t="shared" si="13"/>
        <v>38.94684615384616</v>
      </c>
      <c r="J50" s="346">
        <f t="shared" si="13"/>
        <v>18.51246153846154</v>
      </c>
      <c r="K50" s="338">
        <f>'2020_original'!N54</f>
        <v>1.57</v>
      </c>
      <c r="L50" s="75">
        <f t="shared" si="0"/>
        <v>4.3013698630136989E-3</v>
      </c>
      <c r="M50" s="68">
        <f t="shared" si="1"/>
        <v>4.3013698630136989</v>
      </c>
      <c r="N50" s="68">
        <f t="shared" si="2"/>
        <v>37.213466807165439</v>
      </c>
      <c r="O50" s="68">
        <f t="shared" si="3"/>
        <v>3.3418335089567971E-2</v>
      </c>
      <c r="P50" s="68">
        <f t="shared" si="4"/>
        <v>1.9852476290832457E-4</v>
      </c>
      <c r="Q50" s="68">
        <f t="shared" si="5"/>
        <v>0</v>
      </c>
      <c r="R50" s="68">
        <f t="shared" si="6"/>
        <v>4.1233924130663855</v>
      </c>
      <c r="S50" s="74">
        <f t="shared" si="7"/>
        <v>1.4099758061116969</v>
      </c>
      <c r="T50" s="74">
        <f t="shared" si="8"/>
        <v>1.6752479030558487</v>
      </c>
      <c r="U50" s="164">
        <f t="shared" si="9"/>
        <v>0.79628944151738679</v>
      </c>
      <c r="V50" s="172"/>
    </row>
    <row r="51" spans="1:175" x14ac:dyDescent="0.3">
      <c r="A51" s="88" t="s">
        <v>526</v>
      </c>
      <c r="B51" s="310" t="s">
        <v>538</v>
      </c>
      <c r="C51" s="345">
        <f t="shared" si="13"/>
        <v>61</v>
      </c>
      <c r="D51" s="74">
        <f t="shared" si="13"/>
        <v>3.15</v>
      </c>
      <c r="E51" s="74">
        <f t="shared" si="13"/>
        <v>4.78</v>
      </c>
      <c r="F51" s="74">
        <f t="shared" si="13"/>
        <v>0</v>
      </c>
      <c r="G51" s="74">
        <f t="shared" si="13"/>
        <v>3.27</v>
      </c>
      <c r="H51" s="74">
        <f t="shared" si="13"/>
        <v>1.865</v>
      </c>
      <c r="I51" s="74">
        <f t="shared" si="13"/>
        <v>0.81200000000000006</v>
      </c>
      <c r="J51" s="346">
        <f t="shared" si="13"/>
        <v>0.19500000000000001</v>
      </c>
      <c r="K51" s="338">
        <f>'2020_original'!N55</f>
        <v>19.474999999999998</v>
      </c>
      <c r="L51" s="75">
        <f t="shared" si="0"/>
        <v>5.3356164383561638E-2</v>
      </c>
      <c r="M51" s="68">
        <f t="shared" si="1"/>
        <v>53.356164383561641</v>
      </c>
      <c r="N51" s="68">
        <f t="shared" si="2"/>
        <v>32.547260273972604</v>
      </c>
      <c r="O51" s="68">
        <f t="shared" si="3"/>
        <v>1.6807191780821915</v>
      </c>
      <c r="P51" s="68">
        <f t="shared" si="4"/>
        <v>2.5504246575342466</v>
      </c>
      <c r="Q51" s="68">
        <f t="shared" si="5"/>
        <v>0</v>
      </c>
      <c r="R51" s="68">
        <f t="shared" si="6"/>
        <v>1.7447465753424658</v>
      </c>
      <c r="S51" s="74">
        <f t="shared" si="7"/>
        <v>0.99509246575342458</v>
      </c>
      <c r="T51" s="74">
        <f t="shared" si="8"/>
        <v>0.4332520547945205</v>
      </c>
      <c r="U51" s="164">
        <f t="shared" si="9"/>
        <v>0.1040445205479452</v>
      </c>
      <c r="V51" s="172"/>
    </row>
    <row r="52" spans="1:175" x14ac:dyDescent="0.3">
      <c r="A52" s="88" t="s">
        <v>526</v>
      </c>
      <c r="B52" s="309" t="s">
        <v>45</v>
      </c>
      <c r="C52" s="345">
        <f t="shared" si="13"/>
        <v>143</v>
      </c>
      <c r="D52" s="74">
        <f t="shared" si="13"/>
        <v>12.56</v>
      </c>
      <c r="E52" s="74">
        <f t="shared" si="13"/>
        <v>0.72</v>
      </c>
      <c r="F52" s="74">
        <f t="shared" si="13"/>
        <v>0</v>
      </c>
      <c r="G52" s="74">
        <f t="shared" si="13"/>
        <v>9.51</v>
      </c>
      <c r="H52" s="74">
        <f t="shared" si="13"/>
        <v>3.1259999999999999</v>
      </c>
      <c r="I52" s="74">
        <f t="shared" si="13"/>
        <v>3.6579999999999999</v>
      </c>
      <c r="J52" s="346">
        <f t="shared" si="13"/>
        <v>1.911</v>
      </c>
      <c r="K52" s="338">
        <f>'2020_original'!N56</f>
        <v>11.927019516128693</v>
      </c>
      <c r="L52" s="75">
        <f t="shared" si="0"/>
        <v>3.2676765797612861E-2</v>
      </c>
      <c r="M52" s="68">
        <f t="shared" si="1"/>
        <v>32.676765797612859</v>
      </c>
      <c r="N52" s="68">
        <f t="shared" si="2"/>
        <v>46.727775090586391</v>
      </c>
      <c r="O52" s="68">
        <f t="shared" si="3"/>
        <v>4.1042017841801757</v>
      </c>
      <c r="P52" s="68">
        <f t="shared" si="4"/>
        <v>0.23527271374281258</v>
      </c>
      <c r="Q52" s="68">
        <f t="shared" si="5"/>
        <v>0</v>
      </c>
      <c r="R52" s="68">
        <f t="shared" si="6"/>
        <v>3.1075604273529831</v>
      </c>
      <c r="S52" s="74">
        <f t="shared" si="7"/>
        <v>1.021475698833378</v>
      </c>
      <c r="T52" s="74">
        <f t="shared" si="8"/>
        <v>1.1953160928766784</v>
      </c>
      <c r="U52" s="164">
        <f t="shared" si="9"/>
        <v>0.62445299439238178</v>
      </c>
      <c r="V52" s="172"/>
    </row>
    <row r="53" spans="1:175" x14ac:dyDescent="0.3">
      <c r="A53" s="88" t="s">
        <v>526</v>
      </c>
      <c r="B53" s="309" t="s">
        <v>510</v>
      </c>
      <c r="C53" s="345">
        <f t="shared" si="13"/>
        <v>151.57142857142858</v>
      </c>
      <c r="D53" s="74">
        <f t="shared" si="13"/>
        <v>16.091428571428569</v>
      </c>
      <c r="E53" s="74">
        <f t="shared" si="13"/>
        <v>0.5647619047619048</v>
      </c>
      <c r="F53" s="74">
        <f t="shared" si="13"/>
        <v>0</v>
      </c>
      <c r="G53" s="74">
        <f t="shared" si="13"/>
        <v>8.9552380952380961</v>
      </c>
      <c r="H53" s="74">
        <f t="shared" si="13"/>
        <v>3.3169047619047611</v>
      </c>
      <c r="I53" s="74">
        <f t="shared" si="13"/>
        <v>3.1640476190476186</v>
      </c>
      <c r="J53" s="346">
        <f t="shared" si="13"/>
        <v>0.93771428571428594</v>
      </c>
      <c r="K53" s="338">
        <f>'2020_original'!N57</f>
        <v>4.6651524502970529</v>
      </c>
      <c r="L53" s="75">
        <f t="shared" si="0"/>
        <v>1.2781239589854939E-2</v>
      </c>
      <c r="M53" s="68">
        <f t="shared" si="1"/>
        <v>12.781239589854939</v>
      </c>
      <c r="N53" s="68">
        <f t="shared" si="2"/>
        <v>19.37270743548013</v>
      </c>
      <c r="O53" s="68">
        <f t="shared" si="3"/>
        <v>2.0566840391446575</v>
      </c>
      <c r="P53" s="68">
        <f t="shared" si="4"/>
        <v>7.2183572159847428E-2</v>
      </c>
      <c r="Q53" s="68">
        <f t="shared" si="5"/>
        <v>0</v>
      </c>
      <c r="R53" s="68">
        <f t="shared" si="6"/>
        <v>1.1445904367943429</v>
      </c>
      <c r="S53" s="74">
        <f t="shared" si="7"/>
        <v>0.42394154458635502</v>
      </c>
      <c r="T53" s="74">
        <f t="shared" si="8"/>
        <v>0.40440450692757679</v>
      </c>
      <c r="U53" s="164">
        <f t="shared" si="9"/>
        <v>0.11985150952543977</v>
      </c>
      <c r="V53" s="172"/>
    </row>
    <row r="54" spans="1:175" x14ac:dyDescent="0.3">
      <c r="A54" s="88" t="s">
        <v>526</v>
      </c>
      <c r="B54" s="309" t="s">
        <v>511</v>
      </c>
      <c r="C54" s="345">
        <f t="shared" si="13"/>
        <v>221.1</v>
      </c>
      <c r="D54" s="74">
        <f t="shared" si="13"/>
        <v>17.033000000000001</v>
      </c>
      <c r="E54" s="74">
        <f t="shared" si="13"/>
        <v>0.5036666666666666</v>
      </c>
      <c r="F54" s="74">
        <f t="shared" si="13"/>
        <v>0</v>
      </c>
      <c r="G54" s="74">
        <f t="shared" si="13"/>
        <v>16.241666666666664</v>
      </c>
      <c r="H54" s="74">
        <f t="shared" si="13"/>
        <v>5.8735333333333335</v>
      </c>
      <c r="I54" s="74">
        <f t="shared" si="13"/>
        <v>6.6653666666666673</v>
      </c>
      <c r="J54" s="346">
        <f t="shared" si="13"/>
        <v>1.9619333333333331</v>
      </c>
      <c r="K54" s="338">
        <f>'2020_original'!N58</f>
        <v>24.254712807484395</v>
      </c>
      <c r="L54" s="75">
        <f t="shared" si="0"/>
        <v>6.6451267965710673E-2</v>
      </c>
      <c r="M54" s="68">
        <f t="shared" si="1"/>
        <v>66.45126796571067</v>
      </c>
      <c r="N54" s="68">
        <f t="shared" si="2"/>
        <v>146.92375347218629</v>
      </c>
      <c r="O54" s="68">
        <f t="shared" si="3"/>
        <v>11.318644472599498</v>
      </c>
      <c r="P54" s="68">
        <f t="shared" si="4"/>
        <v>0.33469288632062932</v>
      </c>
      <c r="Q54" s="68">
        <f t="shared" si="5"/>
        <v>0</v>
      </c>
      <c r="R54" s="68">
        <f t="shared" si="6"/>
        <v>10.792793438764171</v>
      </c>
      <c r="S54" s="74">
        <f t="shared" si="7"/>
        <v>3.9030373743886715</v>
      </c>
      <c r="T54" s="74">
        <f t="shared" si="8"/>
        <v>4.4292206645638244</v>
      </c>
      <c r="U54" s="164">
        <f t="shared" si="9"/>
        <v>1.3037295766419328</v>
      </c>
      <c r="V54" s="172"/>
    </row>
    <row r="55" spans="1:175" x14ac:dyDescent="0.3">
      <c r="A55" s="88" t="s">
        <v>526</v>
      </c>
      <c r="B55" s="309" t="s">
        <v>55</v>
      </c>
      <c r="C55" s="345">
        <f t="shared" si="13"/>
        <v>113.55223880597015</v>
      </c>
      <c r="D55" s="74">
        <f t="shared" si="13"/>
        <v>18.628507462686564</v>
      </c>
      <c r="E55" s="74">
        <f t="shared" si="13"/>
        <v>0</v>
      </c>
      <c r="F55" s="74">
        <f t="shared" si="13"/>
        <v>0</v>
      </c>
      <c r="G55" s="74">
        <f t="shared" si="13"/>
        <v>3.7837313432835828</v>
      </c>
      <c r="H55" s="74">
        <f t="shared" si="13"/>
        <v>0.89494029850746271</v>
      </c>
      <c r="I55" s="74">
        <f t="shared" si="13"/>
        <v>1.3985970149253732</v>
      </c>
      <c r="J55" s="346">
        <f t="shared" si="13"/>
        <v>0.94408955223880608</v>
      </c>
      <c r="K55" s="338">
        <f>'2020_original'!N59</f>
        <v>19.995560772451</v>
      </c>
      <c r="L55" s="75">
        <f t="shared" si="0"/>
        <v>5.4782358280687671E-2</v>
      </c>
      <c r="M55" s="68">
        <f t="shared" si="1"/>
        <v>54.782358280687674</v>
      </c>
      <c r="N55" s="68">
        <f t="shared" si="2"/>
        <v>62.206594298428627</v>
      </c>
      <c r="O55" s="68">
        <f t="shared" si="3"/>
        <v>10.205135700553594</v>
      </c>
      <c r="P55" s="68">
        <f t="shared" si="4"/>
        <v>0</v>
      </c>
      <c r="Q55" s="68">
        <f t="shared" si="5"/>
        <v>0</v>
      </c>
      <c r="R55" s="68">
        <f t="shared" si="6"/>
        <v>2.0728172608562887</v>
      </c>
      <c r="S55" s="74">
        <f t="shared" si="7"/>
        <v>0.49026940072661396</v>
      </c>
      <c r="T55" s="74">
        <f t="shared" si="8"/>
        <v>0.76618442761942074</v>
      </c>
      <c r="U55" s="164">
        <f t="shared" si="9"/>
        <v>0.51719452099800278</v>
      </c>
      <c r="V55" s="172"/>
    </row>
    <row r="56" spans="1:175" x14ac:dyDescent="0.3">
      <c r="A56" s="88" t="s">
        <v>526</v>
      </c>
      <c r="B56" s="309" t="s">
        <v>58</v>
      </c>
      <c r="C56" s="345">
        <f t="shared" si="13"/>
        <v>380.28571428571428</v>
      </c>
      <c r="D56" s="74">
        <f t="shared" si="13"/>
        <v>4.2857142857142858E-2</v>
      </c>
      <c r="E56" s="74">
        <f t="shared" si="13"/>
        <v>97.391428571428577</v>
      </c>
      <c r="F56" s="74">
        <f t="shared" si="13"/>
        <v>0.05</v>
      </c>
      <c r="G56" s="74">
        <f t="shared" si="13"/>
        <v>0</v>
      </c>
      <c r="H56" s="74">
        <f t="shared" si="13"/>
        <v>0</v>
      </c>
      <c r="I56" s="74">
        <f t="shared" si="13"/>
        <v>0</v>
      </c>
      <c r="J56" s="346">
        <f t="shared" si="13"/>
        <v>0</v>
      </c>
      <c r="K56" s="338">
        <f>'2020_original'!N60</f>
        <v>26.516036839304977</v>
      </c>
      <c r="L56" s="75">
        <f t="shared" si="0"/>
        <v>7.2646676272068431E-2</v>
      </c>
      <c r="M56" s="68">
        <f t="shared" si="1"/>
        <v>72.646676272068433</v>
      </c>
      <c r="N56" s="68">
        <f t="shared" si="2"/>
        <v>276.26493176606596</v>
      </c>
      <c r="O56" s="68">
        <f t="shared" si="3"/>
        <v>3.1134289830886473E-2</v>
      </c>
      <c r="P56" s="68">
        <f t="shared" si="4"/>
        <v>70.75163583102848</v>
      </c>
      <c r="Q56" s="68">
        <f t="shared" si="5"/>
        <v>3.6323338136034222E-2</v>
      </c>
      <c r="R56" s="68">
        <f t="shared" si="6"/>
        <v>0</v>
      </c>
      <c r="S56" s="74">
        <f t="shared" si="7"/>
        <v>0</v>
      </c>
      <c r="T56" s="74">
        <f t="shared" si="8"/>
        <v>0</v>
      </c>
      <c r="U56" s="164">
        <f t="shared" si="9"/>
        <v>0</v>
      </c>
      <c r="V56" s="172"/>
    </row>
    <row r="57" spans="1:175" x14ac:dyDescent="0.3">
      <c r="A57" s="153" t="s">
        <v>526</v>
      </c>
      <c r="B57" s="311" t="s">
        <v>512</v>
      </c>
      <c r="C57" s="345">
        <f t="shared" ref="C57:J66" si="14">C43</f>
        <v>106.8</v>
      </c>
      <c r="D57" s="74">
        <f t="shared" si="14"/>
        <v>0.29799999999999999</v>
      </c>
      <c r="E57" s="74">
        <f t="shared" si="14"/>
        <v>2.964</v>
      </c>
      <c r="F57" s="74">
        <f t="shared" si="14"/>
        <v>0</v>
      </c>
      <c r="G57" s="74">
        <f t="shared" si="14"/>
        <v>0</v>
      </c>
      <c r="H57" s="74">
        <f t="shared" si="14"/>
        <v>0</v>
      </c>
      <c r="I57" s="74">
        <f t="shared" si="14"/>
        <v>0</v>
      </c>
      <c r="J57" s="346">
        <f t="shared" si="14"/>
        <v>0</v>
      </c>
      <c r="K57" s="338">
        <f>'2020_original'!N61</f>
        <v>25.973142891275437</v>
      </c>
      <c r="L57" s="75">
        <f t="shared" si="0"/>
        <v>7.1159295592535449E-2</v>
      </c>
      <c r="M57" s="68">
        <f t="shared" si="1"/>
        <v>71.159295592535443</v>
      </c>
      <c r="N57" s="68">
        <f t="shared" si="2"/>
        <v>75.99812769282785</v>
      </c>
      <c r="O57" s="68">
        <f t="shared" si="3"/>
        <v>0.21205470086575562</v>
      </c>
      <c r="P57" s="68">
        <f t="shared" si="4"/>
        <v>2.1091615213627506</v>
      </c>
      <c r="Q57" s="68">
        <f t="shared" si="5"/>
        <v>0</v>
      </c>
      <c r="R57" s="68">
        <f t="shared" si="6"/>
        <v>0</v>
      </c>
      <c r="S57" s="74">
        <f t="shared" si="7"/>
        <v>0</v>
      </c>
      <c r="T57" s="74">
        <f t="shared" si="8"/>
        <v>0</v>
      </c>
      <c r="U57" s="164">
        <f t="shared" si="9"/>
        <v>0</v>
      </c>
      <c r="V57" s="172"/>
    </row>
    <row r="58" spans="1:175" s="148" customFormat="1" ht="16.2" thickBot="1" x14ac:dyDescent="0.35">
      <c r="A58" s="110" t="s">
        <v>526</v>
      </c>
      <c r="B58" s="312" t="s">
        <v>555</v>
      </c>
      <c r="C58" s="347">
        <f t="shared" si="14"/>
        <v>228</v>
      </c>
      <c r="D58" s="147">
        <f t="shared" si="14"/>
        <v>19.600000000000001</v>
      </c>
      <c r="E58" s="147">
        <f t="shared" si="14"/>
        <v>57.9</v>
      </c>
      <c r="F58" s="147">
        <f t="shared" si="14"/>
        <v>37</v>
      </c>
      <c r="G58" s="147">
        <f t="shared" si="14"/>
        <v>13.7</v>
      </c>
      <c r="H58" s="147">
        <f t="shared" si="14"/>
        <v>8.07</v>
      </c>
      <c r="I58" s="147">
        <f t="shared" si="14"/>
        <v>4.57</v>
      </c>
      <c r="J58" s="348">
        <f t="shared" si="14"/>
        <v>0.44</v>
      </c>
      <c r="K58" s="339">
        <f>'2020_original'!N62</f>
        <v>0</v>
      </c>
      <c r="L58" s="171">
        <f t="shared" si="0"/>
        <v>0</v>
      </c>
      <c r="M58" s="134">
        <f t="shared" si="1"/>
        <v>0</v>
      </c>
      <c r="N58" s="134">
        <f t="shared" si="2"/>
        <v>0</v>
      </c>
      <c r="O58" s="134">
        <f t="shared" si="3"/>
        <v>0</v>
      </c>
      <c r="P58" s="134">
        <f t="shared" si="4"/>
        <v>0</v>
      </c>
      <c r="Q58" s="134">
        <f t="shared" si="5"/>
        <v>0</v>
      </c>
      <c r="R58" s="134">
        <f t="shared" si="6"/>
        <v>0</v>
      </c>
      <c r="S58" s="147">
        <f t="shared" si="7"/>
        <v>0</v>
      </c>
      <c r="T58" s="147">
        <f t="shared" si="8"/>
        <v>0</v>
      </c>
      <c r="U58" s="167">
        <f t="shared" si="9"/>
        <v>0</v>
      </c>
      <c r="V58" s="172"/>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row>
    <row r="59" spans="1:175" x14ac:dyDescent="0.3">
      <c r="A59" s="108" t="s">
        <v>527</v>
      </c>
      <c r="B59" s="313" t="s">
        <v>503</v>
      </c>
      <c r="C59" s="343">
        <f t="shared" si="14"/>
        <v>357.3</v>
      </c>
      <c r="D59" s="206">
        <f t="shared" si="14"/>
        <v>10.72</v>
      </c>
      <c r="E59" s="206">
        <f t="shared" si="14"/>
        <v>74.533000000000001</v>
      </c>
      <c r="F59" s="206">
        <f t="shared" si="14"/>
        <v>9.7399999999999984</v>
      </c>
      <c r="G59" s="206">
        <f t="shared" si="14"/>
        <v>2.7979999999999996</v>
      </c>
      <c r="H59" s="206">
        <f t="shared" si="14"/>
        <v>0.48210000000000008</v>
      </c>
      <c r="I59" s="206">
        <f t="shared" si="14"/>
        <v>0.66289999999999993</v>
      </c>
      <c r="J59" s="344">
        <f t="shared" si="14"/>
        <v>1.2327999999999999</v>
      </c>
      <c r="K59" s="341">
        <f>'2020_original'!N63</f>
        <v>140.68334028571428</v>
      </c>
      <c r="L59" s="170">
        <f t="shared" si="0"/>
        <v>0.38543380900195695</v>
      </c>
      <c r="M59" s="130">
        <f t="shared" si="1"/>
        <v>385.43380900195694</v>
      </c>
      <c r="N59" s="130">
        <f t="shared" si="2"/>
        <v>1377.1549995639923</v>
      </c>
      <c r="O59" s="130">
        <f t="shared" si="3"/>
        <v>41.318504325009791</v>
      </c>
      <c r="P59" s="130">
        <f t="shared" si="4"/>
        <v>287.27538086342861</v>
      </c>
      <c r="Q59" s="130">
        <f t="shared" si="5"/>
        <v>37.541252996790597</v>
      </c>
      <c r="R59" s="130">
        <f t="shared" si="6"/>
        <v>10.784437975874752</v>
      </c>
      <c r="S59" s="146">
        <f t="shared" si="7"/>
        <v>1.8581763931984348</v>
      </c>
      <c r="T59" s="146">
        <f t="shared" si="8"/>
        <v>2.5550407198739724</v>
      </c>
      <c r="U59" s="168">
        <f t="shared" si="9"/>
        <v>4.7516279973761248</v>
      </c>
      <c r="V59" s="172"/>
    </row>
    <row r="60" spans="1:175" x14ac:dyDescent="0.3">
      <c r="A60" s="89" t="s">
        <v>527</v>
      </c>
      <c r="B60" s="314" t="s">
        <v>504</v>
      </c>
      <c r="C60" s="345">
        <f t="shared" si="14"/>
        <v>97</v>
      </c>
      <c r="D60" s="74">
        <f t="shared" si="14"/>
        <v>1.6949999999999996</v>
      </c>
      <c r="E60" s="74">
        <f t="shared" si="14"/>
        <v>22.623333333333335</v>
      </c>
      <c r="F60" s="74">
        <f t="shared" si="14"/>
        <v>2.3833333333333333</v>
      </c>
      <c r="G60" s="74">
        <f t="shared" si="14"/>
        <v>0.13666666666666669</v>
      </c>
      <c r="H60" s="74">
        <f t="shared" si="14"/>
        <v>3.5999999999999997E-2</v>
      </c>
      <c r="I60" s="74">
        <f t="shared" si="14"/>
        <v>1.4833333333333336E-2</v>
      </c>
      <c r="J60" s="346">
        <f t="shared" si="14"/>
        <v>4.7166666666666669E-2</v>
      </c>
      <c r="K60" s="338">
        <f>'2020_original'!N64</f>
        <v>21.345753599999991</v>
      </c>
      <c r="L60" s="75">
        <f t="shared" si="0"/>
        <v>5.8481516712328742E-2</v>
      </c>
      <c r="M60" s="68">
        <f t="shared" si="1"/>
        <v>58.481516712328741</v>
      </c>
      <c r="N60" s="68">
        <f t="shared" si="2"/>
        <v>56.727071210958876</v>
      </c>
      <c r="O60" s="68">
        <f t="shared" si="3"/>
        <v>0.99126170827397186</v>
      </c>
      <c r="P60" s="68">
        <f t="shared" si="4"/>
        <v>13.230468464219173</v>
      </c>
      <c r="Q60" s="68">
        <f t="shared" si="5"/>
        <v>1.3938094816438351</v>
      </c>
      <c r="R60" s="68">
        <f t="shared" si="6"/>
        <v>7.9924739506849293E-2</v>
      </c>
      <c r="S60" s="74">
        <f t="shared" si="7"/>
        <v>2.1053346016438344E-2</v>
      </c>
      <c r="T60" s="74">
        <f t="shared" si="8"/>
        <v>8.6747583123287647E-3</v>
      </c>
      <c r="U60" s="164">
        <f t="shared" si="9"/>
        <v>2.758378204931506E-2</v>
      </c>
      <c r="V60" s="172"/>
    </row>
    <row r="61" spans="1:175" x14ac:dyDescent="0.3">
      <c r="A61" s="89" t="s">
        <v>527</v>
      </c>
      <c r="B61" s="314" t="s">
        <v>505</v>
      </c>
      <c r="C61" s="345">
        <f t="shared" si="14"/>
        <v>348.59090909090907</v>
      </c>
      <c r="D61" s="74">
        <f t="shared" si="14"/>
        <v>23.472272727272728</v>
      </c>
      <c r="E61" s="74">
        <f t="shared" si="14"/>
        <v>59.699090909090891</v>
      </c>
      <c r="F61" s="74">
        <f t="shared" si="14"/>
        <v>17.509090909090908</v>
      </c>
      <c r="G61" s="74">
        <f t="shared" si="14"/>
        <v>2.6995454545454547</v>
      </c>
      <c r="H61" s="74">
        <f t="shared" si="14"/>
        <v>0.44359090909090909</v>
      </c>
      <c r="I61" s="74">
        <f t="shared" si="14"/>
        <v>0.55286363636363633</v>
      </c>
      <c r="J61" s="346">
        <f t="shared" si="14"/>
        <v>1.2331363636363635</v>
      </c>
      <c r="K61" s="338">
        <f>'2020_original'!N65</f>
        <v>14.612399999999997</v>
      </c>
      <c r="L61" s="75">
        <f t="shared" si="0"/>
        <v>4.003397260273972E-2</v>
      </c>
      <c r="M61" s="68">
        <f t="shared" si="1"/>
        <v>40.033972602739723</v>
      </c>
      <c r="N61" s="68">
        <f t="shared" si="2"/>
        <v>139.55478904109586</v>
      </c>
      <c r="O61" s="68">
        <f t="shared" si="3"/>
        <v>9.3968832328767125</v>
      </c>
      <c r="P61" s="68">
        <f t="shared" si="4"/>
        <v>23.89991769863013</v>
      </c>
      <c r="Q61" s="68">
        <f t="shared" si="5"/>
        <v>7.0095846575342451</v>
      </c>
      <c r="R61" s="68">
        <f t="shared" si="6"/>
        <v>1.0807352876712328</v>
      </c>
      <c r="S61" s="74">
        <f t="shared" si="7"/>
        <v>0.17758706301369862</v>
      </c>
      <c r="T61" s="74">
        <f t="shared" si="8"/>
        <v>0.22133327671232872</v>
      </c>
      <c r="U61" s="164">
        <f t="shared" si="9"/>
        <v>0.49367347397260258</v>
      </c>
      <c r="V61" s="172"/>
    </row>
    <row r="62" spans="1:175" x14ac:dyDescent="0.3">
      <c r="A62" s="89" t="s">
        <v>527</v>
      </c>
      <c r="B62" s="314" t="s">
        <v>507</v>
      </c>
      <c r="C62" s="345">
        <f t="shared" si="14"/>
        <v>51.45289855072464</v>
      </c>
      <c r="D62" s="74">
        <f t="shared" si="14"/>
        <v>1.4574055147620553</v>
      </c>
      <c r="E62" s="74">
        <f t="shared" si="14"/>
        <v>10.32230470447683</v>
      </c>
      <c r="F62" s="74">
        <f t="shared" si="14"/>
        <v>2.341478171913026</v>
      </c>
      <c r="G62" s="74">
        <f t="shared" si="14"/>
        <v>0.30573691327936681</v>
      </c>
      <c r="H62" s="74">
        <f t="shared" si="14"/>
        <v>4.7623831967473801E-2</v>
      </c>
      <c r="I62" s="74">
        <f t="shared" si="14"/>
        <v>3.6630375945767013E-2</v>
      </c>
      <c r="J62" s="346">
        <f t="shared" si="14"/>
        <v>0.11007106713835288</v>
      </c>
      <c r="K62" s="338">
        <f>'2020_original'!N67</f>
        <v>114.66859950000001</v>
      </c>
      <c r="L62" s="75">
        <f t="shared" si="0"/>
        <v>0.31416054657534248</v>
      </c>
      <c r="M62" s="68">
        <f t="shared" si="1"/>
        <v>314.16054657534249</v>
      </c>
      <c r="N62" s="68">
        <f t="shared" si="2"/>
        <v>161.64470731581301</v>
      </c>
      <c r="O62" s="68">
        <f t="shared" si="3"/>
        <v>4.5785931309956567</v>
      </c>
      <c r="P62" s="68">
        <f t="shared" si="4"/>
        <v>32.428608878756698</v>
      </c>
      <c r="Q62" s="68">
        <f t="shared" si="5"/>
        <v>7.3560006228243005</v>
      </c>
      <c r="R62" s="68">
        <f t="shared" si="6"/>
        <v>0.96050475784103961</v>
      </c>
      <c r="S62" s="74">
        <f t="shared" si="7"/>
        <v>0.14961529080913838</v>
      </c>
      <c r="T62" s="74">
        <f t="shared" si="8"/>
        <v>0.11507818928382443</v>
      </c>
      <c r="U62" s="164">
        <f t="shared" si="9"/>
        <v>0.3457998661431616</v>
      </c>
      <c r="V62" s="172"/>
    </row>
    <row r="63" spans="1:175" x14ac:dyDescent="0.3">
      <c r="A63" s="89" t="s">
        <v>527</v>
      </c>
      <c r="B63" s="314" t="s">
        <v>508</v>
      </c>
      <c r="C63" s="345">
        <f t="shared" si="14"/>
        <v>876.54166666666663</v>
      </c>
      <c r="D63" s="74">
        <f t="shared" si="14"/>
        <v>1.1250000000000001E-2</v>
      </c>
      <c r="E63" s="74">
        <f t="shared" si="14"/>
        <v>2.9166666666666664E-2</v>
      </c>
      <c r="F63" s="74">
        <f t="shared" si="14"/>
        <v>0</v>
      </c>
      <c r="G63" s="74">
        <f t="shared" si="14"/>
        <v>99.195416666666674</v>
      </c>
      <c r="H63" s="74">
        <f t="shared" si="14"/>
        <v>26.353179166666663</v>
      </c>
      <c r="I63" s="74">
        <f t="shared" si="14"/>
        <v>33.167416666666668</v>
      </c>
      <c r="J63" s="346">
        <f t="shared" si="14"/>
        <v>34.582916666666669</v>
      </c>
      <c r="K63" s="338">
        <f>'2020_original'!N68</f>
        <v>8.2399999999999967</v>
      </c>
      <c r="L63" s="75">
        <f t="shared" ref="L63:L122" si="15">K63/365</f>
        <v>2.2575342465753417E-2</v>
      </c>
      <c r="M63" s="68">
        <f t="shared" ref="M63:M122" si="16">L63*1000</f>
        <v>22.575342465753415</v>
      </c>
      <c r="N63" s="68">
        <f t="shared" ref="N63:N122" si="17">(M63*C63)/100</f>
        <v>197.88228310502274</v>
      </c>
      <c r="O63" s="68">
        <f t="shared" ref="O63:O122" si="18">(M63*D63)/100</f>
        <v>2.5397260273972593E-3</v>
      </c>
      <c r="P63" s="68">
        <f t="shared" ref="P63:P122" si="19">(M63*E63)/100</f>
        <v>6.5844748858447455E-3</v>
      </c>
      <c r="Q63" s="68">
        <f t="shared" ref="Q63:Q122" si="20">(M63*F63)/100</f>
        <v>0</v>
      </c>
      <c r="R63" s="68">
        <f t="shared" ref="R63:R122" si="21">(M63*G63)/100</f>
        <v>22.393705022831043</v>
      </c>
      <c r="S63" s="74">
        <f t="shared" ref="S63:S122" si="22">(M63*H63)/100</f>
        <v>5.9493204474885815</v>
      </c>
      <c r="T63" s="74">
        <f t="shared" ref="T63:T122" si="23">(M63*I63)/100</f>
        <v>7.4876578995433762</v>
      </c>
      <c r="U63" s="164">
        <f t="shared" ref="U63:U122" si="24">(M63*J63)/100</f>
        <v>7.8072118721461159</v>
      </c>
      <c r="V63" s="172"/>
    </row>
    <row r="64" spans="1:175" x14ac:dyDescent="0.3">
      <c r="A64" s="89" t="s">
        <v>527</v>
      </c>
      <c r="B64" s="315" t="s">
        <v>557</v>
      </c>
      <c r="C64" s="345">
        <f t="shared" si="14"/>
        <v>865.15384615384619</v>
      </c>
      <c r="D64" s="74">
        <f t="shared" si="14"/>
        <v>0.77692307692307694</v>
      </c>
      <c r="E64" s="74">
        <f t="shared" si="14"/>
        <v>4.6153846153846149E-3</v>
      </c>
      <c r="F64" s="74">
        <f t="shared" si="14"/>
        <v>0</v>
      </c>
      <c r="G64" s="74">
        <f t="shared" si="14"/>
        <v>95.862307692307681</v>
      </c>
      <c r="H64" s="74">
        <f t="shared" si="14"/>
        <v>32.779692307692315</v>
      </c>
      <c r="I64" s="74">
        <f t="shared" si="14"/>
        <v>38.94684615384616</v>
      </c>
      <c r="J64" s="346">
        <f t="shared" si="14"/>
        <v>18.51246153846154</v>
      </c>
      <c r="K64" s="338">
        <f>'2020_original'!N69</f>
        <v>3.52</v>
      </c>
      <c r="L64" s="75">
        <f t="shared" si="15"/>
        <v>9.6438356164383569E-3</v>
      </c>
      <c r="M64" s="68">
        <f t="shared" si="16"/>
        <v>9.6438356164383574</v>
      </c>
      <c r="N64" s="68">
        <f t="shared" si="17"/>
        <v>83.434014752370928</v>
      </c>
      <c r="O64" s="68">
        <f t="shared" si="18"/>
        <v>7.4925184404636469E-2</v>
      </c>
      <c r="P64" s="68">
        <f t="shared" si="19"/>
        <v>4.4510010537407804E-4</v>
      </c>
      <c r="Q64" s="68">
        <f t="shared" si="20"/>
        <v>0</v>
      </c>
      <c r="R64" s="68">
        <f t="shared" si="21"/>
        <v>9.2448033719704945</v>
      </c>
      <c r="S64" s="74">
        <f t="shared" si="22"/>
        <v>3.161219641728136</v>
      </c>
      <c r="T64" s="74">
        <f t="shared" si="23"/>
        <v>3.7559698208640686</v>
      </c>
      <c r="U64" s="164">
        <f t="shared" si="24"/>
        <v>1.7853113593256063</v>
      </c>
      <c r="V64" s="172"/>
    </row>
    <row r="65" spans="1:175" x14ac:dyDescent="0.3">
      <c r="A65" s="89" t="s">
        <v>527</v>
      </c>
      <c r="B65" s="315" t="s">
        <v>538</v>
      </c>
      <c r="C65" s="345">
        <f t="shared" si="14"/>
        <v>61</v>
      </c>
      <c r="D65" s="74">
        <f t="shared" si="14"/>
        <v>3.15</v>
      </c>
      <c r="E65" s="74">
        <f t="shared" si="14"/>
        <v>4.78</v>
      </c>
      <c r="F65" s="74">
        <f t="shared" si="14"/>
        <v>0</v>
      </c>
      <c r="G65" s="74">
        <f t="shared" si="14"/>
        <v>3.27</v>
      </c>
      <c r="H65" s="74">
        <f t="shared" si="14"/>
        <v>1.865</v>
      </c>
      <c r="I65" s="74">
        <f t="shared" si="14"/>
        <v>0.81200000000000006</v>
      </c>
      <c r="J65" s="346">
        <f t="shared" si="14"/>
        <v>0.19500000000000001</v>
      </c>
      <c r="K65" s="338">
        <f>'2020_original'!N70</f>
        <v>66.33</v>
      </c>
      <c r="L65" s="75">
        <f t="shared" si="15"/>
        <v>0.18172602739726026</v>
      </c>
      <c r="M65" s="68">
        <f t="shared" si="16"/>
        <v>181.72602739726025</v>
      </c>
      <c r="N65" s="68">
        <f t="shared" si="17"/>
        <v>110.85287671232877</v>
      </c>
      <c r="O65" s="68">
        <f t="shared" si="18"/>
        <v>5.7243698630136972</v>
      </c>
      <c r="P65" s="68">
        <f t="shared" si="19"/>
        <v>8.6865041095890412</v>
      </c>
      <c r="Q65" s="68">
        <f t="shared" si="20"/>
        <v>0</v>
      </c>
      <c r="R65" s="68">
        <f t="shared" si="21"/>
        <v>5.9424410958904108</v>
      </c>
      <c r="S65" s="74">
        <f t="shared" si="22"/>
        <v>3.3891904109589035</v>
      </c>
      <c r="T65" s="74">
        <f t="shared" si="23"/>
        <v>1.4756153424657534</v>
      </c>
      <c r="U65" s="164">
        <f t="shared" si="24"/>
        <v>0.35436575342465754</v>
      </c>
      <c r="V65" s="172"/>
    </row>
    <row r="66" spans="1:175" x14ac:dyDescent="0.3">
      <c r="A66" s="89" t="s">
        <v>527</v>
      </c>
      <c r="B66" s="314" t="s">
        <v>45</v>
      </c>
      <c r="C66" s="345">
        <f t="shared" si="14"/>
        <v>143</v>
      </c>
      <c r="D66" s="74">
        <f t="shared" si="14"/>
        <v>12.56</v>
      </c>
      <c r="E66" s="74">
        <f t="shared" si="14"/>
        <v>0.72</v>
      </c>
      <c r="F66" s="74">
        <f t="shared" si="14"/>
        <v>0</v>
      </c>
      <c r="G66" s="74">
        <f t="shared" si="14"/>
        <v>9.51</v>
      </c>
      <c r="H66" s="74">
        <f t="shared" si="14"/>
        <v>3.1259999999999999</v>
      </c>
      <c r="I66" s="74">
        <f t="shared" si="14"/>
        <v>3.6579999999999999</v>
      </c>
      <c r="J66" s="346">
        <f t="shared" si="14"/>
        <v>1.911</v>
      </c>
      <c r="K66" s="338">
        <f>'2020_original'!N71</f>
        <v>3.8513999999999995</v>
      </c>
      <c r="L66" s="75">
        <f t="shared" si="15"/>
        <v>1.0551780821917807E-2</v>
      </c>
      <c r="M66" s="68">
        <f t="shared" si="16"/>
        <v>10.551780821917806</v>
      </c>
      <c r="N66" s="68">
        <f t="shared" si="17"/>
        <v>15.089046575342463</v>
      </c>
      <c r="O66" s="68">
        <f t="shared" si="18"/>
        <v>1.3253036712328765</v>
      </c>
      <c r="P66" s="68">
        <f t="shared" si="19"/>
        <v>7.59728219178082E-2</v>
      </c>
      <c r="Q66" s="68">
        <f t="shared" si="20"/>
        <v>0</v>
      </c>
      <c r="R66" s="68">
        <f t="shared" si="21"/>
        <v>1.0034743561643833</v>
      </c>
      <c r="S66" s="74">
        <f t="shared" si="22"/>
        <v>0.32984866849315059</v>
      </c>
      <c r="T66" s="74">
        <f t="shared" si="23"/>
        <v>0.3859841424657533</v>
      </c>
      <c r="U66" s="164">
        <f t="shared" si="24"/>
        <v>0.20164453150684927</v>
      </c>
      <c r="V66" s="172"/>
    </row>
    <row r="67" spans="1:175" x14ac:dyDescent="0.3">
      <c r="A67" s="89" t="s">
        <v>527</v>
      </c>
      <c r="B67" s="314" t="s">
        <v>510</v>
      </c>
      <c r="C67" s="345">
        <f t="shared" ref="C67:J76" si="25">C53</f>
        <v>151.57142857142858</v>
      </c>
      <c r="D67" s="74">
        <f t="shared" si="25"/>
        <v>16.091428571428569</v>
      </c>
      <c r="E67" s="74">
        <f t="shared" si="25"/>
        <v>0.5647619047619048</v>
      </c>
      <c r="F67" s="74">
        <f t="shared" si="25"/>
        <v>0</v>
      </c>
      <c r="G67" s="74">
        <f t="shared" si="25"/>
        <v>8.9552380952380961</v>
      </c>
      <c r="H67" s="74">
        <f t="shared" si="25"/>
        <v>3.3169047619047611</v>
      </c>
      <c r="I67" s="74">
        <f t="shared" si="25"/>
        <v>3.1640476190476186</v>
      </c>
      <c r="J67" s="346">
        <f t="shared" si="25"/>
        <v>0.93771428571428594</v>
      </c>
      <c r="K67" s="338">
        <f>'2020_original'!N72</f>
        <v>1.1901599999999997</v>
      </c>
      <c r="L67" s="75">
        <f t="shared" si="15"/>
        <v>3.2607123287671223E-3</v>
      </c>
      <c r="M67" s="68">
        <f t="shared" si="16"/>
        <v>3.2607123287671222</v>
      </c>
      <c r="N67" s="68">
        <f t="shared" si="17"/>
        <v>4.9423082583170244</v>
      </c>
      <c r="O67" s="68">
        <f t="shared" si="18"/>
        <v>0.52469519530332653</v>
      </c>
      <c r="P67" s="68">
        <f t="shared" si="19"/>
        <v>1.8415261056751463E-2</v>
      </c>
      <c r="Q67" s="68">
        <f t="shared" si="20"/>
        <v>0</v>
      </c>
      <c r="R67" s="68">
        <f t="shared" si="21"/>
        <v>0.29200455264187858</v>
      </c>
      <c r="S67" s="74">
        <f t="shared" si="22"/>
        <v>0.1081547225048923</v>
      </c>
      <c r="T67" s="74">
        <f t="shared" si="23"/>
        <v>0.10317049080234829</v>
      </c>
      <c r="U67" s="164">
        <f t="shared" si="24"/>
        <v>3.0576165322896278E-2</v>
      </c>
      <c r="V67" s="172"/>
    </row>
    <row r="68" spans="1:175" x14ac:dyDescent="0.3">
      <c r="A68" s="89" t="s">
        <v>527</v>
      </c>
      <c r="B68" s="314" t="s">
        <v>511</v>
      </c>
      <c r="C68" s="345">
        <f t="shared" si="25"/>
        <v>221.1</v>
      </c>
      <c r="D68" s="74">
        <f t="shared" si="25"/>
        <v>17.033000000000001</v>
      </c>
      <c r="E68" s="74">
        <f t="shared" si="25"/>
        <v>0.5036666666666666</v>
      </c>
      <c r="F68" s="74">
        <f t="shared" si="25"/>
        <v>0</v>
      </c>
      <c r="G68" s="74">
        <f t="shared" si="25"/>
        <v>16.241666666666664</v>
      </c>
      <c r="H68" s="74">
        <f t="shared" si="25"/>
        <v>5.8735333333333335</v>
      </c>
      <c r="I68" s="74">
        <f t="shared" si="25"/>
        <v>6.6653666666666673</v>
      </c>
      <c r="J68" s="346">
        <f t="shared" si="25"/>
        <v>1.9619333333333331</v>
      </c>
      <c r="K68" s="338">
        <f>'2020_original'!N73</f>
        <v>2.0475071999999996</v>
      </c>
      <c r="L68" s="75">
        <f t="shared" si="15"/>
        <v>5.6096087671232871E-3</v>
      </c>
      <c r="M68" s="68">
        <f t="shared" si="16"/>
        <v>5.6096087671232873</v>
      </c>
      <c r="N68" s="68">
        <f t="shared" si="17"/>
        <v>12.402844984109588</v>
      </c>
      <c r="O68" s="68">
        <f t="shared" si="18"/>
        <v>0.95548466130410958</v>
      </c>
      <c r="P68" s="68">
        <f t="shared" si="19"/>
        <v>2.8253729490410953E-2</v>
      </c>
      <c r="Q68" s="68">
        <f t="shared" si="20"/>
        <v>0</v>
      </c>
      <c r="R68" s="68">
        <f t="shared" si="21"/>
        <v>0.91109395726027376</v>
      </c>
      <c r="S68" s="74">
        <f t="shared" si="22"/>
        <v>0.32948224080657534</v>
      </c>
      <c r="T68" s="74">
        <f t="shared" si="23"/>
        <v>0.37390099289424661</v>
      </c>
      <c r="U68" s="164">
        <f t="shared" si="24"/>
        <v>0.1100567842717808</v>
      </c>
      <c r="V68" s="172"/>
    </row>
    <row r="69" spans="1:175" x14ac:dyDescent="0.3">
      <c r="A69" s="89" t="s">
        <v>527</v>
      </c>
      <c r="B69" s="314" t="s">
        <v>55</v>
      </c>
      <c r="C69" s="345">
        <f t="shared" si="25"/>
        <v>113.55223880597015</v>
      </c>
      <c r="D69" s="74">
        <f t="shared" si="25"/>
        <v>18.628507462686564</v>
      </c>
      <c r="E69" s="74">
        <f t="shared" si="25"/>
        <v>0</v>
      </c>
      <c r="F69" s="74">
        <f t="shared" si="25"/>
        <v>0</v>
      </c>
      <c r="G69" s="74">
        <f t="shared" si="25"/>
        <v>3.7837313432835828</v>
      </c>
      <c r="H69" s="74">
        <f t="shared" si="25"/>
        <v>0.89494029850746271</v>
      </c>
      <c r="I69" s="74">
        <f t="shared" si="25"/>
        <v>1.3985970149253732</v>
      </c>
      <c r="J69" s="346">
        <f t="shared" si="25"/>
        <v>0.94408955223880608</v>
      </c>
      <c r="K69" s="338">
        <f>'2020_original'!N74</f>
        <v>3.9261600000000003</v>
      </c>
      <c r="L69" s="75">
        <f t="shared" si="15"/>
        <v>1.0756602739726027E-2</v>
      </c>
      <c r="M69" s="68">
        <f t="shared" si="16"/>
        <v>10.756602739726027</v>
      </c>
      <c r="N69" s="68">
        <f t="shared" si="17"/>
        <v>12.214363230423226</v>
      </c>
      <c r="O69" s="68">
        <f t="shared" si="18"/>
        <v>2.0037945441014102</v>
      </c>
      <c r="P69" s="68">
        <f t="shared" si="19"/>
        <v>0</v>
      </c>
      <c r="Q69" s="68">
        <f t="shared" si="20"/>
        <v>0</v>
      </c>
      <c r="R69" s="68">
        <f t="shared" si="21"/>
        <v>0.40700094933551428</v>
      </c>
      <c r="S69" s="74">
        <f t="shared" si="22"/>
        <v>9.6265172668166019E-2</v>
      </c>
      <c r="T69" s="74">
        <f t="shared" si="23"/>
        <v>0.15044152482518913</v>
      </c>
      <c r="U69" s="164">
        <f t="shared" si="24"/>
        <v>0.1015519626415866</v>
      </c>
      <c r="V69" s="172"/>
    </row>
    <row r="70" spans="1:175" x14ac:dyDescent="0.3">
      <c r="A70" s="89" t="s">
        <v>527</v>
      </c>
      <c r="B70" s="314" t="s">
        <v>58</v>
      </c>
      <c r="C70" s="345">
        <f t="shared" si="25"/>
        <v>380.28571428571428</v>
      </c>
      <c r="D70" s="74">
        <f t="shared" si="25"/>
        <v>4.2857142857142858E-2</v>
      </c>
      <c r="E70" s="74">
        <f t="shared" si="25"/>
        <v>97.391428571428577</v>
      </c>
      <c r="F70" s="74">
        <f t="shared" si="25"/>
        <v>0.05</v>
      </c>
      <c r="G70" s="74">
        <f t="shared" si="25"/>
        <v>0</v>
      </c>
      <c r="H70" s="74">
        <f t="shared" si="25"/>
        <v>0</v>
      </c>
      <c r="I70" s="74">
        <f t="shared" si="25"/>
        <v>0</v>
      </c>
      <c r="J70" s="346">
        <f t="shared" si="25"/>
        <v>0</v>
      </c>
      <c r="K70" s="338">
        <f>'2020_original'!N75</f>
        <v>33.339999999999996</v>
      </c>
      <c r="L70" s="75">
        <f t="shared" si="15"/>
        <v>9.1342465753424654E-2</v>
      </c>
      <c r="M70" s="68">
        <f t="shared" si="16"/>
        <v>91.342465753424648</v>
      </c>
      <c r="N70" s="68">
        <f t="shared" si="17"/>
        <v>347.36234833659489</v>
      </c>
      <c r="O70" s="68">
        <f t="shared" si="18"/>
        <v>3.914677103718199E-2</v>
      </c>
      <c r="P70" s="68">
        <f t="shared" si="19"/>
        <v>88.959732289628178</v>
      </c>
      <c r="Q70" s="68">
        <f t="shared" si="20"/>
        <v>4.567123287671232E-2</v>
      </c>
      <c r="R70" s="68">
        <f t="shared" si="21"/>
        <v>0</v>
      </c>
      <c r="S70" s="74">
        <f t="shared" si="22"/>
        <v>0</v>
      </c>
      <c r="T70" s="74">
        <f t="shared" si="23"/>
        <v>0</v>
      </c>
      <c r="U70" s="164">
        <f t="shared" si="24"/>
        <v>0</v>
      </c>
      <c r="V70" s="172"/>
    </row>
    <row r="71" spans="1:175" x14ac:dyDescent="0.3">
      <c r="A71" s="155" t="s">
        <v>527</v>
      </c>
      <c r="B71" s="316" t="s">
        <v>512</v>
      </c>
      <c r="C71" s="345">
        <f t="shared" si="25"/>
        <v>106.8</v>
      </c>
      <c r="D71" s="74">
        <f t="shared" si="25"/>
        <v>0.29799999999999999</v>
      </c>
      <c r="E71" s="74">
        <f t="shared" si="25"/>
        <v>2.964</v>
      </c>
      <c r="F71" s="74">
        <f t="shared" si="25"/>
        <v>0</v>
      </c>
      <c r="G71" s="74">
        <f t="shared" si="25"/>
        <v>0</v>
      </c>
      <c r="H71" s="74">
        <f t="shared" si="25"/>
        <v>0</v>
      </c>
      <c r="I71" s="74">
        <f t="shared" si="25"/>
        <v>0</v>
      </c>
      <c r="J71" s="346">
        <f t="shared" si="25"/>
        <v>0</v>
      </c>
      <c r="K71" s="338">
        <f>'2020_original'!N76</f>
        <v>2.5299999999999998</v>
      </c>
      <c r="L71" s="75">
        <f t="shared" si="15"/>
        <v>6.9315068493150675E-3</v>
      </c>
      <c r="M71" s="68">
        <f t="shared" si="16"/>
        <v>6.9315068493150678</v>
      </c>
      <c r="N71" s="68">
        <f t="shared" si="17"/>
        <v>7.4028493150684929</v>
      </c>
      <c r="O71" s="68">
        <f t="shared" si="18"/>
        <v>2.0655890410958899E-2</v>
      </c>
      <c r="P71" s="68">
        <f t="shared" si="19"/>
        <v>0.20544986301369861</v>
      </c>
      <c r="Q71" s="68">
        <f t="shared" si="20"/>
        <v>0</v>
      </c>
      <c r="R71" s="68">
        <f t="shared" si="21"/>
        <v>0</v>
      </c>
      <c r="S71" s="74">
        <f t="shared" si="22"/>
        <v>0</v>
      </c>
      <c r="T71" s="74">
        <f t="shared" si="23"/>
        <v>0</v>
      </c>
      <c r="U71" s="164">
        <f t="shared" si="24"/>
        <v>0</v>
      </c>
      <c r="V71" s="172"/>
    </row>
    <row r="72" spans="1:175" s="148" customFormat="1" ht="16.2" thickBot="1" x14ac:dyDescent="0.35">
      <c r="A72" s="114" t="s">
        <v>527</v>
      </c>
      <c r="B72" s="317" t="s">
        <v>555</v>
      </c>
      <c r="C72" s="347">
        <f t="shared" si="25"/>
        <v>228</v>
      </c>
      <c r="D72" s="147">
        <f t="shared" si="25"/>
        <v>19.600000000000001</v>
      </c>
      <c r="E72" s="147">
        <f t="shared" si="25"/>
        <v>57.9</v>
      </c>
      <c r="F72" s="147">
        <f t="shared" si="25"/>
        <v>37</v>
      </c>
      <c r="G72" s="147">
        <f t="shared" si="25"/>
        <v>13.7</v>
      </c>
      <c r="H72" s="147">
        <f t="shared" si="25"/>
        <v>8.07</v>
      </c>
      <c r="I72" s="147">
        <f t="shared" si="25"/>
        <v>4.57</v>
      </c>
      <c r="J72" s="348">
        <f t="shared" si="25"/>
        <v>0.44</v>
      </c>
      <c r="K72" s="339">
        <f>'2020_original'!N77</f>
        <v>0</v>
      </c>
      <c r="L72" s="171">
        <f t="shared" si="15"/>
        <v>0</v>
      </c>
      <c r="M72" s="134">
        <f t="shared" si="16"/>
        <v>0</v>
      </c>
      <c r="N72" s="134">
        <f t="shared" si="17"/>
        <v>0</v>
      </c>
      <c r="O72" s="134">
        <f t="shared" si="18"/>
        <v>0</v>
      </c>
      <c r="P72" s="134">
        <f t="shared" si="19"/>
        <v>0</v>
      </c>
      <c r="Q72" s="134">
        <f t="shared" si="20"/>
        <v>0</v>
      </c>
      <c r="R72" s="134">
        <f t="shared" si="21"/>
        <v>0</v>
      </c>
      <c r="S72" s="147">
        <f t="shared" si="22"/>
        <v>0</v>
      </c>
      <c r="T72" s="147">
        <f t="shared" si="23"/>
        <v>0</v>
      </c>
      <c r="U72" s="167">
        <f t="shared" si="24"/>
        <v>0</v>
      </c>
      <c r="V72" s="1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row>
    <row r="73" spans="1:175" x14ac:dyDescent="0.3">
      <c r="A73" s="112" t="s">
        <v>528</v>
      </c>
      <c r="B73" s="318" t="s">
        <v>503</v>
      </c>
      <c r="C73" s="343">
        <f t="shared" si="25"/>
        <v>357.3</v>
      </c>
      <c r="D73" s="206">
        <f t="shared" si="25"/>
        <v>10.72</v>
      </c>
      <c r="E73" s="206">
        <f t="shared" si="25"/>
        <v>74.533000000000001</v>
      </c>
      <c r="F73" s="206">
        <f t="shared" si="25"/>
        <v>9.7399999999999984</v>
      </c>
      <c r="G73" s="206">
        <f t="shared" si="25"/>
        <v>2.7979999999999996</v>
      </c>
      <c r="H73" s="206">
        <f t="shared" si="25"/>
        <v>0.48210000000000008</v>
      </c>
      <c r="I73" s="206">
        <f t="shared" si="25"/>
        <v>0.66289999999999993</v>
      </c>
      <c r="J73" s="344">
        <f t="shared" si="25"/>
        <v>1.2327999999999999</v>
      </c>
      <c r="K73" s="341">
        <f>'2020_original'!N78</f>
        <v>91.085380608787958</v>
      </c>
      <c r="L73" s="170">
        <f t="shared" si="15"/>
        <v>0.24954898796928207</v>
      </c>
      <c r="M73" s="130">
        <f t="shared" si="16"/>
        <v>249.54898796928208</v>
      </c>
      <c r="N73" s="130">
        <f t="shared" si="17"/>
        <v>891.6385340142449</v>
      </c>
      <c r="O73" s="130">
        <f t="shared" si="18"/>
        <v>26.751651510307042</v>
      </c>
      <c r="P73" s="130">
        <f t="shared" si="19"/>
        <v>185.99634720314501</v>
      </c>
      <c r="Q73" s="130">
        <f t="shared" si="20"/>
        <v>24.306071428208071</v>
      </c>
      <c r="R73" s="130">
        <f t="shared" si="21"/>
        <v>6.9823806833805113</v>
      </c>
      <c r="S73" s="146">
        <f t="shared" si="22"/>
        <v>1.2030756709999091</v>
      </c>
      <c r="T73" s="146">
        <f t="shared" si="23"/>
        <v>1.6542602412483709</v>
      </c>
      <c r="U73" s="168">
        <f t="shared" si="24"/>
        <v>3.0764399236853093</v>
      </c>
      <c r="V73" s="172"/>
    </row>
    <row r="74" spans="1:175" x14ac:dyDescent="0.3">
      <c r="A74" s="90" t="s">
        <v>528</v>
      </c>
      <c r="B74" s="319" t="s">
        <v>504</v>
      </c>
      <c r="C74" s="345">
        <f t="shared" si="25"/>
        <v>97</v>
      </c>
      <c r="D74" s="74">
        <f t="shared" si="25"/>
        <v>1.6949999999999996</v>
      </c>
      <c r="E74" s="74">
        <f t="shared" si="25"/>
        <v>22.623333333333335</v>
      </c>
      <c r="F74" s="74">
        <f t="shared" si="25"/>
        <v>2.3833333333333333</v>
      </c>
      <c r="G74" s="74">
        <f t="shared" si="25"/>
        <v>0.13666666666666669</v>
      </c>
      <c r="H74" s="74">
        <f t="shared" si="25"/>
        <v>3.5999999999999997E-2</v>
      </c>
      <c r="I74" s="74">
        <f t="shared" si="25"/>
        <v>1.4833333333333336E-2</v>
      </c>
      <c r="J74" s="346">
        <f t="shared" si="25"/>
        <v>4.7166666666666669E-2</v>
      </c>
      <c r="K74" s="338">
        <f>'2020_original'!N79</f>
        <v>54.394971922425924</v>
      </c>
      <c r="L74" s="75">
        <f t="shared" si="15"/>
        <v>0.14902732033541349</v>
      </c>
      <c r="M74" s="68">
        <f t="shared" si="16"/>
        <v>149.02732033541349</v>
      </c>
      <c r="N74" s="68">
        <f t="shared" si="17"/>
        <v>144.5565007253511</v>
      </c>
      <c r="O74" s="68">
        <f t="shared" si="18"/>
        <v>2.5260130796852582</v>
      </c>
      <c r="P74" s="68">
        <f t="shared" si="19"/>
        <v>33.714947437215045</v>
      </c>
      <c r="Q74" s="68">
        <f t="shared" si="20"/>
        <v>3.5518178013273545</v>
      </c>
      <c r="R74" s="68">
        <f t="shared" si="21"/>
        <v>0.20367067112506515</v>
      </c>
      <c r="S74" s="74">
        <f t="shared" si="22"/>
        <v>5.3649835320748851E-2</v>
      </c>
      <c r="T74" s="74">
        <f t="shared" si="23"/>
        <v>2.2105719183086337E-2</v>
      </c>
      <c r="U74" s="164">
        <f t="shared" si="24"/>
        <v>7.029121942487003E-2</v>
      </c>
      <c r="V74" s="172"/>
    </row>
    <row r="75" spans="1:175" x14ac:dyDescent="0.3">
      <c r="A75" s="90" t="s">
        <v>528</v>
      </c>
      <c r="B75" s="319" t="s">
        <v>505</v>
      </c>
      <c r="C75" s="345">
        <f t="shared" si="25"/>
        <v>348.59090909090907</v>
      </c>
      <c r="D75" s="74">
        <f t="shared" si="25"/>
        <v>23.472272727272728</v>
      </c>
      <c r="E75" s="74">
        <f t="shared" si="25"/>
        <v>59.699090909090891</v>
      </c>
      <c r="F75" s="74">
        <f t="shared" si="25"/>
        <v>17.509090909090908</v>
      </c>
      <c r="G75" s="74">
        <f t="shared" si="25"/>
        <v>2.6995454545454547</v>
      </c>
      <c r="H75" s="74">
        <f t="shared" si="25"/>
        <v>0.44359090909090909</v>
      </c>
      <c r="I75" s="74">
        <f t="shared" si="25"/>
        <v>0.55286363636363633</v>
      </c>
      <c r="J75" s="346">
        <f t="shared" si="25"/>
        <v>1.2331363636363635</v>
      </c>
      <c r="K75" s="338">
        <f>'2020_original'!N80</f>
        <v>10.462112167798256</v>
      </c>
      <c r="L75" s="75">
        <f t="shared" si="15"/>
        <v>2.8663321007666456E-2</v>
      </c>
      <c r="M75" s="68">
        <f t="shared" si="16"/>
        <v>28.663321007666458</v>
      </c>
      <c r="N75" s="68">
        <f t="shared" si="17"/>
        <v>99.917731276270018</v>
      </c>
      <c r="O75" s="68">
        <f t="shared" si="18"/>
        <v>6.7279328796131281</v>
      </c>
      <c r="P75" s="68">
        <f t="shared" si="19"/>
        <v>17.111742065931345</v>
      </c>
      <c r="Q75" s="68">
        <f t="shared" si="20"/>
        <v>5.0186869327968715</v>
      </c>
      <c r="R75" s="68">
        <f t="shared" si="21"/>
        <v>0.77377937938423225</v>
      </c>
      <c r="S75" s="74">
        <f t="shared" si="22"/>
        <v>0.12714788623355316</v>
      </c>
      <c r="T75" s="74">
        <f t="shared" si="23"/>
        <v>0.15846907882556688</v>
      </c>
      <c r="U75" s="164">
        <f t="shared" si="24"/>
        <v>0.35345783437135603</v>
      </c>
      <c r="V75" s="172"/>
    </row>
    <row r="76" spans="1:175" x14ac:dyDescent="0.3">
      <c r="A76" s="90" t="s">
        <v>528</v>
      </c>
      <c r="B76" s="319" t="s">
        <v>507</v>
      </c>
      <c r="C76" s="345">
        <f t="shared" si="25"/>
        <v>51.45289855072464</v>
      </c>
      <c r="D76" s="74">
        <f t="shared" si="25"/>
        <v>1.4574055147620553</v>
      </c>
      <c r="E76" s="74">
        <f t="shared" si="25"/>
        <v>10.32230470447683</v>
      </c>
      <c r="F76" s="74">
        <f t="shared" si="25"/>
        <v>2.341478171913026</v>
      </c>
      <c r="G76" s="74">
        <f t="shared" si="25"/>
        <v>0.30573691327936681</v>
      </c>
      <c r="H76" s="74">
        <f t="shared" si="25"/>
        <v>4.7623831967473801E-2</v>
      </c>
      <c r="I76" s="74">
        <f t="shared" si="25"/>
        <v>3.6630375945767013E-2</v>
      </c>
      <c r="J76" s="346">
        <f t="shared" si="25"/>
        <v>0.11007106713835288</v>
      </c>
      <c r="K76" s="338">
        <f>'2020_original'!N82</f>
        <v>116.09716654229948</v>
      </c>
      <c r="L76" s="75">
        <f t="shared" si="15"/>
        <v>0.31807442888301224</v>
      </c>
      <c r="M76" s="68">
        <f t="shared" si="16"/>
        <v>318.07442888301222</v>
      </c>
      <c r="N76" s="68">
        <f t="shared" si="17"/>
        <v>163.65851320897306</v>
      </c>
      <c r="O76" s="68">
        <f t="shared" si="18"/>
        <v>4.6356342675889319</v>
      </c>
      <c r="P76" s="68">
        <f t="shared" si="19"/>
        <v>32.832611736328978</v>
      </c>
      <c r="Q76" s="68">
        <f t="shared" si="20"/>
        <v>7.4476433227327528</v>
      </c>
      <c r="R76" s="68">
        <f t="shared" si="21"/>
        <v>0.97247094079789631</v>
      </c>
      <c r="S76" s="74">
        <f t="shared" si="22"/>
        <v>0.1514792315427477</v>
      </c>
      <c r="T76" s="74">
        <f t="shared" si="23"/>
        <v>0.1165118590871987</v>
      </c>
      <c r="U76" s="164">
        <f t="shared" si="24"/>
        <v>0.35010791816575287</v>
      </c>
      <c r="V76" s="172"/>
    </row>
    <row r="77" spans="1:175" x14ac:dyDescent="0.3">
      <c r="A77" s="90" t="s">
        <v>528</v>
      </c>
      <c r="B77" s="319" t="s">
        <v>508</v>
      </c>
      <c r="C77" s="345">
        <f t="shared" ref="C77:J86" si="26">C63</f>
        <v>876.54166666666663</v>
      </c>
      <c r="D77" s="74">
        <f t="shared" si="26"/>
        <v>1.1250000000000001E-2</v>
      </c>
      <c r="E77" s="74">
        <f t="shared" si="26"/>
        <v>2.9166666666666664E-2</v>
      </c>
      <c r="F77" s="74">
        <f t="shared" si="26"/>
        <v>0</v>
      </c>
      <c r="G77" s="74">
        <f t="shared" si="26"/>
        <v>99.195416666666674</v>
      </c>
      <c r="H77" s="74">
        <f t="shared" si="26"/>
        <v>26.353179166666663</v>
      </c>
      <c r="I77" s="74">
        <f t="shared" si="26"/>
        <v>33.167416666666668</v>
      </c>
      <c r="J77" s="346">
        <f t="shared" si="26"/>
        <v>34.582916666666669</v>
      </c>
      <c r="K77" s="338">
        <f>'2020_original'!N83</f>
        <v>19.823472041255233</v>
      </c>
      <c r="L77" s="75">
        <f t="shared" si="15"/>
        <v>5.4310882304808857E-2</v>
      </c>
      <c r="M77" s="68">
        <f t="shared" si="16"/>
        <v>54.310882304808857</v>
      </c>
      <c r="N77" s="68">
        <f t="shared" si="17"/>
        <v>476.05751293594329</v>
      </c>
      <c r="O77" s="68">
        <f t="shared" si="18"/>
        <v>6.1099742592909964E-3</v>
      </c>
      <c r="P77" s="68">
        <f t="shared" si="19"/>
        <v>1.5840674005569249E-2</v>
      </c>
      <c r="Q77" s="68">
        <f t="shared" si="20"/>
        <v>0</v>
      </c>
      <c r="R77" s="68">
        <f t="shared" si="21"/>
        <v>53.873905997598087</v>
      </c>
      <c r="S77" s="74">
        <f t="shared" si="22"/>
        <v>14.312644120783739</v>
      </c>
      <c r="T77" s="74">
        <f t="shared" si="23"/>
        <v>18.013516629378891</v>
      </c>
      <c r="U77" s="164">
        <f t="shared" si="24"/>
        <v>18.78228716840346</v>
      </c>
      <c r="V77" s="172"/>
    </row>
    <row r="78" spans="1:175" x14ac:dyDescent="0.3">
      <c r="A78" s="90" t="s">
        <v>528</v>
      </c>
      <c r="B78" s="320" t="s">
        <v>557</v>
      </c>
      <c r="C78" s="345">
        <f t="shared" si="26"/>
        <v>865.15384615384619</v>
      </c>
      <c r="D78" s="74">
        <f t="shared" si="26"/>
        <v>0.77692307692307694</v>
      </c>
      <c r="E78" s="74">
        <f t="shared" si="26"/>
        <v>4.6153846153846149E-3</v>
      </c>
      <c r="F78" s="74">
        <f t="shared" si="26"/>
        <v>0</v>
      </c>
      <c r="G78" s="74">
        <f t="shared" si="26"/>
        <v>95.862307692307681</v>
      </c>
      <c r="H78" s="74">
        <f t="shared" si="26"/>
        <v>32.779692307692315</v>
      </c>
      <c r="I78" s="74">
        <f t="shared" si="26"/>
        <v>38.94684615384616</v>
      </c>
      <c r="J78" s="346">
        <f t="shared" si="26"/>
        <v>18.51246153846154</v>
      </c>
      <c r="K78" s="338">
        <f>'2020_original'!N84</f>
        <v>2.81</v>
      </c>
      <c r="L78" s="75">
        <f t="shared" si="15"/>
        <v>7.6986301369863014E-3</v>
      </c>
      <c r="M78" s="68">
        <f t="shared" si="16"/>
        <v>7.6986301369863011</v>
      </c>
      <c r="N78" s="68">
        <f t="shared" si="17"/>
        <v>66.604994731296102</v>
      </c>
      <c r="O78" s="68">
        <f t="shared" si="18"/>
        <v>5.9812434141201271E-2</v>
      </c>
      <c r="P78" s="68">
        <f t="shared" si="19"/>
        <v>3.5532139093782922E-4</v>
      </c>
      <c r="Q78" s="68">
        <f t="shared" si="20"/>
        <v>0</v>
      </c>
      <c r="R78" s="68">
        <f t="shared" si="21"/>
        <v>7.3800845100105361</v>
      </c>
      <c r="S78" s="74">
        <f t="shared" si="22"/>
        <v>2.5235872708113809</v>
      </c>
      <c r="T78" s="74">
        <f t="shared" si="23"/>
        <v>2.9983736354056907</v>
      </c>
      <c r="U78" s="164">
        <f t="shared" si="24"/>
        <v>1.425205943097998</v>
      </c>
      <c r="V78" s="172"/>
    </row>
    <row r="79" spans="1:175" x14ac:dyDescent="0.3">
      <c r="A79" s="90" t="s">
        <v>528</v>
      </c>
      <c r="B79" s="320" t="s">
        <v>538</v>
      </c>
      <c r="C79" s="345">
        <f t="shared" si="26"/>
        <v>61</v>
      </c>
      <c r="D79" s="74">
        <f t="shared" si="26"/>
        <v>3.15</v>
      </c>
      <c r="E79" s="74">
        <f t="shared" si="26"/>
        <v>4.78</v>
      </c>
      <c r="F79" s="74">
        <f t="shared" si="26"/>
        <v>0</v>
      </c>
      <c r="G79" s="74">
        <f t="shared" si="26"/>
        <v>3.27</v>
      </c>
      <c r="H79" s="74">
        <f t="shared" si="26"/>
        <v>1.865</v>
      </c>
      <c r="I79" s="74">
        <f t="shared" si="26"/>
        <v>0.81200000000000006</v>
      </c>
      <c r="J79" s="346">
        <f t="shared" si="26"/>
        <v>0.19500000000000001</v>
      </c>
      <c r="K79" s="338">
        <f>'2020_original'!N85</f>
        <v>129.79199999999997</v>
      </c>
      <c r="L79" s="75">
        <f t="shared" si="15"/>
        <v>0.35559452054794516</v>
      </c>
      <c r="M79" s="68">
        <f t="shared" si="16"/>
        <v>355.59452054794514</v>
      </c>
      <c r="N79" s="68">
        <f t="shared" si="17"/>
        <v>216.91265753424653</v>
      </c>
      <c r="O79" s="68">
        <f t="shared" si="18"/>
        <v>11.201227397260272</v>
      </c>
      <c r="P79" s="68">
        <f t="shared" si="19"/>
        <v>16.997418082191778</v>
      </c>
      <c r="Q79" s="68">
        <f t="shared" si="20"/>
        <v>0</v>
      </c>
      <c r="R79" s="68">
        <f t="shared" si="21"/>
        <v>11.627940821917807</v>
      </c>
      <c r="S79" s="74">
        <f t="shared" si="22"/>
        <v>6.6318378082191769</v>
      </c>
      <c r="T79" s="74">
        <f t="shared" si="23"/>
        <v>2.8874275068493147</v>
      </c>
      <c r="U79" s="164">
        <f t="shared" si="24"/>
        <v>0.69340931506849302</v>
      </c>
      <c r="V79" s="172"/>
    </row>
    <row r="80" spans="1:175" x14ac:dyDescent="0.3">
      <c r="A80" s="90" t="s">
        <v>528</v>
      </c>
      <c r="B80" s="319" t="s">
        <v>45</v>
      </c>
      <c r="C80" s="345">
        <f t="shared" si="26"/>
        <v>143</v>
      </c>
      <c r="D80" s="74">
        <f t="shared" si="26"/>
        <v>12.56</v>
      </c>
      <c r="E80" s="74">
        <f t="shared" si="26"/>
        <v>0.72</v>
      </c>
      <c r="F80" s="74">
        <f t="shared" si="26"/>
        <v>0</v>
      </c>
      <c r="G80" s="74">
        <f t="shared" si="26"/>
        <v>9.51</v>
      </c>
      <c r="H80" s="74">
        <f t="shared" si="26"/>
        <v>3.1259999999999999</v>
      </c>
      <c r="I80" s="74">
        <f t="shared" si="26"/>
        <v>3.6579999999999999</v>
      </c>
      <c r="J80" s="346">
        <f t="shared" si="26"/>
        <v>1.911</v>
      </c>
      <c r="K80" s="338">
        <f>'2020_original'!N86</f>
        <v>12.730342961604777</v>
      </c>
      <c r="L80" s="75">
        <f t="shared" si="15"/>
        <v>3.4877651949602129E-2</v>
      </c>
      <c r="M80" s="68">
        <f t="shared" si="16"/>
        <v>34.877651949602125</v>
      </c>
      <c r="N80" s="68">
        <f t="shared" si="17"/>
        <v>49.875042287931038</v>
      </c>
      <c r="O80" s="68">
        <f t="shared" si="18"/>
        <v>4.380633084870027</v>
      </c>
      <c r="P80" s="68">
        <f t="shared" si="19"/>
        <v>0.25111909403713528</v>
      </c>
      <c r="Q80" s="68">
        <f t="shared" si="20"/>
        <v>0</v>
      </c>
      <c r="R80" s="68">
        <f t="shared" si="21"/>
        <v>3.3168647004071619</v>
      </c>
      <c r="S80" s="74">
        <f t="shared" si="22"/>
        <v>1.0902753999445622</v>
      </c>
      <c r="T80" s="74">
        <f t="shared" si="23"/>
        <v>1.2758245083164457</v>
      </c>
      <c r="U80" s="164">
        <f t="shared" si="24"/>
        <v>0.66651192875689658</v>
      </c>
      <c r="V80" s="172"/>
    </row>
    <row r="81" spans="1:175" x14ac:dyDescent="0.3">
      <c r="A81" s="90" t="s">
        <v>528</v>
      </c>
      <c r="B81" s="319" t="s">
        <v>510</v>
      </c>
      <c r="C81" s="345">
        <f t="shared" si="26"/>
        <v>151.57142857142858</v>
      </c>
      <c r="D81" s="74">
        <f t="shared" si="26"/>
        <v>16.091428571428569</v>
      </c>
      <c r="E81" s="74">
        <f t="shared" si="26"/>
        <v>0.5647619047619048</v>
      </c>
      <c r="F81" s="74">
        <f t="shared" si="26"/>
        <v>0</v>
      </c>
      <c r="G81" s="74">
        <f t="shared" si="26"/>
        <v>8.9552380952380961</v>
      </c>
      <c r="H81" s="74">
        <f t="shared" si="26"/>
        <v>3.3169047619047611</v>
      </c>
      <c r="I81" s="74">
        <f t="shared" si="26"/>
        <v>3.1640476190476186</v>
      </c>
      <c r="J81" s="346">
        <f t="shared" si="26"/>
        <v>0.93771428571428594</v>
      </c>
      <c r="K81" s="338">
        <f>'2020_original'!N87</f>
        <v>20.559283865128709</v>
      </c>
      <c r="L81" s="75">
        <f t="shared" si="15"/>
        <v>5.6326805109941668E-2</v>
      </c>
      <c r="M81" s="68">
        <f t="shared" si="16"/>
        <v>56.326805109941667</v>
      </c>
      <c r="N81" s="68">
        <f t="shared" si="17"/>
        <v>85.375343173783023</v>
      </c>
      <c r="O81" s="68">
        <f t="shared" si="18"/>
        <v>9.0637876108340407</v>
      </c>
      <c r="P81" s="68">
        <f t="shared" si="19"/>
        <v>0.31811233743043249</v>
      </c>
      <c r="Q81" s="68">
        <f t="shared" si="20"/>
        <v>0</v>
      </c>
      <c r="R81" s="68">
        <f t="shared" si="21"/>
        <v>5.044199509036015</v>
      </c>
      <c r="S81" s="74">
        <f t="shared" si="22"/>
        <v>1.8683064809204695</v>
      </c>
      <c r="T81" s="74">
        <f t="shared" si="23"/>
        <v>1.7822069359667017</v>
      </c>
      <c r="U81" s="164">
        <f t="shared" si="24"/>
        <v>0.52818449820236746</v>
      </c>
      <c r="V81" s="172"/>
    </row>
    <row r="82" spans="1:175" x14ac:dyDescent="0.3">
      <c r="A82" s="90" t="s">
        <v>528</v>
      </c>
      <c r="B82" s="319" t="s">
        <v>511</v>
      </c>
      <c r="C82" s="345">
        <f t="shared" si="26"/>
        <v>221.1</v>
      </c>
      <c r="D82" s="74">
        <f t="shared" si="26"/>
        <v>17.033000000000001</v>
      </c>
      <c r="E82" s="74">
        <f t="shared" si="26"/>
        <v>0.5036666666666666</v>
      </c>
      <c r="F82" s="74">
        <f t="shared" si="26"/>
        <v>0</v>
      </c>
      <c r="G82" s="74">
        <f t="shared" si="26"/>
        <v>16.241666666666664</v>
      </c>
      <c r="H82" s="74">
        <f t="shared" si="26"/>
        <v>5.8735333333333335</v>
      </c>
      <c r="I82" s="74">
        <f t="shared" si="26"/>
        <v>6.6653666666666673</v>
      </c>
      <c r="J82" s="346">
        <f t="shared" si="26"/>
        <v>1.9619333333333331</v>
      </c>
      <c r="K82" s="338">
        <f>'2020_original'!N88</f>
        <v>41.288220710285032</v>
      </c>
      <c r="L82" s="75">
        <f t="shared" si="15"/>
        <v>0.1131184129048905</v>
      </c>
      <c r="M82" s="68">
        <f t="shared" si="16"/>
        <v>113.11841290489049</v>
      </c>
      <c r="N82" s="68">
        <f t="shared" si="17"/>
        <v>250.10481093271287</v>
      </c>
      <c r="O82" s="68">
        <f t="shared" si="18"/>
        <v>19.267459270089997</v>
      </c>
      <c r="P82" s="68">
        <f t="shared" si="19"/>
        <v>0.56973973966429836</v>
      </c>
      <c r="Q82" s="68">
        <f t="shared" si="20"/>
        <v>0</v>
      </c>
      <c r="R82" s="68">
        <f t="shared" si="21"/>
        <v>18.372315562635961</v>
      </c>
      <c r="S82" s="74">
        <f t="shared" si="22"/>
        <v>6.6440476881063786</v>
      </c>
      <c r="T82" s="74">
        <f t="shared" si="23"/>
        <v>7.5397569876249362</v>
      </c>
      <c r="U82" s="164">
        <f t="shared" si="24"/>
        <v>2.2193078489186813</v>
      </c>
      <c r="V82" s="172"/>
    </row>
    <row r="83" spans="1:175" x14ac:dyDescent="0.3">
      <c r="A83" s="90" t="s">
        <v>528</v>
      </c>
      <c r="B83" s="319" t="s">
        <v>55</v>
      </c>
      <c r="C83" s="345">
        <f t="shared" si="26"/>
        <v>113.55223880597015</v>
      </c>
      <c r="D83" s="74">
        <f t="shared" si="26"/>
        <v>18.628507462686564</v>
      </c>
      <c r="E83" s="74">
        <f t="shared" si="26"/>
        <v>0</v>
      </c>
      <c r="F83" s="74">
        <f t="shared" si="26"/>
        <v>0</v>
      </c>
      <c r="G83" s="74">
        <f t="shared" si="26"/>
        <v>3.7837313432835828</v>
      </c>
      <c r="H83" s="74">
        <f t="shared" si="26"/>
        <v>0.89494029850746271</v>
      </c>
      <c r="I83" s="74">
        <f t="shared" si="26"/>
        <v>1.3985970149253732</v>
      </c>
      <c r="J83" s="346">
        <f t="shared" si="26"/>
        <v>0.94408955223880608</v>
      </c>
      <c r="K83" s="338">
        <f>'2020_original'!N89</f>
        <v>4.9518531150115379</v>
      </c>
      <c r="L83" s="75">
        <f t="shared" si="15"/>
        <v>1.356672086304531E-2</v>
      </c>
      <c r="M83" s="68">
        <f t="shared" si="16"/>
        <v>13.56672086304531</v>
      </c>
      <c r="N83" s="68">
        <f t="shared" si="17"/>
        <v>15.405315272544586</v>
      </c>
      <c r="O83" s="68">
        <f t="shared" si="18"/>
        <v>2.5272776084142508</v>
      </c>
      <c r="P83" s="68">
        <f t="shared" si="19"/>
        <v>0</v>
      </c>
      <c r="Q83" s="68">
        <f t="shared" si="20"/>
        <v>0</v>
      </c>
      <c r="R83" s="68">
        <f t="shared" si="21"/>
        <v>0.51332826955083843</v>
      </c>
      <c r="S83" s="74">
        <f t="shared" si="22"/>
        <v>0.12141405218941191</v>
      </c>
      <c r="T83" s="74">
        <f t="shared" si="23"/>
        <v>0.18974375301380952</v>
      </c>
      <c r="U83" s="164">
        <f t="shared" si="24"/>
        <v>0.12808199424941316</v>
      </c>
      <c r="V83" s="172"/>
    </row>
    <row r="84" spans="1:175" x14ac:dyDescent="0.3">
      <c r="A84" s="90" t="s">
        <v>528</v>
      </c>
      <c r="B84" s="319" t="s">
        <v>58</v>
      </c>
      <c r="C84" s="345">
        <f t="shared" si="26"/>
        <v>380.28571428571428</v>
      </c>
      <c r="D84" s="74">
        <f t="shared" si="26"/>
        <v>4.2857142857142858E-2</v>
      </c>
      <c r="E84" s="74">
        <f t="shared" si="26"/>
        <v>97.391428571428577</v>
      </c>
      <c r="F84" s="74">
        <f t="shared" si="26"/>
        <v>0.05</v>
      </c>
      <c r="G84" s="74">
        <f t="shared" si="26"/>
        <v>0</v>
      </c>
      <c r="H84" s="74">
        <f t="shared" si="26"/>
        <v>0</v>
      </c>
      <c r="I84" s="74">
        <f t="shared" si="26"/>
        <v>0</v>
      </c>
      <c r="J84" s="346">
        <f t="shared" si="26"/>
        <v>0</v>
      </c>
      <c r="K84" s="338">
        <f>'2020_original'!N90</f>
        <v>50.051798687470139</v>
      </c>
      <c r="L84" s="75">
        <f t="shared" si="15"/>
        <v>0.13712821558210997</v>
      </c>
      <c r="M84" s="68">
        <f t="shared" si="16"/>
        <v>137.12821558210996</v>
      </c>
      <c r="N84" s="68">
        <f t="shared" si="17"/>
        <v>521.47901411368105</v>
      </c>
      <c r="O84" s="68">
        <f t="shared" si="18"/>
        <v>5.8769235249475693E-2</v>
      </c>
      <c r="P84" s="68">
        <f t="shared" si="19"/>
        <v>133.55112812992522</v>
      </c>
      <c r="Q84" s="68">
        <f t="shared" si="20"/>
        <v>6.8564107791054985E-2</v>
      </c>
      <c r="R84" s="68">
        <f t="shared" si="21"/>
        <v>0</v>
      </c>
      <c r="S84" s="74">
        <f t="shared" si="22"/>
        <v>0</v>
      </c>
      <c r="T84" s="74">
        <f t="shared" si="23"/>
        <v>0</v>
      </c>
      <c r="U84" s="164">
        <f t="shared" si="24"/>
        <v>0</v>
      </c>
      <c r="V84" s="172"/>
    </row>
    <row r="85" spans="1:175" x14ac:dyDescent="0.3">
      <c r="A85" s="157" t="s">
        <v>528</v>
      </c>
      <c r="B85" s="321" t="s">
        <v>512</v>
      </c>
      <c r="C85" s="345">
        <f t="shared" si="26"/>
        <v>106.8</v>
      </c>
      <c r="D85" s="74">
        <f t="shared" si="26"/>
        <v>0.29799999999999999</v>
      </c>
      <c r="E85" s="74">
        <f t="shared" si="26"/>
        <v>2.964</v>
      </c>
      <c r="F85" s="74">
        <f t="shared" si="26"/>
        <v>0</v>
      </c>
      <c r="G85" s="74">
        <f t="shared" si="26"/>
        <v>0</v>
      </c>
      <c r="H85" s="74">
        <f t="shared" si="26"/>
        <v>0</v>
      </c>
      <c r="I85" s="74">
        <f t="shared" si="26"/>
        <v>0</v>
      </c>
      <c r="J85" s="346">
        <f t="shared" si="26"/>
        <v>0</v>
      </c>
      <c r="K85" s="338">
        <f>'2020_original'!N91</f>
        <v>62.792724765783198</v>
      </c>
      <c r="L85" s="75">
        <f t="shared" si="15"/>
        <v>0.17203486237200877</v>
      </c>
      <c r="M85" s="68">
        <f t="shared" si="16"/>
        <v>172.03486237200877</v>
      </c>
      <c r="N85" s="68">
        <f t="shared" si="17"/>
        <v>183.73323301330535</v>
      </c>
      <c r="O85" s="68">
        <f t="shared" si="18"/>
        <v>0.51266388986858613</v>
      </c>
      <c r="P85" s="68">
        <f t="shared" si="19"/>
        <v>5.0991133207063397</v>
      </c>
      <c r="Q85" s="68">
        <f t="shared" si="20"/>
        <v>0</v>
      </c>
      <c r="R85" s="68">
        <f t="shared" si="21"/>
        <v>0</v>
      </c>
      <c r="S85" s="74">
        <f t="shared" si="22"/>
        <v>0</v>
      </c>
      <c r="T85" s="74">
        <f t="shared" si="23"/>
        <v>0</v>
      </c>
      <c r="U85" s="164">
        <f t="shared" si="24"/>
        <v>0</v>
      </c>
      <c r="V85" s="172"/>
    </row>
    <row r="86" spans="1:175" s="148" customFormat="1" ht="16.2" thickBot="1" x14ac:dyDescent="0.35">
      <c r="A86" s="118" t="s">
        <v>528</v>
      </c>
      <c r="B86" s="322" t="s">
        <v>555</v>
      </c>
      <c r="C86" s="347">
        <f t="shared" si="26"/>
        <v>228</v>
      </c>
      <c r="D86" s="147">
        <f t="shared" si="26"/>
        <v>19.600000000000001</v>
      </c>
      <c r="E86" s="147">
        <f t="shared" si="26"/>
        <v>57.9</v>
      </c>
      <c r="F86" s="147">
        <f t="shared" si="26"/>
        <v>37</v>
      </c>
      <c r="G86" s="147">
        <f t="shared" si="26"/>
        <v>13.7</v>
      </c>
      <c r="H86" s="147">
        <f t="shared" si="26"/>
        <v>8.07</v>
      </c>
      <c r="I86" s="147">
        <f t="shared" si="26"/>
        <v>4.57</v>
      </c>
      <c r="J86" s="348">
        <f t="shared" si="26"/>
        <v>0.44</v>
      </c>
      <c r="K86" s="339">
        <f>'2020_original'!N92</f>
        <v>0</v>
      </c>
      <c r="L86" s="171">
        <f t="shared" si="15"/>
        <v>0</v>
      </c>
      <c r="M86" s="134">
        <f t="shared" si="16"/>
        <v>0</v>
      </c>
      <c r="N86" s="134">
        <f t="shared" si="17"/>
        <v>0</v>
      </c>
      <c r="O86" s="134">
        <f t="shared" si="18"/>
        <v>0</v>
      </c>
      <c r="P86" s="134">
        <f t="shared" si="19"/>
        <v>0</v>
      </c>
      <c r="Q86" s="134">
        <f t="shared" si="20"/>
        <v>0</v>
      </c>
      <c r="R86" s="134">
        <f t="shared" si="21"/>
        <v>0</v>
      </c>
      <c r="S86" s="147">
        <f t="shared" si="22"/>
        <v>0</v>
      </c>
      <c r="T86" s="147">
        <f t="shared" si="23"/>
        <v>0</v>
      </c>
      <c r="U86" s="167">
        <f t="shared" si="24"/>
        <v>0</v>
      </c>
      <c r="V86" s="172"/>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row>
    <row r="87" spans="1:175" x14ac:dyDescent="0.3">
      <c r="A87" s="116" t="s">
        <v>529</v>
      </c>
      <c r="B87" s="323" t="s">
        <v>503</v>
      </c>
      <c r="C87" s="343">
        <f t="shared" ref="C87:J96" si="27">C73</f>
        <v>357.3</v>
      </c>
      <c r="D87" s="206">
        <f t="shared" si="27"/>
        <v>10.72</v>
      </c>
      <c r="E87" s="206">
        <f t="shared" si="27"/>
        <v>74.533000000000001</v>
      </c>
      <c r="F87" s="206">
        <f t="shared" si="27"/>
        <v>9.7399999999999984</v>
      </c>
      <c r="G87" s="206">
        <f t="shared" si="27"/>
        <v>2.7979999999999996</v>
      </c>
      <c r="H87" s="206">
        <f t="shared" si="27"/>
        <v>0.48210000000000008</v>
      </c>
      <c r="I87" s="206">
        <f t="shared" si="27"/>
        <v>0.66289999999999993</v>
      </c>
      <c r="J87" s="344">
        <f t="shared" si="27"/>
        <v>1.2327999999999999</v>
      </c>
      <c r="K87" s="341">
        <f>'2020_original'!N93</f>
        <v>89.444689285714276</v>
      </c>
      <c r="L87" s="170">
        <f t="shared" si="15"/>
        <v>0.24505394324853227</v>
      </c>
      <c r="M87" s="130">
        <f t="shared" si="16"/>
        <v>245.05394324853228</v>
      </c>
      <c r="N87" s="130">
        <f t="shared" si="17"/>
        <v>875.57773922700585</v>
      </c>
      <c r="O87" s="130">
        <f t="shared" si="18"/>
        <v>26.269782716242663</v>
      </c>
      <c r="P87" s="130">
        <f t="shared" si="19"/>
        <v>182.64605552142856</v>
      </c>
      <c r="Q87" s="130">
        <f t="shared" si="20"/>
        <v>23.868254072407041</v>
      </c>
      <c r="R87" s="130">
        <f t="shared" si="21"/>
        <v>6.8566093320939316</v>
      </c>
      <c r="S87" s="146">
        <f t="shared" si="22"/>
        <v>1.1814050604011743</v>
      </c>
      <c r="T87" s="146">
        <f t="shared" si="23"/>
        <v>1.6244625897945204</v>
      </c>
      <c r="U87" s="168">
        <f t="shared" si="24"/>
        <v>3.0210250123679057</v>
      </c>
      <c r="V87" s="172"/>
    </row>
    <row r="88" spans="1:175" x14ac:dyDescent="0.3">
      <c r="A88" s="91" t="s">
        <v>529</v>
      </c>
      <c r="B88" s="324" t="s">
        <v>504</v>
      </c>
      <c r="C88" s="345">
        <f t="shared" si="27"/>
        <v>97</v>
      </c>
      <c r="D88" s="74">
        <f t="shared" si="27"/>
        <v>1.6949999999999996</v>
      </c>
      <c r="E88" s="74">
        <f t="shared" si="27"/>
        <v>22.623333333333335</v>
      </c>
      <c r="F88" s="74">
        <f t="shared" si="27"/>
        <v>2.3833333333333333</v>
      </c>
      <c r="G88" s="74">
        <f t="shared" si="27"/>
        <v>0.13666666666666669</v>
      </c>
      <c r="H88" s="74">
        <f t="shared" si="27"/>
        <v>3.5999999999999997E-2</v>
      </c>
      <c r="I88" s="74">
        <f t="shared" si="27"/>
        <v>1.4833333333333336E-2</v>
      </c>
      <c r="J88" s="346">
        <f t="shared" si="27"/>
        <v>4.7166666666666669E-2</v>
      </c>
      <c r="K88" s="338">
        <f>'2020_original'!N94</f>
        <v>64.846517039999995</v>
      </c>
      <c r="L88" s="75">
        <f t="shared" si="15"/>
        <v>0.17766169052054792</v>
      </c>
      <c r="M88" s="68">
        <f t="shared" si="16"/>
        <v>177.66169052054792</v>
      </c>
      <c r="N88" s="68">
        <f t="shared" si="17"/>
        <v>172.33183980493149</v>
      </c>
      <c r="O88" s="68">
        <f t="shared" si="18"/>
        <v>3.0113656543232867</v>
      </c>
      <c r="P88" s="68">
        <f t="shared" si="19"/>
        <v>40.192996452098626</v>
      </c>
      <c r="Q88" s="68">
        <f t="shared" si="20"/>
        <v>4.2342702907397261</v>
      </c>
      <c r="R88" s="68">
        <f t="shared" si="21"/>
        <v>0.2428043103780822</v>
      </c>
      <c r="S88" s="74">
        <f t="shared" si="22"/>
        <v>6.3958208587397244E-2</v>
      </c>
      <c r="T88" s="74">
        <f t="shared" si="23"/>
        <v>2.6353150760547946E-2</v>
      </c>
      <c r="U88" s="164">
        <f t="shared" si="24"/>
        <v>8.3797097362191778E-2</v>
      </c>
      <c r="V88" s="172"/>
    </row>
    <row r="89" spans="1:175" x14ac:dyDescent="0.3">
      <c r="A89" s="91" t="s">
        <v>529</v>
      </c>
      <c r="B89" s="324" t="s">
        <v>505</v>
      </c>
      <c r="C89" s="345">
        <f t="shared" si="27"/>
        <v>348.59090909090907</v>
      </c>
      <c r="D89" s="74">
        <f t="shared" si="27"/>
        <v>23.472272727272728</v>
      </c>
      <c r="E89" s="74">
        <f t="shared" si="27"/>
        <v>59.699090909090891</v>
      </c>
      <c r="F89" s="74">
        <f t="shared" si="27"/>
        <v>17.509090909090908</v>
      </c>
      <c r="G89" s="74">
        <f t="shared" si="27"/>
        <v>2.6995454545454547</v>
      </c>
      <c r="H89" s="74">
        <f t="shared" si="27"/>
        <v>0.44359090909090909</v>
      </c>
      <c r="I89" s="74">
        <f t="shared" si="27"/>
        <v>0.55286363636363633</v>
      </c>
      <c r="J89" s="346">
        <f t="shared" si="27"/>
        <v>1.2331363636363635</v>
      </c>
      <c r="K89" s="338">
        <f>'2020_original'!N95</f>
        <v>2.5056000000000003</v>
      </c>
      <c r="L89" s="75">
        <f t="shared" si="15"/>
        <v>6.8646575342465764E-3</v>
      </c>
      <c r="M89" s="68">
        <f t="shared" si="16"/>
        <v>6.8646575342465761</v>
      </c>
      <c r="N89" s="68">
        <f t="shared" si="17"/>
        <v>23.929572104607722</v>
      </c>
      <c r="O89" s="68">
        <f t="shared" si="18"/>
        <v>1.6112911382316315</v>
      </c>
      <c r="P89" s="68">
        <f t="shared" si="19"/>
        <v>4.0981381419676204</v>
      </c>
      <c r="Q89" s="68">
        <f t="shared" si="20"/>
        <v>1.2019391282689913</v>
      </c>
      <c r="R89" s="68">
        <f t="shared" si="21"/>
        <v>0.18531455043586553</v>
      </c>
      <c r="S89" s="74">
        <f t="shared" si="22"/>
        <v>3.0450996762141972E-2</v>
      </c>
      <c r="T89" s="74">
        <f t="shared" si="23"/>
        <v>3.7952195267745951E-2</v>
      </c>
      <c r="U89" s="164">
        <f t="shared" si="24"/>
        <v>8.4650588293897877E-2</v>
      </c>
      <c r="V89" s="172"/>
    </row>
    <row r="90" spans="1:175" x14ac:dyDescent="0.3">
      <c r="A90" s="91" t="s">
        <v>529</v>
      </c>
      <c r="B90" s="324" t="s">
        <v>507</v>
      </c>
      <c r="C90" s="345">
        <f t="shared" si="27"/>
        <v>51.45289855072464</v>
      </c>
      <c r="D90" s="74">
        <f t="shared" si="27"/>
        <v>1.4574055147620553</v>
      </c>
      <c r="E90" s="74">
        <f t="shared" si="27"/>
        <v>10.32230470447683</v>
      </c>
      <c r="F90" s="74">
        <f t="shared" si="27"/>
        <v>2.341478171913026</v>
      </c>
      <c r="G90" s="74">
        <f t="shared" si="27"/>
        <v>0.30573691327936681</v>
      </c>
      <c r="H90" s="74">
        <f t="shared" si="27"/>
        <v>4.7623831967473801E-2</v>
      </c>
      <c r="I90" s="74">
        <f t="shared" si="27"/>
        <v>3.6630375945767013E-2</v>
      </c>
      <c r="J90" s="346">
        <f t="shared" si="27"/>
        <v>0.11007106713835288</v>
      </c>
      <c r="K90" s="338">
        <f>'2020_original'!N97</f>
        <v>104.199246</v>
      </c>
      <c r="L90" s="75">
        <f t="shared" si="15"/>
        <v>0.28547738630136987</v>
      </c>
      <c r="M90" s="68">
        <f t="shared" si="16"/>
        <v>285.47738630136985</v>
      </c>
      <c r="N90" s="68">
        <f t="shared" si="17"/>
        <v>146.88638995890412</v>
      </c>
      <c r="O90" s="68">
        <f t="shared" si="18"/>
        <v>4.1605631713547409</v>
      </c>
      <c r="P90" s="68">
        <f t="shared" si="19"/>
        <v>29.46784567640379</v>
      </c>
      <c r="Q90" s="68">
        <f t="shared" si="20"/>
        <v>6.6843906859944022</v>
      </c>
      <c r="R90" s="68">
        <f t="shared" si="21"/>
        <v>0.87280974898842212</v>
      </c>
      <c r="S90" s="74">
        <f t="shared" si="22"/>
        <v>0.13595527075730046</v>
      </c>
      <c r="T90" s="74">
        <f t="shared" si="23"/>
        <v>0.10457143984234137</v>
      </c>
      <c r="U90" s="164">
        <f t="shared" si="24"/>
        <v>0.31422800554059582</v>
      </c>
      <c r="V90" s="172"/>
    </row>
    <row r="91" spans="1:175" x14ac:dyDescent="0.3">
      <c r="A91" s="91" t="s">
        <v>529</v>
      </c>
      <c r="B91" s="324" t="s">
        <v>508</v>
      </c>
      <c r="C91" s="345">
        <f t="shared" si="27"/>
        <v>876.54166666666663</v>
      </c>
      <c r="D91" s="74">
        <f t="shared" si="27"/>
        <v>1.1250000000000001E-2</v>
      </c>
      <c r="E91" s="74">
        <f t="shared" si="27"/>
        <v>2.9166666666666664E-2</v>
      </c>
      <c r="F91" s="74">
        <f t="shared" si="27"/>
        <v>0</v>
      </c>
      <c r="G91" s="74">
        <f t="shared" si="27"/>
        <v>99.195416666666674</v>
      </c>
      <c r="H91" s="74">
        <f t="shared" si="27"/>
        <v>26.353179166666663</v>
      </c>
      <c r="I91" s="74">
        <f t="shared" si="27"/>
        <v>33.167416666666668</v>
      </c>
      <c r="J91" s="346">
        <f t="shared" si="27"/>
        <v>34.582916666666669</v>
      </c>
      <c r="K91" s="338">
        <f>'2020_original'!N98</f>
        <v>16.829999999999998</v>
      </c>
      <c r="L91" s="75">
        <f t="shared" si="15"/>
        <v>4.6109589041095883E-2</v>
      </c>
      <c r="M91" s="68">
        <f t="shared" si="16"/>
        <v>46.10958904109588</v>
      </c>
      <c r="N91" s="68">
        <f t="shared" si="17"/>
        <v>404.16976027397249</v>
      </c>
      <c r="O91" s="68">
        <f t="shared" si="18"/>
        <v>5.1873287671232874E-3</v>
      </c>
      <c r="P91" s="68">
        <f t="shared" si="19"/>
        <v>1.3448630136986297E-2</v>
      </c>
      <c r="Q91" s="68">
        <f t="shared" si="20"/>
        <v>0</v>
      </c>
      <c r="R91" s="68">
        <f t="shared" si="21"/>
        <v>45.73859897260273</v>
      </c>
      <c r="S91" s="74">
        <f t="shared" si="22"/>
        <v>12.151342613013695</v>
      </c>
      <c r="T91" s="74">
        <f t="shared" si="23"/>
        <v>15.293359520547943</v>
      </c>
      <c r="U91" s="164">
        <f t="shared" si="24"/>
        <v>15.946040753424654</v>
      </c>
      <c r="V91" s="172"/>
    </row>
    <row r="92" spans="1:175" x14ac:dyDescent="0.3">
      <c r="A92" s="91" t="s">
        <v>529</v>
      </c>
      <c r="B92" s="325" t="s">
        <v>557</v>
      </c>
      <c r="C92" s="345">
        <f t="shared" si="27"/>
        <v>865.15384615384619</v>
      </c>
      <c r="D92" s="74">
        <f t="shared" si="27"/>
        <v>0.77692307692307694</v>
      </c>
      <c r="E92" s="74">
        <f t="shared" si="27"/>
        <v>4.6153846153846149E-3</v>
      </c>
      <c r="F92" s="74">
        <f t="shared" si="27"/>
        <v>0</v>
      </c>
      <c r="G92" s="74">
        <f t="shared" si="27"/>
        <v>95.862307692307681</v>
      </c>
      <c r="H92" s="74">
        <f t="shared" si="27"/>
        <v>32.779692307692315</v>
      </c>
      <c r="I92" s="74">
        <f t="shared" si="27"/>
        <v>38.94684615384616</v>
      </c>
      <c r="J92" s="346">
        <f t="shared" si="27"/>
        <v>18.51246153846154</v>
      </c>
      <c r="K92" s="338">
        <f>'2020_original'!N99</f>
        <v>3.47</v>
      </c>
      <c r="L92" s="75">
        <f t="shared" si="15"/>
        <v>9.5068493150684934E-3</v>
      </c>
      <c r="M92" s="68">
        <f t="shared" si="16"/>
        <v>9.506849315068493</v>
      </c>
      <c r="N92" s="68">
        <f t="shared" si="17"/>
        <v>82.248872497365653</v>
      </c>
      <c r="O92" s="68">
        <f t="shared" si="18"/>
        <v>7.3860906217070602E-2</v>
      </c>
      <c r="P92" s="68">
        <f t="shared" si="19"/>
        <v>4.3877766069546888E-4</v>
      </c>
      <c r="Q92" s="68">
        <f t="shared" si="20"/>
        <v>0</v>
      </c>
      <c r="R92" s="68">
        <f t="shared" si="21"/>
        <v>9.1134851422550032</v>
      </c>
      <c r="S92" s="74">
        <f t="shared" si="22"/>
        <v>3.1163159536354059</v>
      </c>
      <c r="T92" s="74">
        <f t="shared" si="23"/>
        <v>3.7026179768177032</v>
      </c>
      <c r="U92" s="164">
        <f t="shared" si="24"/>
        <v>1.7599518229715492</v>
      </c>
      <c r="V92" s="172"/>
    </row>
    <row r="93" spans="1:175" x14ac:dyDescent="0.3">
      <c r="A93" s="91" t="s">
        <v>529</v>
      </c>
      <c r="B93" s="325" t="s">
        <v>538</v>
      </c>
      <c r="C93" s="345">
        <f t="shared" si="27"/>
        <v>61</v>
      </c>
      <c r="D93" s="74">
        <f t="shared" si="27"/>
        <v>3.15</v>
      </c>
      <c r="E93" s="74">
        <f t="shared" si="27"/>
        <v>4.78</v>
      </c>
      <c r="F93" s="74">
        <f t="shared" si="27"/>
        <v>0</v>
      </c>
      <c r="G93" s="74">
        <f t="shared" si="27"/>
        <v>3.27</v>
      </c>
      <c r="H93" s="74">
        <f t="shared" si="27"/>
        <v>1.865</v>
      </c>
      <c r="I93" s="74">
        <f t="shared" si="27"/>
        <v>0.81200000000000006</v>
      </c>
      <c r="J93" s="346">
        <f t="shared" si="27"/>
        <v>0.19500000000000001</v>
      </c>
      <c r="K93" s="338">
        <f>'2020_original'!N100</f>
        <v>141.732</v>
      </c>
      <c r="L93" s="75">
        <f t="shared" si="15"/>
        <v>0.38830684931506848</v>
      </c>
      <c r="M93" s="68">
        <f t="shared" si="16"/>
        <v>388.30684931506846</v>
      </c>
      <c r="N93" s="68">
        <f t="shared" si="17"/>
        <v>236.86717808219174</v>
      </c>
      <c r="O93" s="68">
        <f t="shared" si="18"/>
        <v>12.231665753424657</v>
      </c>
      <c r="P93" s="68">
        <f t="shared" si="19"/>
        <v>18.561067397260274</v>
      </c>
      <c r="Q93" s="68">
        <f t="shared" si="20"/>
        <v>0</v>
      </c>
      <c r="R93" s="68">
        <f t="shared" si="21"/>
        <v>12.697633972602739</v>
      </c>
      <c r="S93" s="74">
        <f t="shared" si="22"/>
        <v>7.2419227397260268</v>
      </c>
      <c r="T93" s="74">
        <f t="shared" si="23"/>
        <v>3.153051616438356</v>
      </c>
      <c r="U93" s="164">
        <f t="shared" si="24"/>
        <v>0.75719835616438358</v>
      </c>
      <c r="V93" s="172"/>
    </row>
    <row r="94" spans="1:175" x14ac:dyDescent="0.3">
      <c r="A94" s="91" t="s">
        <v>529</v>
      </c>
      <c r="B94" s="324" t="s">
        <v>45</v>
      </c>
      <c r="C94" s="345">
        <f t="shared" si="27"/>
        <v>143</v>
      </c>
      <c r="D94" s="74">
        <f t="shared" si="27"/>
        <v>12.56</v>
      </c>
      <c r="E94" s="74">
        <f t="shared" si="27"/>
        <v>0.72</v>
      </c>
      <c r="F94" s="74">
        <f t="shared" si="27"/>
        <v>0</v>
      </c>
      <c r="G94" s="74">
        <f t="shared" si="27"/>
        <v>9.51</v>
      </c>
      <c r="H94" s="74">
        <f t="shared" si="27"/>
        <v>3.1259999999999999</v>
      </c>
      <c r="I94" s="74">
        <f t="shared" si="27"/>
        <v>3.6579999999999999</v>
      </c>
      <c r="J94" s="346">
        <f t="shared" si="27"/>
        <v>1.911</v>
      </c>
      <c r="K94" s="338">
        <f>'2020_original'!N101</f>
        <v>15.198399999999999</v>
      </c>
      <c r="L94" s="75">
        <f t="shared" si="15"/>
        <v>4.1639452054794517E-2</v>
      </c>
      <c r="M94" s="68">
        <f t="shared" si="16"/>
        <v>41.639452054794518</v>
      </c>
      <c r="N94" s="68">
        <f t="shared" si="17"/>
        <v>59.544416438356158</v>
      </c>
      <c r="O94" s="68">
        <f t="shared" si="18"/>
        <v>5.2299151780821918</v>
      </c>
      <c r="P94" s="68">
        <f t="shared" si="19"/>
        <v>0.29980405479452055</v>
      </c>
      <c r="Q94" s="68">
        <f t="shared" si="20"/>
        <v>0</v>
      </c>
      <c r="R94" s="68">
        <f t="shared" si="21"/>
        <v>3.9599118904109587</v>
      </c>
      <c r="S94" s="74">
        <f t="shared" si="22"/>
        <v>1.3016492712328767</v>
      </c>
      <c r="T94" s="74">
        <f t="shared" si="23"/>
        <v>1.5231711561643835</v>
      </c>
      <c r="U94" s="164">
        <f t="shared" si="24"/>
        <v>0.79572992876712323</v>
      </c>
      <c r="V94" s="172"/>
    </row>
    <row r="95" spans="1:175" x14ac:dyDescent="0.3">
      <c r="A95" s="91" t="s">
        <v>529</v>
      </c>
      <c r="B95" s="324" t="s">
        <v>510</v>
      </c>
      <c r="C95" s="345">
        <f t="shared" si="27"/>
        <v>151.57142857142858</v>
      </c>
      <c r="D95" s="74">
        <f t="shared" si="27"/>
        <v>16.091428571428569</v>
      </c>
      <c r="E95" s="74">
        <f t="shared" si="27"/>
        <v>0.5647619047619048</v>
      </c>
      <c r="F95" s="74">
        <f t="shared" si="27"/>
        <v>0</v>
      </c>
      <c r="G95" s="74">
        <f t="shared" si="27"/>
        <v>8.9552380952380961</v>
      </c>
      <c r="H95" s="74">
        <f t="shared" si="27"/>
        <v>3.3169047619047611</v>
      </c>
      <c r="I95" s="74">
        <f t="shared" si="27"/>
        <v>3.1640476190476186</v>
      </c>
      <c r="J95" s="346">
        <f t="shared" si="27"/>
        <v>0.93771428571428594</v>
      </c>
      <c r="K95" s="338">
        <f>'2020_original'!N102</f>
        <v>9.0933524999999999</v>
      </c>
      <c r="L95" s="75">
        <f t="shared" si="15"/>
        <v>2.4913294520547944E-2</v>
      </c>
      <c r="M95" s="68">
        <f t="shared" si="16"/>
        <v>24.913294520547943</v>
      </c>
      <c r="N95" s="68">
        <f t="shared" si="17"/>
        <v>37.761436409001959</v>
      </c>
      <c r="O95" s="68">
        <f t="shared" si="18"/>
        <v>4.0089049925635996</v>
      </c>
      <c r="P95" s="68">
        <f t="shared" si="19"/>
        <v>0.14070079667318983</v>
      </c>
      <c r="Q95" s="68">
        <f t="shared" si="20"/>
        <v>0</v>
      </c>
      <c r="R95" s="68">
        <f t="shared" si="21"/>
        <v>2.2310448416829747</v>
      </c>
      <c r="S95" s="74">
        <f t="shared" si="22"/>
        <v>0.82635025229941261</v>
      </c>
      <c r="T95" s="74">
        <f t="shared" si="23"/>
        <v>0.78826850210371802</v>
      </c>
      <c r="U95" s="164">
        <f t="shared" si="24"/>
        <v>0.23361552176125247</v>
      </c>
      <c r="V95" s="172"/>
    </row>
    <row r="96" spans="1:175" x14ac:dyDescent="0.3">
      <c r="A96" s="91" t="s">
        <v>529</v>
      </c>
      <c r="B96" s="324" t="s">
        <v>511</v>
      </c>
      <c r="C96" s="345">
        <f t="shared" si="27"/>
        <v>221.1</v>
      </c>
      <c r="D96" s="74">
        <f t="shared" si="27"/>
        <v>17.033000000000001</v>
      </c>
      <c r="E96" s="74">
        <f t="shared" si="27"/>
        <v>0.5036666666666666</v>
      </c>
      <c r="F96" s="74">
        <f t="shared" si="27"/>
        <v>0</v>
      </c>
      <c r="G96" s="74">
        <f t="shared" si="27"/>
        <v>16.241666666666664</v>
      </c>
      <c r="H96" s="74">
        <f t="shared" si="27"/>
        <v>5.8735333333333335</v>
      </c>
      <c r="I96" s="74">
        <f t="shared" si="27"/>
        <v>6.6653666666666673</v>
      </c>
      <c r="J96" s="346">
        <f t="shared" si="27"/>
        <v>1.9619333333333331</v>
      </c>
      <c r="K96" s="338">
        <f>'2020_original'!N103</f>
        <v>41.388417599999997</v>
      </c>
      <c r="L96" s="75">
        <f t="shared" si="15"/>
        <v>0.11339292493150684</v>
      </c>
      <c r="M96" s="68">
        <f t="shared" si="16"/>
        <v>113.39292493150684</v>
      </c>
      <c r="N96" s="68">
        <f t="shared" si="17"/>
        <v>250.71175702356163</v>
      </c>
      <c r="O96" s="68">
        <f t="shared" si="18"/>
        <v>19.31421690358356</v>
      </c>
      <c r="P96" s="68">
        <f t="shared" si="19"/>
        <v>0.57112236523835602</v>
      </c>
      <c r="Q96" s="68">
        <f t="shared" si="20"/>
        <v>0</v>
      </c>
      <c r="R96" s="68">
        <f t="shared" si="21"/>
        <v>18.4169008909589</v>
      </c>
      <c r="S96" s="74">
        <f t="shared" si="22"/>
        <v>6.6601712434936982</v>
      </c>
      <c r="T96" s="74">
        <f t="shared" si="23"/>
        <v>7.5580542207430144</v>
      </c>
      <c r="U96" s="164">
        <f t="shared" si="24"/>
        <v>2.2246935918728763</v>
      </c>
      <c r="V96" s="172"/>
    </row>
    <row r="97" spans="1:175" x14ac:dyDescent="0.3">
      <c r="A97" s="91" t="s">
        <v>529</v>
      </c>
      <c r="B97" s="324" t="s">
        <v>55</v>
      </c>
      <c r="C97" s="345">
        <f t="shared" ref="C97:J106" si="28">C83</f>
        <v>113.55223880597015</v>
      </c>
      <c r="D97" s="74">
        <f t="shared" si="28"/>
        <v>18.628507462686564</v>
      </c>
      <c r="E97" s="74">
        <f t="shared" si="28"/>
        <v>0</v>
      </c>
      <c r="F97" s="74">
        <f t="shared" si="28"/>
        <v>0</v>
      </c>
      <c r="G97" s="74">
        <f t="shared" si="28"/>
        <v>3.7837313432835828</v>
      </c>
      <c r="H97" s="74">
        <f t="shared" si="28"/>
        <v>0.89494029850746271</v>
      </c>
      <c r="I97" s="74">
        <f t="shared" si="28"/>
        <v>1.3985970149253732</v>
      </c>
      <c r="J97" s="346">
        <f t="shared" si="28"/>
        <v>0.94408955223880608</v>
      </c>
      <c r="K97" s="338">
        <f>'2020_original'!N104</f>
        <v>9.7696560000000012</v>
      </c>
      <c r="L97" s="75">
        <f t="shared" si="15"/>
        <v>2.6766180821917812E-2</v>
      </c>
      <c r="M97" s="68">
        <f t="shared" si="16"/>
        <v>26.766180821917811</v>
      </c>
      <c r="N97" s="68">
        <f t="shared" si="17"/>
        <v>30.393597566141899</v>
      </c>
      <c r="O97" s="68">
        <f t="shared" si="18"/>
        <v>4.9861399918871392</v>
      </c>
      <c r="P97" s="68">
        <f t="shared" si="19"/>
        <v>0</v>
      </c>
      <c r="Q97" s="68">
        <f t="shared" si="20"/>
        <v>0</v>
      </c>
      <c r="R97" s="68">
        <f t="shared" si="21"/>
        <v>1.0127603731588635</v>
      </c>
      <c r="S97" s="74">
        <f t="shared" si="22"/>
        <v>0.2395413385467185</v>
      </c>
      <c r="T97" s="74">
        <f t="shared" si="23"/>
        <v>0.37435100598487026</v>
      </c>
      <c r="U97" s="164">
        <f t="shared" si="24"/>
        <v>0.25269671667307303</v>
      </c>
      <c r="V97" s="172"/>
    </row>
    <row r="98" spans="1:175" x14ac:dyDescent="0.3">
      <c r="A98" s="91" t="s">
        <v>529</v>
      </c>
      <c r="B98" s="324" t="s">
        <v>58</v>
      </c>
      <c r="C98" s="345">
        <f t="shared" si="28"/>
        <v>380.28571428571428</v>
      </c>
      <c r="D98" s="74">
        <f t="shared" si="28"/>
        <v>4.2857142857142858E-2</v>
      </c>
      <c r="E98" s="74">
        <f t="shared" si="28"/>
        <v>97.391428571428577</v>
      </c>
      <c r="F98" s="74">
        <f t="shared" si="28"/>
        <v>0.05</v>
      </c>
      <c r="G98" s="74">
        <f t="shared" si="28"/>
        <v>0</v>
      </c>
      <c r="H98" s="74">
        <f t="shared" si="28"/>
        <v>0</v>
      </c>
      <c r="I98" s="74">
        <f t="shared" si="28"/>
        <v>0</v>
      </c>
      <c r="J98" s="346">
        <f t="shared" si="28"/>
        <v>0</v>
      </c>
      <c r="K98" s="338">
        <f>'2020_original'!N105</f>
        <v>34.600000000000009</v>
      </c>
      <c r="L98" s="75">
        <f t="shared" si="15"/>
        <v>9.4794520547945224E-2</v>
      </c>
      <c r="M98" s="68">
        <f t="shared" si="16"/>
        <v>94.794520547945226</v>
      </c>
      <c r="N98" s="68">
        <f t="shared" si="17"/>
        <v>360.49001956947171</v>
      </c>
      <c r="O98" s="68">
        <f t="shared" si="18"/>
        <v>4.0626223091976527E-2</v>
      </c>
      <c r="P98" s="68">
        <f t="shared" si="19"/>
        <v>92.321737769080258</v>
      </c>
      <c r="Q98" s="68">
        <f t="shared" si="20"/>
        <v>4.7397260273972612E-2</v>
      </c>
      <c r="R98" s="68">
        <f t="shared" si="21"/>
        <v>0</v>
      </c>
      <c r="S98" s="74">
        <f t="shared" si="22"/>
        <v>0</v>
      </c>
      <c r="T98" s="74">
        <f t="shared" si="23"/>
        <v>0</v>
      </c>
      <c r="U98" s="164">
        <f t="shared" si="24"/>
        <v>0</v>
      </c>
      <c r="V98" s="172"/>
    </row>
    <row r="99" spans="1:175" x14ac:dyDescent="0.3">
      <c r="A99" s="159" t="s">
        <v>529</v>
      </c>
      <c r="B99" s="326" t="s">
        <v>512</v>
      </c>
      <c r="C99" s="345">
        <f t="shared" si="28"/>
        <v>106.8</v>
      </c>
      <c r="D99" s="74">
        <f t="shared" si="28"/>
        <v>0.29799999999999999</v>
      </c>
      <c r="E99" s="74">
        <f t="shared" si="28"/>
        <v>2.964</v>
      </c>
      <c r="F99" s="74">
        <f t="shared" si="28"/>
        <v>0</v>
      </c>
      <c r="G99" s="74">
        <f t="shared" si="28"/>
        <v>0</v>
      </c>
      <c r="H99" s="74">
        <f t="shared" si="28"/>
        <v>0</v>
      </c>
      <c r="I99" s="74">
        <f t="shared" si="28"/>
        <v>0</v>
      </c>
      <c r="J99" s="346">
        <f t="shared" si="28"/>
        <v>0</v>
      </c>
      <c r="K99" s="338">
        <f>'2020_original'!N106</f>
        <v>70.59</v>
      </c>
      <c r="L99" s="75">
        <f t="shared" si="15"/>
        <v>0.19339726027397261</v>
      </c>
      <c r="M99" s="68">
        <f t="shared" si="16"/>
        <v>193.39726027397262</v>
      </c>
      <c r="N99" s="68">
        <f t="shared" si="17"/>
        <v>206.54827397260277</v>
      </c>
      <c r="O99" s="68">
        <f t="shared" si="18"/>
        <v>0.57632383561643841</v>
      </c>
      <c r="P99" s="68">
        <f t="shared" si="19"/>
        <v>5.7322947945205485</v>
      </c>
      <c r="Q99" s="68">
        <f t="shared" si="20"/>
        <v>0</v>
      </c>
      <c r="R99" s="68">
        <f t="shared" si="21"/>
        <v>0</v>
      </c>
      <c r="S99" s="74">
        <f t="shared" si="22"/>
        <v>0</v>
      </c>
      <c r="T99" s="74">
        <f t="shared" si="23"/>
        <v>0</v>
      </c>
      <c r="U99" s="164">
        <f t="shared" si="24"/>
        <v>0</v>
      </c>
      <c r="V99" s="172"/>
    </row>
    <row r="100" spans="1:175" s="148" customFormat="1" ht="16.2" thickBot="1" x14ac:dyDescent="0.35">
      <c r="A100" s="122" t="s">
        <v>529</v>
      </c>
      <c r="B100" s="327" t="s">
        <v>555</v>
      </c>
      <c r="C100" s="347">
        <f t="shared" si="28"/>
        <v>228</v>
      </c>
      <c r="D100" s="147">
        <f t="shared" si="28"/>
        <v>19.600000000000001</v>
      </c>
      <c r="E100" s="147">
        <f t="shared" si="28"/>
        <v>57.9</v>
      </c>
      <c r="F100" s="147">
        <f t="shared" si="28"/>
        <v>37</v>
      </c>
      <c r="G100" s="147">
        <f t="shared" si="28"/>
        <v>13.7</v>
      </c>
      <c r="H100" s="147">
        <f t="shared" si="28"/>
        <v>8.07</v>
      </c>
      <c r="I100" s="147">
        <f t="shared" si="28"/>
        <v>4.57</v>
      </c>
      <c r="J100" s="348">
        <f t="shared" si="28"/>
        <v>0.44</v>
      </c>
      <c r="K100" s="339">
        <f>'2020_original'!N107</f>
        <v>0.7</v>
      </c>
      <c r="L100" s="171">
        <f t="shared" si="15"/>
        <v>1.9178082191780822E-3</v>
      </c>
      <c r="M100" s="134">
        <f t="shared" si="16"/>
        <v>1.9178082191780821</v>
      </c>
      <c r="N100" s="134">
        <f t="shared" si="17"/>
        <v>4.3726027397260268</v>
      </c>
      <c r="O100" s="134">
        <f t="shared" si="18"/>
        <v>0.37589041095890408</v>
      </c>
      <c r="P100" s="134">
        <f t="shared" si="19"/>
        <v>1.1104109589041093</v>
      </c>
      <c r="Q100" s="134">
        <f t="shared" si="20"/>
        <v>0.70958904109589038</v>
      </c>
      <c r="R100" s="134">
        <f t="shared" si="21"/>
        <v>0.2627397260273972</v>
      </c>
      <c r="S100" s="147">
        <f t="shared" si="22"/>
        <v>0.15476712328767123</v>
      </c>
      <c r="T100" s="147">
        <f t="shared" si="23"/>
        <v>8.7643835616438362E-2</v>
      </c>
      <c r="U100" s="167">
        <f t="shared" si="24"/>
        <v>8.4383561643835616E-3</v>
      </c>
      <c r="V100" s="172"/>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row>
    <row r="101" spans="1:175" x14ac:dyDescent="0.3">
      <c r="A101" s="120" t="s">
        <v>530</v>
      </c>
      <c r="B101" s="328" t="s">
        <v>503</v>
      </c>
      <c r="C101" s="343">
        <f t="shared" si="28"/>
        <v>357.3</v>
      </c>
      <c r="D101" s="206">
        <f t="shared" si="28"/>
        <v>10.72</v>
      </c>
      <c r="E101" s="206">
        <f t="shared" si="28"/>
        <v>74.533000000000001</v>
      </c>
      <c r="F101" s="206">
        <f t="shared" si="28"/>
        <v>9.7399999999999984</v>
      </c>
      <c r="G101" s="206">
        <f t="shared" si="28"/>
        <v>2.7979999999999996</v>
      </c>
      <c r="H101" s="206">
        <f t="shared" si="28"/>
        <v>0.48210000000000008</v>
      </c>
      <c r="I101" s="206">
        <f t="shared" si="28"/>
        <v>0.66289999999999993</v>
      </c>
      <c r="J101" s="344">
        <f t="shared" si="28"/>
        <v>1.2327999999999999</v>
      </c>
      <c r="K101" s="341">
        <f>'2020_original'!N108</f>
        <v>71.670871845126129</v>
      </c>
      <c r="L101" s="170">
        <f t="shared" si="15"/>
        <v>0.19635855300034555</v>
      </c>
      <c r="M101" s="130">
        <f t="shared" si="16"/>
        <v>196.35855300034555</v>
      </c>
      <c r="N101" s="130">
        <f t="shared" si="17"/>
        <v>701.58910987023467</v>
      </c>
      <c r="O101" s="130">
        <f t="shared" si="18"/>
        <v>21.049636881637042</v>
      </c>
      <c r="P101" s="130">
        <f t="shared" si="19"/>
        <v>146.35192030774755</v>
      </c>
      <c r="Q101" s="130">
        <f t="shared" si="20"/>
        <v>19.125323062233655</v>
      </c>
      <c r="R101" s="130">
        <f t="shared" si="21"/>
        <v>5.4941123129496683</v>
      </c>
      <c r="S101" s="146">
        <f t="shared" si="22"/>
        <v>0.946644584014666</v>
      </c>
      <c r="T101" s="146">
        <f t="shared" si="23"/>
        <v>1.3016608478392906</v>
      </c>
      <c r="U101" s="168">
        <f t="shared" si="24"/>
        <v>2.4207082413882599</v>
      </c>
      <c r="V101" s="172"/>
    </row>
    <row r="102" spans="1:175" x14ac:dyDescent="0.3">
      <c r="A102" s="92" t="s">
        <v>530</v>
      </c>
      <c r="B102" s="329" t="s">
        <v>504</v>
      </c>
      <c r="C102" s="345">
        <f t="shared" si="28"/>
        <v>97</v>
      </c>
      <c r="D102" s="74">
        <f t="shared" si="28"/>
        <v>1.6949999999999996</v>
      </c>
      <c r="E102" s="74">
        <f t="shared" si="28"/>
        <v>22.623333333333335</v>
      </c>
      <c r="F102" s="74">
        <f t="shared" si="28"/>
        <v>2.3833333333333333</v>
      </c>
      <c r="G102" s="74">
        <f t="shared" si="28"/>
        <v>0.13666666666666669</v>
      </c>
      <c r="H102" s="74">
        <f t="shared" si="28"/>
        <v>3.5999999999999997E-2</v>
      </c>
      <c r="I102" s="74">
        <f t="shared" si="28"/>
        <v>1.4833333333333336E-2</v>
      </c>
      <c r="J102" s="346">
        <f t="shared" si="28"/>
        <v>4.7166666666666669E-2</v>
      </c>
      <c r="K102" s="338">
        <f>'2020_original'!N109</f>
        <v>31.578239547304772</v>
      </c>
      <c r="L102" s="75">
        <f t="shared" si="15"/>
        <v>8.6515724787136358E-2</v>
      </c>
      <c r="M102" s="68">
        <f t="shared" si="16"/>
        <v>86.515724787136364</v>
      </c>
      <c r="N102" s="68">
        <f t="shared" si="17"/>
        <v>83.92025304352228</v>
      </c>
      <c r="O102" s="68">
        <f t="shared" si="18"/>
        <v>1.4664415351419609</v>
      </c>
      <c r="P102" s="68">
        <f t="shared" si="19"/>
        <v>19.572740804343152</v>
      </c>
      <c r="Q102" s="68">
        <f t="shared" si="20"/>
        <v>2.0619581074267499</v>
      </c>
      <c r="R102" s="68">
        <f t="shared" si="21"/>
        <v>0.11823815720908637</v>
      </c>
      <c r="S102" s="74">
        <f t="shared" si="22"/>
        <v>3.1145660923369088E-2</v>
      </c>
      <c r="T102" s="74">
        <f t="shared" si="23"/>
        <v>1.283316584342523E-2</v>
      </c>
      <c r="U102" s="164">
        <f t="shared" si="24"/>
        <v>4.0806583524599323E-2</v>
      </c>
      <c r="V102" s="172"/>
    </row>
    <row r="103" spans="1:175" x14ac:dyDescent="0.3">
      <c r="A103" s="92" t="s">
        <v>530</v>
      </c>
      <c r="B103" s="329" t="s">
        <v>505</v>
      </c>
      <c r="C103" s="345">
        <f t="shared" si="28"/>
        <v>348.59090909090907</v>
      </c>
      <c r="D103" s="74">
        <f t="shared" si="28"/>
        <v>23.472272727272728</v>
      </c>
      <c r="E103" s="74">
        <f t="shared" si="28"/>
        <v>59.699090909090891</v>
      </c>
      <c r="F103" s="74">
        <f t="shared" si="28"/>
        <v>17.509090909090908</v>
      </c>
      <c r="G103" s="74">
        <f t="shared" si="28"/>
        <v>2.6995454545454547</v>
      </c>
      <c r="H103" s="74">
        <f t="shared" si="28"/>
        <v>0.44359090909090909</v>
      </c>
      <c r="I103" s="74">
        <f t="shared" si="28"/>
        <v>0.55286363636363633</v>
      </c>
      <c r="J103" s="346">
        <f t="shared" si="28"/>
        <v>1.2331363636363635</v>
      </c>
      <c r="K103" s="338">
        <f>'2020_original'!N110</f>
        <v>6.4693366348552379</v>
      </c>
      <c r="L103" s="75">
        <f t="shared" si="15"/>
        <v>1.77242099585075E-2</v>
      </c>
      <c r="M103" s="68">
        <f t="shared" si="16"/>
        <v>17.724209958507501</v>
      </c>
      <c r="N103" s="68">
        <f t="shared" si="17"/>
        <v>61.784984623542734</v>
      </c>
      <c r="O103" s="68">
        <f t="shared" si="18"/>
        <v>4.1602749002153132</v>
      </c>
      <c r="P103" s="68">
        <f t="shared" si="19"/>
        <v>10.581192216047533</v>
      </c>
      <c r="Q103" s="68">
        <f t="shared" si="20"/>
        <v>3.1033480345532225</v>
      </c>
      <c r="R103" s="68">
        <f t="shared" si="21"/>
        <v>0.47847310428898204</v>
      </c>
      <c r="S103" s="74">
        <f t="shared" si="22"/>
        <v>7.8622984084124867E-2</v>
      </c>
      <c r="T103" s="74">
        <f t="shared" si="23"/>
        <v>9.7990711693330332E-2</v>
      </c>
      <c r="U103" s="164">
        <f t="shared" si="24"/>
        <v>0.21856367816561359</v>
      </c>
      <c r="V103" s="172"/>
    </row>
    <row r="104" spans="1:175" x14ac:dyDescent="0.3">
      <c r="A104" s="92" t="s">
        <v>530</v>
      </c>
      <c r="B104" s="329" t="s">
        <v>507</v>
      </c>
      <c r="C104" s="345">
        <f t="shared" si="28"/>
        <v>51.45289855072464</v>
      </c>
      <c r="D104" s="74">
        <f t="shared" si="28"/>
        <v>1.4574055147620553</v>
      </c>
      <c r="E104" s="74">
        <f t="shared" si="28"/>
        <v>10.32230470447683</v>
      </c>
      <c r="F104" s="74">
        <f t="shared" si="28"/>
        <v>2.341478171913026</v>
      </c>
      <c r="G104" s="74">
        <f t="shared" si="28"/>
        <v>0.30573691327936681</v>
      </c>
      <c r="H104" s="74">
        <f t="shared" si="28"/>
        <v>4.7623831967473801E-2</v>
      </c>
      <c r="I104" s="74">
        <f t="shared" si="28"/>
        <v>3.6630375945767013E-2</v>
      </c>
      <c r="J104" s="346">
        <f t="shared" si="28"/>
        <v>0.11007106713835288</v>
      </c>
      <c r="K104" s="338">
        <f>'2020_original'!N112</f>
        <v>130.5541682574613</v>
      </c>
      <c r="L104" s="75">
        <f t="shared" si="15"/>
        <v>0.35768265276016792</v>
      </c>
      <c r="M104" s="68">
        <f t="shared" si="16"/>
        <v>357.68265276016791</v>
      </c>
      <c r="N104" s="68">
        <f t="shared" si="17"/>
        <v>184.03809245822987</v>
      </c>
      <c r="O104" s="68">
        <f t="shared" si="18"/>
        <v>5.2128867066739</v>
      </c>
      <c r="P104" s="68">
        <f t="shared" si="19"/>
        <v>36.921093292960336</v>
      </c>
      <c r="Q104" s="68">
        <f t="shared" si="20"/>
        <v>8.3750612390987964</v>
      </c>
      <c r="R104" s="68">
        <f t="shared" si="21"/>
        <v>1.0935679018846933</v>
      </c>
      <c r="S104" s="74">
        <f t="shared" si="22"/>
        <v>0.17034218552730515</v>
      </c>
      <c r="T104" s="74">
        <f t="shared" si="23"/>
        <v>0.13102050039884192</v>
      </c>
      <c r="U104" s="164">
        <f t="shared" si="24"/>
        <v>0.39370511286188603</v>
      </c>
      <c r="V104" s="172"/>
    </row>
    <row r="105" spans="1:175" x14ac:dyDescent="0.3">
      <c r="A105" s="92" t="s">
        <v>530</v>
      </c>
      <c r="B105" s="329" t="s">
        <v>508</v>
      </c>
      <c r="C105" s="345">
        <f t="shared" si="28"/>
        <v>876.54166666666663</v>
      </c>
      <c r="D105" s="74">
        <f t="shared" si="28"/>
        <v>1.1250000000000001E-2</v>
      </c>
      <c r="E105" s="74">
        <f t="shared" si="28"/>
        <v>2.9166666666666664E-2</v>
      </c>
      <c r="F105" s="74">
        <f t="shared" si="28"/>
        <v>0</v>
      </c>
      <c r="G105" s="74">
        <f t="shared" si="28"/>
        <v>99.195416666666674</v>
      </c>
      <c r="H105" s="74">
        <f t="shared" si="28"/>
        <v>26.353179166666663</v>
      </c>
      <c r="I105" s="74">
        <f t="shared" si="28"/>
        <v>33.167416666666668</v>
      </c>
      <c r="J105" s="346">
        <f t="shared" si="28"/>
        <v>34.582916666666669</v>
      </c>
      <c r="K105" s="338">
        <f>'2020_original'!N113</f>
        <v>18.179698821053911</v>
      </c>
      <c r="L105" s="75">
        <f t="shared" si="15"/>
        <v>4.9807394030284689E-2</v>
      </c>
      <c r="M105" s="68">
        <f t="shared" si="16"/>
        <v>49.807394030284691</v>
      </c>
      <c r="N105" s="68">
        <f t="shared" si="17"/>
        <v>436.58256175629123</v>
      </c>
      <c r="O105" s="68">
        <f t="shared" si="18"/>
        <v>5.6033318284070292E-3</v>
      </c>
      <c r="P105" s="68">
        <f t="shared" si="19"/>
        <v>1.4527156592166366E-2</v>
      </c>
      <c r="Q105" s="68">
        <f t="shared" si="20"/>
        <v>0</v>
      </c>
      <c r="R105" s="68">
        <f t="shared" si="21"/>
        <v>49.406652039149357</v>
      </c>
      <c r="S105" s="74">
        <f t="shared" si="22"/>
        <v>13.125831787048559</v>
      </c>
      <c r="T105" s="74">
        <f t="shared" si="23"/>
        <v>16.519825908832985</v>
      </c>
      <c r="U105" s="164">
        <f t="shared" si="24"/>
        <v>17.224849571331664</v>
      </c>
      <c r="V105" s="172"/>
    </row>
    <row r="106" spans="1:175" x14ac:dyDescent="0.3">
      <c r="A106" s="92" t="s">
        <v>530</v>
      </c>
      <c r="B106" s="330" t="s">
        <v>557</v>
      </c>
      <c r="C106" s="345">
        <f t="shared" si="28"/>
        <v>865.15384615384619</v>
      </c>
      <c r="D106" s="74">
        <f t="shared" si="28"/>
        <v>0.77692307692307694</v>
      </c>
      <c r="E106" s="74">
        <f t="shared" si="28"/>
        <v>4.6153846153846149E-3</v>
      </c>
      <c r="F106" s="74">
        <f t="shared" si="28"/>
        <v>0</v>
      </c>
      <c r="G106" s="74">
        <f t="shared" si="28"/>
        <v>95.862307692307681</v>
      </c>
      <c r="H106" s="74">
        <f t="shared" si="28"/>
        <v>32.779692307692315</v>
      </c>
      <c r="I106" s="74">
        <f t="shared" si="28"/>
        <v>38.94684615384616</v>
      </c>
      <c r="J106" s="346">
        <f t="shared" si="28"/>
        <v>18.51246153846154</v>
      </c>
      <c r="K106" s="338">
        <f>'2020_original'!N114</f>
        <v>3.34</v>
      </c>
      <c r="L106" s="75">
        <f t="shared" si="15"/>
        <v>9.1506849315068483E-3</v>
      </c>
      <c r="M106" s="68">
        <f t="shared" si="16"/>
        <v>9.1506849315068486</v>
      </c>
      <c r="N106" s="68">
        <f t="shared" si="17"/>
        <v>79.167502634351948</v>
      </c>
      <c r="O106" s="68">
        <f t="shared" si="18"/>
        <v>7.1093782929399371E-2</v>
      </c>
      <c r="P106" s="68">
        <f t="shared" si="19"/>
        <v>4.2233930453108528E-4</v>
      </c>
      <c r="Q106" s="68">
        <f t="shared" si="20"/>
        <v>0</v>
      </c>
      <c r="R106" s="68">
        <f t="shared" si="21"/>
        <v>8.7720577449947292</v>
      </c>
      <c r="S106" s="74">
        <f t="shared" si="22"/>
        <v>2.99956636459431</v>
      </c>
      <c r="T106" s="74">
        <f t="shared" si="23"/>
        <v>3.563903182297155</v>
      </c>
      <c r="U106" s="164">
        <f t="shared" si="24"/>
        <v>1.6940170284510012</v>
      </c>
      <c r="V106" s="172"/>
    </row>
    <row r="107" spans="1:175" x14ac:dyDescent="0.3">
      <c r="A107" s="92" t="s">
        <v>530</v>
      </c>
      <c r="B107" s="330" t="s">
        <v>538</v>
      </c>
      <c r="C107" s="345">
        <f t="shared" ref="C107:J116" si="29">C93</f>
        <v>61</v>
      </c>
      <c r="D107" s="74">
        <f t="shared" si="29"/>
        <v>3.15</v>
      </c>
      <c r="E107" s="74">
        <f t="shared" si="29"/>
        <v>4.78</v>
      </c>
      <c r="F107" s="74">
        <f t="shared" si="29"/>
        <v>0</v>
      </c>
      <c r="G107" s="74">
        <f t="shared" si="29"/>
        <v>3.27</v>
      </c>
      <c r="H107" s="74">
        <f t="shared" si="29"/>
        <v>1.865</v>
      </c>
      <c r="I107" s="74">
        <f t="shared" si="29"/>
        <v>0.81200000000000006</v>
      </c>
      <c r="J107" s="346">
        <f t="shared" si="29"/>
        <v>0.19500000000000001</v>
      </c>
      <c r="K107" s="338">
        <f>'2020_original'!N115</f>
        <v>160.31</v>
      </c>
      <c r="L107" s="75">
        <f t="shared" si="15"/>
        <v>0.43920547945205479</v>
      </c>
      <c r="M107" s="68">
        <f t="shared" si="16"/>
        <v>439.20547945205482</v>
      </c>
      <c r="N107" s="68">
        <f t="shared" si="17"/>
        <v>267.91534246575344</v>
      </c>
      <c r="O107" s="68">
        <f t="shared" si="18"/>
        <v>13.834972602739727</v>
      </c>
      <c r="P107" s="68">
        <f t="shared" si="19"/>
        <v>20.994021917808222</v>
      </c>
      <c r="Q107" s="68">
        <f t="shared" si="20"/>
        <v>0</v>
      </c>
      <c r="R107" s="68">
        <f t="shared" si="21"/>
        <v>14.362019178082191</v>
      </c>
      <c r="S107" s="74">
        <f t="shared" si="22"/>
        <v>8.1911821917808219</v>
      </c>
      <c r="T107" s="74">
        <f t="shared" si="23"/>
        <v>3.5663484931506857</v>
      </c>
      <c r="U107" s="164">
        <f t="shared" si="24"/>
        <v>0.85645068493150689</v>
      </c>
      <c r="V107" s="172"/>
    </row>
    <row r="108" spans="1:175" x14ac:dyDescent="0.3">
      <c r="A108" s="92" t="s">
        <v>530</v>
      </c>
      <c r="B108" s="329" t="s">
        <v>45</v>
      </c>
      <c r="C108" s="345">
        <f t="shared" si="29"/>
        <v>143</v>
      </c>
      <c r="D108" s="74">
        <f t="shared" si="29"/>
        <v>12.56</v>
      </c>
      <c r="E108" s="74">
        <f t="shared" si="29"/>
        <v>0.72</v>
      </c>
      <c r="F108" s="74">
        <f t="shared" si="29"/>
        <v>0</v>
      </c>
      <c r="G108" s="74">
        <f t="shared" si="29"/>
        <v>9.51</v>
      </c>
      <c r="H108" s="74">
        <f t="shared" si="29"/>
        <v>3.1259999999999999</v>
      </c>
      <c r="I108" s="74">
        <f t="shared" si="29"/>
        <v>3.6579999999999999</v>
      </c>
      <c r="J108" s="346">
        <f t="shared" si="29"/>
        <v>1.911</v>
      </c>
      <c r="K108" s="338">
        <f>'2020_original'!N116</f>
        <v>14.626543444696265</v>
      </c>
      <c r="L108" s="75">
        <f t="shared" si="15"/>
        <v>4.007272176629114E-2</v>
      </c>
      <c r="M108" s="68">
        <f t="shared" si="16"/>
        <v>40.072721766291139</v>
      </c>
      <c r="N108" s="68">
        <f t="shared" si="17"/>
        <v>57.303992125796327</v>
      </c>
      <c r="O108" s="68">
        <f t="shared" si="18"/>
        <v>5.0331338538461674</v>
      </c>
      <c r="P108" s="68">
        <f t="shared" si="19"/>
        <v>0.28852359671729622</v>
      </c>
      <c r="Q108" s="68">
        <f t="shared" si="20"/>
        <v>0</v>
      </c>
      <c r="R108" s="68">
        <f t="shared" si="21"/>
        <v>3.8109158399742871</v>
      </c>
      <c r="S108" s="74">
        <f t="shared" si="22"/>
        <v>1.252673282414261</v>
      </c>
      <c r="T108" s="74">
        <f t="shared" si="23"/>
        <v>1.46586016221093</v>
      </c>
      <c r="U108" s="164">
        <f t="shared" si="24"/>
        <v>0.7657897129538237</v>
      </c>
      <c r="V108" s="172"/>
    </row>
    <row r="109" spans="1:175" x14ac:dyDescent="0.3">
      <c r="A109" s="92" t="s">
        <v>530</v>
      </c>
      <c r="B109" s="329" t="s">
        <v>510</v>
      </c>
      <c r="C109" s="345">
        <f t="shared" si="29"/>
        <v>151.57142857142858</v>
      </c>
      <c r="D109" s="74">
        <f t="shared" si="29"/>
        <v>16.091428571428569</v>
      </c>
      <c r="E109" s="74">
        <f t="shared" si="29"/>
        <v>0.5647619047619048</v>
      </c>
      <c r="F109" s="74">
        <f t="shared" si="29"/>
        <v>0</v>
      </c>
      <c r="G109" s="74">
        <f t="shared" si="29"/>
        <v>8.9552380952380961</v>
      </c>
      <c r="H109" s="74">
        <f t="shared" si="29"/>
        <v>3.3169047619047611</v>
      </c>
      <c r="I109" s="74">
        <f t="shared" si="29"/>
        <v>3.1640476190476186</v>
      </c>
      <c r="J109" s="346">
        <f t="shared" si="29"/>
        <v>0.93771428571428594</v>
      </c>
      <c r="K109" s="338">
        <f>'2020_original'!N117</f>
        <v>20.13409212541471</v>
      </c>
      <c r="L109" s="75">
        <f t="shared" si="15"/>
        <v>5.5161896234012908E-2</v>
      </c>
      <c r="M109" s="68">
        <f t="shared" si="16"/>
        <v>55.161896234012907</v>
      </c>
      <c r="N109" s="68">
        <f t="shared" si="17"/>
        <v>83.609674148982435</v>
      </c>
      <c r="O109" s="68">
        <f t="shared" si="18"/>
        <v>8.8763371311417316</v>
      </c>
      <c r="P109" s="68">
        <f t="shared" si="19"/>
        <v>0.31153337587399671</v>
      </c>
      <c r="Q109" s="68">
        <f t="shared" si="20"/>
        <v>0</v>
      </c>
      <c r="R109" s="68">
        <f t="shared" si="21"/>
        <v>4.9398791456040332</v>
      </c>
      <c r="S109" s="74">
        <f t="shared" si="22"/>
        <v>1.8296675629429373</v>
      </c>
      <c r="T109" s="74">
        <f t="shared" si="23"/>
        <v>1.7453486644138032</v>
      </c>
      <c r="U109" s="164">
        <f t="shared" si="24"/>
        <v>0.51726098125722975</v>
      </c>
      <c r="V109" s="172"/>
    </row>
    <row r="110" spans="1:175" x14ac:dyDescent="0.3">
      <c r="A110" s="92" t="s">
        <v>530</v>
      </c>
      <c r="B110" s="329" t="s">
        <v>511</v>
      </c>
      <c r="C110" s="345">
        <f t="shared" si="29"/>
        <v>221.1</v>
      </c>
      <c r="D110" s="74">
        <f t="shared" si="29"/>
        <v>17.033000000000001</v>
      </c>
      <c r="E110" s="74">
        <f t="shared" si="29"/>
        <v>0.5036666666666666</v>
      </c>
      <c r="F110" s="74">
        <f t="shared" si="29"/>
        <v>0</v>
      </c>
      <c r="G110" s="74">
        <f t="shared" si="29"/>
        <v>16.241666666666664</v>
      </c>
      <c r="H110" s="74">
        <f t="shared" si="29"/>
        <v>5.8735333333333335</v>
      </c>
      <c r="I110" s="74">
        <f t="shared" si="29"/>
        <v>6.6653666666666673</v>
      </c>
      <c r="J110" s="346">
        <f t="shared" si="29"/>
        <v>1.9619333333333331</v>
      </c>
      <c r="K110" s="338">
        <f>'2020_original'!N118</f>
        <v>50.090346379215468</v>
      </c>
      <c r="L110" s="75">
        <f t="shared" si="15"/>
        <v>0.13723382569648074</v>
      </c>
      <c r="M110" s="68">
        <f t="shared" si="16"/>
        <v>137.23382569648075</v>
      </c>
      <c r="N110" s="68">
        <f t="shared" si="17"/>
        <v>303.42398861491893</v>
      </c>
      <c r="O110" s="68">
        <f t="shared" si="18"/>
        <v>23.375037530881567</v>
      </c>
      <c r="P110" s="68">
        <f t="shared" si="19"/>
        <v>0.69120103542460798</v>
      </c>
      <c r="Q110" s="68">
        <f t="shared" si="20"/>
        <v>0</v>
      </c>
      <c r="R110" s="68">
        <f t="shared" si="21"/>
        <v>22.289060523536747</v>
      </c>
      <c r="S110" s="74">
        <f t="shared" si="22"/>
        <v>8.0604744968913629</v>
      </c>
      <c r="T110" s="74">
        <f t="shared" si="23"/>
        <v>9.1471376733646625</v>
      </c>
      <c r="U110" s="164">
        <f t="shared" si="24"/>
        <v>2.6924361709478211</v>
      </c>
      <c r="V110" s="172"/>
    </row>
    <row r="111" spans="1:175" x14ac:dyDescent="0.3">
      <c r="A111" s="92" t="s">
        <v>530</v>
      </c>
      <c r="B111" s="329" t="s">
        <v>55</v>
      </c>
      <c r="C111" s="345">
        <f t="shared" si="29"/>
        <v>113.55223880597015</v>
      </c>
      <c r="D111" s="74">
        <f t="shared" si="29"/>
        <v>18.628507462686564</v>
      </c>
      <c r="E111" s="74">
        <f t="shared" si="29"/>
        <v>0</v>
      </c>
      <c r="F111" s="74">
        <f t="shared" si="29"/>
        <v>0</v>
      </c>
      <c r="G111" s="74">
        <f t="shared" si="29"/>
        <v>3.7837313432835828</v>
      </c>
      <c r="H111" s="74">
        <f t="shared" si="29"/>
        <v>0.89494029850746271</v>
      </c>
      <c r="I111" s="74">
        <f t="shared" si="29"/>
        <v>1.3985970149253732</v>
      </c>
      <c r="J111" s="346">
        <f t="shared" si="29"/>
        <v>0.94408955223880608</v>
      </c>
      <c r="K111" s="338">
        <f>'2020_original'!N119</f>
        <v>9.0229645795700435</v>
      </c>
      <c r="L111" s="75">
        <f t="shared" si="15"/>
        <v>2.4720450902931627E-2</v>
      </c>
      <c r="M111" s="68">
        <f t="shared" si="16"/>
        <v>24.720450902931628</v>
      </c>
      <c r="N111" s="68">
        <f t="shared" si="17"/>
        <v>28.070625443209522</v>
      </c>
      <c r="O111" s="68">
        <f t="shared" si="18"/>
        <v>4.605051041262386</v>
      </c>
      <c r="P111" s="68">
        <f t="shared" si="19"/>
        <v>0</v>
      </c>
      <c r="Q111" s="68">
        <f t="shared" si="20"/>
        <v>0</v>
      </c>
      <c r="R111" s="68">
        <f t="shared" si="21"/>
        <v>0.93535544901525336</v>
      </c>
      <c r="S111" s="74">
        <f t="shared" si="22"/>
        <v>0.22123327710308707</v>
      </c>
      <c r="T111" s="74">
        <f t="shared" si="23"/>
        <v>0.34573948840449426</v>
      </c>
      <c r="U111" s="164">
        <f t="shared" si="24"/>
        <v>0.23338319424090109</v>
      </c>
      <c r="V111" s="172"/>
    </row>
    <row r="112" spans="1:175" x14ac:dyDescent="0.3">
      <c r="A112" s="92" t="s">
        <v>530</v>
      </c>
      <c r="B112" s="329" t="s">
        <v>58</v>
      </c>
      <c r="C112" s="345">
        <f t="shared" si="29"/>
        <v>380.28571428571428</v>
      </c>
      <c r="D112" s="74">
        <f t="shared" si="29"/>
        <v>4.2857142857142858E-2</v>
      </c>
      <c r="E112" s="74">
        <f t="shared" si="29"/>
        <v>97.391428571428577</v>
      </c>
      <c r="F112" s="74">
        <f t="shared" si="29"/>
        <v>0.05</v>
      </c>
      <c r="G112" s="74">
        <f t="shared" si="29"/>
        <v>0</v>
      </c>
      <c r="H112" s="74">
        <f t="shared" si="29"/>
        <v>0</v>
      </c>
      <c r="I112" s="74">
        <f t="shared" si="29"/>
        <v>0</v>
      </c>
      <c r="J112" s="346">
        <f t="shared" si="29"/>
        <v>0</v>
      </c>
      <c r="K112" s="338">
        <f>'2020_original'!N120</f>
        <v>34.442358211657329</v>
      </c>
      <c r="L112" s="75">
        <f t="shared" si="15"/>
        <v>9.4362625237417341E-2</v>
      </c>
      <c r="M112" s="68">
        <f t="shared" si="16"/>
        <v>94.362625237417348</v>
      </c>
      <c r="N112" s="68">
        <f t="shared" si="17"/>
        <v>358.84758340286425</v>
      </c>
      <c r="O112" s="68">
        <f t="shared" si="18"/>
        <v>4.0441125101750297E-2</v>
      </c>
      <c r="P112" s="68">
        <f t="shared" si="19"/>
        <v>91.901108756224147</v>
      </c>
      <c r="Q112" s="68">
        <f t="shared" si="20"/>
        <v>4.7181312618708678E-2</v>
      </c>
      <c r="R112" s="68">
        <f t="shared" si="21"/>
        <v>0</v>
      </c>
      <c r="S112" s="74">
        <f t="shared" si="22"/>
        <v>0</v>
      </c>
      <c r="T112" s="74">
        <f t="shared" si="23"/>
        <v>0</v>
      </c>
      <c r="U112" s="164">
        <f t="shared" si="24"/>
        <v>0</v>
      </c>
      <c r="V112" s="172"/>
    </row>
    <row r="113" spans="1:175" x14ac:dyDescent="0.3">
      <c r="A113" s="160" t="s">
        <v>530</v>
      </c>
      <c r="B113" s="331" t="s">
        <v>512</v>
      </c>
      <c r="C113" s="345">
        <f t="shared" si="29"/>
        <v>106.8</v>
      </c>
      <c r="D113" s="74">
        <f t="shared" si="29"/>
        <v>0.29799999999999999</v>
      </c>
      <c r="E113" s="74">
        <f t="shared" si="29"/>
        <v>2.964</v>
      </c>
      <c r="F113" s="74">
        <f t="shared" si="29"/>
        <v>0</v>
      </c>
      <c r="G113" s="74">
        <f t="shared" si="29"/>
        <v>0</v>
      </c>
      <c r="H113" s="74">
        <f t="shared" si="29"/>
        <v>0</v>
      </c>
      <c r="I113" s="74">
        <f t="shared" si="29"/>
        <v>0</v>
      </c>
      <c r="J113" s="346">
        <f t="shared" si="29"/>
        <v>0</v>
      </c>
      <c r="K113" s="338">
        <f>'2020_original'!N121</f>
        <v>81.644519768874432</v>
      </c>
      <c r="L113" s="75">
        <f t="shared" si="15"/>
        <v>0.22368361580513543</v>
      </c>
      <c r="M113" s="68">
        <f t="shared" si="16"/>
        <v>223.68361580513545</v>
      </c>
      <c r="N113" s="68">
        <f t="shared" si="17"/>
        <v>238.89410167988467</v>
      </c>
      <c r="O113" s="68">
        <f t="shared" si="18"/>
        <v>0.6665771750993037</v>
      </c>
      <c r="P113" s="68">
        <f t="shared" si="19"/>
        <v>6.6299823724642151</v>
      </c>
      <c r="Q113" s="68">
        <f t="shared" si="20"/>
        <v>0</v>
      </c>
      <c r="R113" s="68">
        <f t="shared" si="21"/>
        <v>0</v>
      </c>
      <c r="S113" s="74">
        <f t="shared" si="22"/>
        <v>0</v>
      </c>
      <c r="T113" s="74">
        <f t="shared" si="23"/>
        <v>0</v>
      </c>
      <c r="U113" s="164">
        <f t="shared" si="24"/>
        <v>0</v>
      </c>
      <c r="V113" s="172"/>
    </row>
    <row r="114" spans="1:175" s="148" customFormat="1" ht="16.2" thickBot="1" x14ac:dyDescent="0.35">
      <c r="A114" s="126" t="s">
        <v>530</v>
      </c>
      <c r="B114" s="332" t="s">
        <v>555</v>
      </c>
      <c r="C114" s="347">
        <f t="shared" si="29"/>
        <v>228</v>
      </c>
      <c r="D114" s="147">
        <f t="shared" si="29"/>
        <v>19.600000000000001</v>
      </c>
      <c r="E114" s="147">
        <f t="shared" si="29"/>
        <v>57.9</v>
      </c>
      <c r="F114" s="147">
        <f t="shared" si="29"/>
        <v>37</v>
      </c>
      <c r="G114" s="147">
        <f t="shared" si="29"/>
        <v>13.7</v>
      </c>
      <c r="H114" s="147">
        <f t="shared" si="29"/>
        <v>8.07</v>
      </c>
      <c r="I114" s="147">
        <f t="shared" si="29"/>
        <v>4.57</v>
      </c>
      <c r="J114" s="348">
        <f t="shared" si="29"/>
        <v>0.44</v>
      </c>
      <c r="K114" s="339">
        <f>'2020_original'!N122</f>
        <v>0</v>
      </c>
      <c r="L114" s="171">
        <f t="shared" si="15"/>
        <v>0</v>
      </c>
      <c r="M114" s="134">
        <f t="shared" si="16"/>
        <v>0</v>
      </c>
      <c r="N114" s="134">
        <f t="shared" si="17"/>
        <v>0</v>
      </c>
      <c r="O114" s="134">
        <f t="shared" si="18"/>
        <v>0</v>
      </c>
      <c r="P114" s="134">
        <f t="shared" si="19"/>
        <v>0</v>
      </c>
      <c r="Q114" s="134">
        <f t="shared" si="20"/>
        <v>0</v>
      </c>
      <c r="R114" s="134">
        <f t="shared" si="21"/>
        <v>0</v>
      </c>
      <c r="S114" s="147">
        <f t="shared" si="22"/>
        <v>0</v>
      </c>
      <c r="T114" s="147">
        <f t="shared" si="23"/>
        <v>0</v>
      </c>
      <c r="U114" s="167">
        <f t="shared" si="24"/>
        <v>0</v>
      </c>
      <c r="V114" s="172"/>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row>
    <row r="115" spans="1:175" x14ac:dyDescent="0.3">
      <c r="A115" s="124" t="s">
        <v>531</v>
      </c>
      <c r="B115" s="333" t="s">
        <v>503</v>
      </c>
      <c r="C115" s="343">
        <f t="shared" si="29"/>
        <v>357.3</v>
      </c>
      <c r="D115" s="206">
        <f t="shared" si="29"/>
        <v>10.72</v>
      </c>
      <c r="E115" s="206">
        <f t="shared" si="29"/>
        <v>74.533000000000001</v>
      </c>
      <c r="F115" s="206">
        <f t="shared" si="29"/>
        <v>9.7399999999999984</v>
      </c>
      <c r="G115" s="206">
        <f t="shared" si="29"/>
        <v>2.7979999999999996</v>
      </c>
      <c r="H115" s="206">
        <f t="shared" si="29"/>
        <v>0.48210000000000008</v>
      </c>
      <c r="I115" s="206">
        <f t="shared" si="29"/>
        <v>0.66289999999999993</v>
      </c>
      <c r="J115" s="344">
        <f t="shared" si="29"/>
        <v>1.2327999999999999</v>
      </c>
      <c r="K115" s="341">
        <f>'2020_original'!N123</f>
        <v>114.52891468761399</v>
      </c>
      <c r="L115" s="170">
        <f t="shared" si="15"/>
        <v>0.31377784845921641</v>
      </c>
      <c r="M115" s="130">
        <f t="shared" si="16"/>
        <v>313.77784845921639</v>
      </c>
      <c r="N115" s="130">
        <f t="shared" si="17"/>
        <v>1121.12825254478</v>
      </c>
      <c r="O115" s="130">
        <f t="shared" si="18"/>
        <v>33.636985354827999</v>
      </c>
      <c r="P115" s="130">
        <f t="shared" si="19"/>
        <v>233.86804379210776</v>
      </c>
      <c r="Q115" s="130">
        <f t="shared" si="20"/>
        <v>30.561962439927669</v>
      </c>
      <c r="R115" s="130">
        <f t="shared" si="21"/>
        <v>8.7795041998888728</v>
      </c>
      <c r="S115" s="146">
        <f t="shared" si="22"/>
        <v>1.5127230074218823</v>
      </c>
      <c r="T115" s="146">
        <f t="shared" si="23"/>
        <v>2.0800333574361449</v>
      </c>
      <c r="U115" s="168">
        <f t="shared" si="24"/>
        <v>3.8682533158052195</v>
      </c>
      <c r="V115" s="172"/>
    </row>
    <row r="116" spans="1:175" x14ac:dyDescent="0.3">
      <c r="A116" s="93" t="s">
        <v>531</v>
      </c>
      <c r="B116" s="334" t="s">
        <v>504</v>
      </c>
      <c r="C116" s="345">
        <f t="shared" si="29"/>
        <v>97</v>
      </c>
      <c r="D116" s="74">
        <f t="shared" si="29"/>
        <v>1.6949999999999996</v>
      </c>
      <c r="E116" s="74">
        <f t="shared" si="29"/>
        <v>22.623333333333335</v>
      </c>
      <c r="F116" s="74">
        <f t="shared" si="29"/>
        <v>2.3833333333333333</v>
      </c>
      <c r="G116" s="74">
        <f t="shared" si="29"/>
        <v>0.13666666666666669</v>
      </c>
      <c r="H116" s="74">
        <f t="shared" si="29"/>
        <v>3.5999999999999997E-2</v>
      </c>
      <c r="I116" s="74">
        <f t="shared" si="29"/>
        <v>1.4833333333333336E-2</v>
      </c>
      <c r="J116" s="346">
        <f t="shared" si="29"/>
        <v>4.7166666666666669E-2</v>
      </c>
      <c r="K116" s="338">
        <f>'2020_original'!N124</f>
        <v>71.125977869957453</v>
      </c>
      <c r="L116" s="75">
        <f t="shared" si="15"/>
        <v>0.19486569279440397</v>
      </c>
      <c r="M116" s="68">
        <f t="shared" si="16"/>
        <v>194.86569279440397</v>
      </c>
      <c r="N116" s="68">
        <f t="shared" si="17"/>
        <v>189.01972201057185</v>
      </c>
      <c r="O116" s="68">
        <f t="shared" si="18"/>
        <v>3.3029734928651466</v>
      </c>
      <c r="P116" s="68">
        <f t="shared" si="19"/>
        <v>44.085115233187324</v>
      </c>
      <c r="Q116" s="68">
        <f t="shared" si="20"/>
        <v>4.6442990115999612</v>
      </c>
      <c r="R116" s="68">
        <f t="shared" si="21"/>
        <v>0.26631644681901878</v>
      </c>
      <c r="S116" s="74">
        <f t="shared" si="22"/>
        <v>7.0151649405985422E-2</v>
      </c>
      <c r="T116" s="74">
        <f t="shared" si="23"/>
        <v>2.8905077764503261E-2</v>
      </c>
      <c r="U116" s="164">
        <f t="shared" si="24"/>
        <v>9.1911651768027222E-2</v>
      </c>
      <c r="V116" s="172"/>
    </row>
    <row r="117" spans="1:175" x14ac:dyDescent="0.3">
      <c r="A117" s="93" t="s">
        <v>531</v>
      </c>
      <c r="B117" s="334" t="s">
        <v>505</v>
      </c>
      <c r="C117" s="345">
        <f t="shared" ref="C117:J123" si="30">C103</f>
        <v>348.59090909090907</v>
      </c>
      <c r="D117" s="74">
        <f t="shared" si="30"/>
        <v>23.472272727272728</v>
      </c>
      <c r="E117" s="74">
        <f t="shared" si="30"/>
        <v>59.699090909090891</v>
      </c>
      <c r="F117" s="74">
        <f t="shared" si="30"/>
        <v>17.509090909090908</v>
      </c>
      <c r="G117" s="74">
        <f t="shared" si="30"/>
        <v>2.6995454545454547</v>
      </c>
      <c r="H117" s="74">
        <f t="shared" si="30"/>
        <v>0.44359090909090909</v>
      </c>
      <c r="I117" s="74">
        <f t="shared" si="30"/>
        <v>0.55286363636363633</v>
      </c>
      <c r="J117" s="346">
        <f t="shared" si="30"/>
        <v>1.2331363636363635</v>
      </c>
      <c r="K117" s="338">
        <f>'2020_original'!N125</f>
        <v>9.3926602861463913</v>
      </c>
      <c r="L117" s="75">
        <f t="shared" si="15"/>
        <v>2.5733315852455866E-2</v>
      </c>
      <c r="M117" s="68">
        <f t="shared" si="16"/>
        <v>25.733315852455867</v>
      </c>
      <c r="N117" s="68">
        <f t="shared" si="17"/>
        <v>89.703999669310917</v>
      </c>
      <c r="O117" s="68">
        <f t="shared" si="18"/>
        <v>6.0401940786589474</v>
      </c>
      <c r="P117" s="68">
        <f t="shared" si="19"/>
        <v>15.362555624681127</v>
      </c>
      <c r="Q117" s="68">
        <f t="shared" si="20"/>
        <v>4.5056696665299993</v>
      </c>
      <c r="R117" s="68">
        <f t="shared" si="21"/>
        <v>0.69468255839879733</v>
      </c>
      <c r="S117" s="74">
        <f t="shared" si="22"/>
        <v>0.114150649729144</v>
      </c>
      <c r="T117" s="74">
        <f t="shared" si="23"/>
        <v>0.1422701457788276</v>
      </c>
      <c r="U117" s="164">
        <f t="shared" si="24"/>
        <v>0.31732687534603415</v>
      </c>
      <c r="V117" s="172"/>
    </row>
    <row r="118" spans="1:175" x14ac:dyDescent="0.3">
      <c r="A118" s="93" t="s">
        <v>531</v>
      </c>
      <c r="B118" s="334" t="s">
        <v>507</v>
      </c>
      <c r="C118" s="345">
        <f t="shared" si="30"/>
        <v>51.45289855072464</v>
      </c>
      <c r="D118" s="74">
        <f t="shared" si="30"/>
        <v>1.4574055147620553</v>
      </c>
      <c r="E118" s="74">
        <f t="shared" si="30"/>
        <v>10.32230470447683</v>
      </c>
      <c r="F118" s="74">
        <f t="shared" si="30"/>
        <v>2.341478171913026</v>
      </c>
      <c r="G118" s="74">
        <f t="shared" si="30"/>
        <v>0.30573691327936681</v>
      </c>
      <c r="H118" s="74">
        <f t="shared" si="30"/>
        <v>4.7623831967473801E-2</v>
      </c>
      <c r="I118" s="74">
        <f t="shared" si="30"/>
        <v>3.6630375945767013E-2</v>
      </c>
      <c r="J118" s="346">
        <f t="shared" si="30"/>
        <v>0.11007106713835288</v>
      </c>
      <c r="K118" s="338">
        <f>'2020_original'!N127</f>
        <v>111.700596320302</v>
      </c>
      <c r="L118" s="75">
        <f t="shared" si="15"/>
        <v>0.306029031014526</v>
      </c>
      <c r="M118" s="68">
        <f t="shared" si="16"/>
        <v>306.02903101452603</v>
      </c>
      <c r="N118" s="68">
        <f t="shared" si="17"/>
        <v>157.46080686366972</v>
      </c>
      <c r="O118" s="68">
        <f t="shared" si="18"/>
        <v>4.4600839747785832</v>
      </c>
      <c r="P118" s="68">
        <f t="shared" si="19"/>
        <v>31.589249065477276</v>
      </c>
      <c r="Q118" s="68">
        <f t="shared" si="20"/>
        <v>7.1656029609220715</v>
      </c>
      <c r="R118" s="68">
        <f t="shared" si="21"/>
        <v>0.935643713162568</v>
      </c>
      <c r="S118" s="74">
        <f t="shared" si="22"/>
        <v>0.14574275150204616</v>
      </c>
      <c r="T118" s="74">
        <f t="shared" si="23"/>
        <v>0.11209958456380882</v>
      </c>
      <c r="U118" s="164">
        <f t="shared" si="24"/>
        <v>0.33684942019084974</v>
      </c>
      <c r="V118" s="172"/>
    </row>
    <row r="119" spans="1:175" x14ac:dyDescent="0.3">
      <c r="A119" s="93" t="s">
        <v>531</v>
      </c>
      <c r="B119" s="334" t="s">
        <v>508</v>
      </c>
      <c r="C119" s="345">
        <f t="shared" si="30"/>
        <v>876.54166666666663</v>
      </c>
      <c r="D119" s="74">
        <f t="shared" si="30"/>
        <v>1.1250000000000001E-2</v>
      </c>
      <c r="E119" s="74">
        <f t="shared" si="30"/>
        <v>2.9166666666666664E-2</v>
      </c>
      <c r="F119" s="74">
        <f t="shared" si="30"/>
        <v>0</v>
      </c>
      <c r="G119" s="74">
        <f t="shared" si="30"/>
        <v>99.195416666666674</v>
      </c>
      <c r="H119" s="74">
        <f t="shared" si="30"/>
        <v>26.353179166666663</v>
      </c>
      <c r="I119" s="74">
        <f t="shared" si="30"/>
        <v>33.167416666666668</v>
      </c>
      <c r="J119" s="346">
        <f t="shared" si="30"/>
        <v>34.582916666666669</v>
      </c>
      <c r="K119" s="338">
        <f>'2020_original'!N128</f>
        <v>10.087196673067822</v>
      </c>
      <c r="L119" s="75">
        <f t="shared" si="15"/>
        <v>2.7636155268678967E-2</v>
      </c>
      <c r="M119" s="68">
        <f t="shared" si="16"/>
        <v>27.636155268678966</v>
      </c>
      <c r="N119" s="68">
        <f t="shared" si="17"/>
        <v>242.2424159946664</v>
      </c>
      <c r="O119" s="68">
        <f t="shared" si="18"/>
        <v>3.1090674677263842E-3</v>
      </c>
      <c r="P119" s="68">
        <f t="shared" si="19"/>
        <v>8.0605452866980305E-3</v>
      </c>
      <c r="Q119" s="68">
        <f t="shared" si="20"/>
        <v>0</v>
      </c>
      <c r="R119" s="68">
        <f t="shared" si="21"/>
        <v>27.413799369413056</v>
      </c>
      <c r="S119" s="74">
        <f t="shared" si="22"/>
        <v>7.2830055127331574</v>
      </c>
      <c r="T119" s="74">
        <f t="shared" si="23"/>
        <v>9.1661987686097053</v>
      </c>
      <c r="U119" s="164">
        <f t="shared" si="24"/>
        <v>9.5573885464378563</v>
      </c>
      <c r="V119" s="172"/>
    </row>
    <row r="120" spans="1:175" x14ac:dyDescent="0.3">
      <c r="A120" s="93" t="s">
        <v>531</v>
      </c>
      <c r="B120" s="335" t="s">
        <v>557</v>
      </c>
      <c r="C120" s="345">
        <f t="shared" si="30"/>
        <v>865.15384615384619</v>
      </c>
      <c r="D120" s="74">
        <f t="shared" si="30"/>
        <v>0.77692307692307694</v>
      </c>
      <c r="E120" s="74">
        <f t="shared" si="30"/>
        <v>4.6153846153846149E-3</v>
      </c>
      <c r="F120" s="74">
        <f t="shared" si="30"/>
        <v>0</v>
      </c>
      <c r="G120" s="74">
        <f t="shared" si="30"/>
        <v>95.862307692307681</v>
      </c>
      <c r="H120" s="74">
        <f t="shared" si="30"/>
        <v>32.779692307692315</v>
      </c>
      <c r="I120" s="74">
        <f t="shared" si="30"/>
        <v>38.94684615384616</v>
      </c>
      <c r="J120" s="346">
        <f t="shared" si="30"/>
        <v>18.51246153846154</v>
      </c>
      <c r="K120" s="338">
        <f>'2020_original'!N129</f>
        <v>1.61</v>
      </c>
      <c r="L120" s="75">
        <f t="shared" si="15"/>
        <v>4.4109589041095897E-3</v>
      </c>
      <c r="M120" s="68">
        <f t="shared" si="16"/>
        <v>4.4109589041095898</v>
      </c>
      <c r="N120" s="68">
        <f t="shared" si="17"/>
        <v>38.161580611169661</v>
      </c>
      <c r="O120" s="68">
        <f t="shared" si="18"/>
        <v>3.426975763962066E-2</v>
      </c>
      <c r="P120" s="68">
        <f t="shared" si="19"/>
        <v>2.0358271865121181E-4</v>
      </c>
      <c r="Q120" s="68">
        <f t="shared" si="20"/>
        <v>0</v>
      </c>
      <c r="R120" s="68">
        <f t="shared" si="21"/>
        <v>4.2284469968387777</v>
      </c>
      <c r="S120" s="74">
        <f t="shared" si="22"/>
        <v>1.4458987565858805</v>
      </c>
      <c r="T120" s="74">
        <f t="shared" si="23"/>
        <v>1.7179293782929406</v>
      </c>
      <c r="U120" s="164">
        <f t="shared" si="24"/>
        <v>0.81657707060063245</v>
      </c>
      <c r="V120" s="172"/>
    </row>
    <row r="121" spans="1:175" x14ac:dyDescent="0.3">
      <c r="A121" s="93" t="s">
        <v>531</v>
      </c>
      <c r="B121" s="335" t="s">
        <v>538</v>
      </c>
      <c r="C121" s="345">
        <f t="shared" si="30"/>
        <v>61</v>
      </c>
      <c r="D121" s="74">
        <f t="shared" si="30"/>
        <v>3.15</v>
      </c>
      <c r="E121" s="74">
        <f t="shared" si="30"/>
        <v>4.78</v>
      </c>
      <c r="F121" s="74">
        <f t="shared" si="30"/>
        <v>0</v>
      </c>
      <c r="G121" s="74">
        <f t="shared" si="30"/>
        <v>3.27</v>
      </c>
      <c r="H121" s="74">
        <f t="shared" si="30"/>
        <v>1.865</v>
      </c>
      <c r="I121" s="74">
        <f t="shared" si="30"/>
        <v>0.81200000000000006</v>
      </c>
      <c r="J121" s="346">
        <f t="shared" si="30"/>
        <v>0.19500000000000001</v>
      </c>
      <c r="K121" s="338">
        <f>'2020_original'!N130</f>
        <v>53.9</v>
      </c>
      <c r="L121" s="75">
        <f t="shared" si="15"/>
        <v>0.14767123287671233</v>
      </c>
      <c r="M121" s="68">
        <f t="shared" si="16"/>
        <v>147.67123287671234</v>
      </c>
      <c r="N121" s="68">
        <f t="shared" si="17"/>
        <v>90.07945205479453</v>
      </c>
      <c r="O121" s="68">
        <f t="shared" si="18"/>
        <v>4.6516438356164382</v>
      </c>
      <c r="P121" s="68">
        <f t="shared" si="19"/>
        <v>7.0586849315068498</v>
      </c>
      <c r="Q121" s="68">
        <f t="shared" si="20"/>
        <v>0</v>
      </c>
      <c r="R121" s="68">
        <f t="shared" si="21"/>
        <v>4.828849315068493</v>
      </c>
      <c r="S121" s="74">
        <f t="shared" si="22"/>
        <v>2.7540684931506849</v>
      </c>
      <c r="T121" s="74">
        <f t="shared" si="23"/>
        <v>1.1990904109589042</v>
      </c>
      <c r="U121" s="164">
        <f t="shared" si="24"/>
        <v>0.28795890410958908</v>
      </c>
      <c r="V121" s="172"/>
    </row>
    <row r="122" spans="1:175" x14ac:dyDescent="0.3">
      <c r="A122" s="93" t="s">
        <v>531</v>
      </c>
      <c r="B122" s="334" t="s">
        <v>45</v>
      </c>
      <c r="C122" s="345">
        <f t="shared" si="30"/>
        <v>143</v>
      </c>
      <c r="D122" s="74">
        <f t="shared" si="30"/>
        <v>12.56</v>
      </c>
      <c r="E122" s="74">
        <f t="shared" si="30"/>
        <v>0.72</v>
      </c>
      <c r="F122" s="74">
        <f t="shared" si="30"/>
        <v>0</v>
      </c>
      <c r="G122" s="74">
        <f t="shared" si="30"/>
        <v>9.51</v>
      </c>
      <c r="H122" s="74">
        <f t="shared" si="30"/>
        <v>3.1259999999999999</v>
      </c>
      <c r="I122" s="74">
        <f t="shared" si="30"/>
        <v>3.6579999999999999</v>
      </c>
      <c r="J122" s="346">
        <f t="shared" si="30"/>
        <v>1.911</v>
      </c>
      <c r="K122" s="338">
        <f>'2020_original'!N131</f>
        <v>3.8319304527839595</v>
      </c>
      <c r="L122" s="75">
        <f t="shared" si="15"/>
        <v>1.0498439596668381E-2</v>
      </c>
      <c r="M122" s="68">
        <f t="shared" si="16"/>
        <v>10.498439596668382</v>
      </c>
      <c r="N122" s="68">
        <f t="shared" si="17"/>
        <v>15.012768623235786</v>
      </c>
      <c r="O122" s="68">
        <f t="shared" si="18"/>
        <v>1.3186040133415489</v>
      </c>
      <c r="P122" s="68">
        <f t="shared" si="19"/>
        <v>7.5588765096012353E-2</v>
      </c>
      <c r="Q122" s="68">
        <f t="shared" si="20"/>
        <v>0</v>
      </c>
      <c r="R122" s="68">
        <f t="shared" si="21"/>
        <v>0.99840160564316305</v>
      </c>
      <c r="S122" s="74">
        <f t="shared" si="22"/>
        <v>0.32818122179185361</v>
      </c>
      <c r="T122" s="74">
        <f t="shared" si="23"/>
        <v>0.38403292044612941</v>
      </c>
      <c r="U122" s="164">
        <f t="shared" si="24"/>
        <v>0.20062518069233279</v>
      </c>
      <c r="V122" s="172"/>
    </row>
    <row r="123" spans="1:175" x14ac:dyDescent="0.3">
      <c r="A123" s="93" t="s">
        <v>531</v>
      </c>
      <c r="B123" s="334" t="s">
        <v>510</v>
      </c>
      <c r="C123" s="345">
        <f t="shared" si="30"/>
        <v>151.57142857142858</v>
      </c>
      <c r="D123" s="74">
        <f t="shared" si="30"/>
        <v>16.091428571428569</v>
      </c>
      <c r="E123" s="74">
        <f t="shared" si="30"/>
        <v>0.5647619047619048</v>
      </c>
      <c r="F123" s="74">
        <f t="shared" si="30"/>
        <v>0</v>
      </c>
      <c r="G123" s="74">
        <f t="shared" si="30"/>
        <v>8.9552380952380961</v>
      </c>
      <c r="H123" s="74">
        <f t="shared" si="30"/>
        <v>3.3169047619047611</v>
      </c>
      <c r="I123" s="74">
        <f t="shared" si="30"/>
        <v>3.1640476190476186</v>
      </c>
      <c r="J123" s="346">
        <f t="shared" si="30"/>
        <v>0.93771428571428594</v>
      </c>
      <c r="K123" s="338">
        <f>'2020_original'!N132</f>
        <v>6.3639946191458385</v>
      </c>
      <c r="L123" s="75">
        <f t="shared" ref="L123:L128" si="31">K123/365</f>
        <v>1.7435601696289969E-2</v>
      </c>
      <c r="M123" s="68">
        <f t="shared" ref="M123:M128" si="32">L123*1000</f>
        <v>17.435601696289968</v>
      </c>
      <c r="N123" s="68">
        <f t="shared" ref="N123:N128" si="33">(M123*C123)/100</f>
        <v>26.427390571090942</v>
      </c>
      <c r="O123" s="68">
        <f t="shared" ref="O123:O128" si="34">(M123*D123)/100</f>
        <v>2.805637392957288</v>
      </c>
      <c r="P123" s="68">
        <f t="shared" ref="P123:P128" si="35">(M123*E123)/100</f>
        <v>9.8469636246666215E-2</v>
      </c>
      <c r="Q123" s="68">
        <f t="shared" ref="Q123:Q128" si="36">(M123*F123)/100</f>
        <v>0</v>
      </c>
      <c r="R123" s="68">
        <f t="shared" ref="R123:R128" si="37">(M123*G123)/100</f>
        <v>1.5613996452401389</v>
      </c>
      <c r="S123" s="74">
        <f t="shared" ref="S123:S128" si="38">(M123*H123)/100</f>
        <v>0.57832230293098918</v>
      </c>
      <c r="T123" s="74">
        <f t="shared" ref="T123:T128" si="39">(M123*I123)/100</f>
        <v>0.55167074033808894</v>
      </c>
      <c r="U123" s="164">
        <f t="shared" ref="U123:U128" si="40">(M123*J123)/100</f>
        <v>0.1634961279063534</v>
      </c>
      <c r="V123" s="172"/>
    </row>
    <row r="124" spans="1:175" x14ac:dyDescent="0.3">
      <c r="A124" s="93" t="s">
        <v>531</v>
      </c>
      <c r="B124" s="334" t="s">
        <v>511</v>
      </c>
      <c r="C124" s="345">
        <f>C110</f>
        <v>221.1</v>
      </c>
      <c r="D124" s="74">
        <f t="shared" ref="D124:J124" si="41">D110</f>
        <v>17.033000000000001</v>
      </c>
      <c r="E124" s="74">
        <f t="shared" si="41"/>
        <v>0.5036666666666666</v>
      </c>
      <c r="F124" s="74">
        <f t="shared" si="41"/>
        <v>0</v>
      </c>
      <c r="G124" s="74">
        <f t="shared" si="41"/>
        <v>16.241666666666664</v>
      </c>
      <c r="H124" s="74">
        <f t="shared" si="41"/>
        <v>5.8735333333333335</v>
      </c>
      <c r="I124" s="74">
        <f t="shared" si="41"/>
        <v>6.6653666666666673</v>
      </c>
      <c r="J124" s="346">
        <f t="shared" si="41"/>
        <v>1.9619333333333331</v>
      </c>
      <c r="K124" s="338">
        <f>'2020_original'!N133</f>
        <v>10.484029276762461</v>
      </c>
      <c r="L124" s="75">
        <f t="shared" si="31"/>
        <v>2.8723367881540989E-2</v>
      </c>
      <c r="M124" s="68">
        <f t="shared" si="32"/>
        <v>28.723367881540987</v>
      </c>
      <c r="N124" s="68">
        <f t="shared" si="33"/>
        <v>63.507366386087121</v>
      </c>
      <c r="O124" s="68">
        <f t="shared" si="34"/>
        <v>4.8924512512628766</v>
      </c>
      <c r="P124" s="68">
        <f t="shared" si="35"/>
        <v>0.14467002956336142</v>
      </c>
      <c r="Q124" s="68">
        <f t="shared" si="36"/>
        <v>0</v>
      </c>
      <c r="R124" s="68">
        <f t="shared" si="37"/>
        <v>4.6651536667602809</v>
      </c>
      <c r="S124" s="74">
        <f t="shared" si="38"/>
        <v>1.6870765869782705</v>
      </c>
      <c r="T124" s="74">
        <f t="shared" si="39"/>
        <v>1.9145177883202726</v>
      </c>
      <c r="U124" s="164">
        <f t="shared" si="40"/>
        <v>0.56353332892391306</v>
      </c>
      <c r="V124" s="172"/>
    </row>
    <row r="125" spans="1:175" x14ac:dyDescent="0.3">
      <c r="A125" s="93" t="s">
        <v>531</v>
      </c>
      <c r="B125" s="334" t="s">
        <v>55</v>
      </c>
      <c r="C125" s="345">
        <f>C111</f>
        <v>113.55223880597015</v>
      </c>
      <c r="D125" s="74">
        <f t="shared" ref="D125:J125" si="42">D111</f>
        <v>18.628507462686564</v>
      </c>
      <c r="E125" s="74">
        <f t="shared" si="42"/>
        <v>0</v>
      </c>
      <c r="F125" s="74">
        <f t="shared" si="42"/>
        <v>0</v>
      </c>
      <c r="G125" s="74">
        <f t="shared" si="42"/>
        <v>3.7837313432835828</v>
      </c>
      <c r="H125" s="74">
        <f t="shared" si="42"/>
        <v>0.89494029850746271</v>
      </c>
      <c r="I125" s="74">
        <f t="shared" si="42"/>
        <v>1.3985970149253732</v>
      </c>
      <c r="J125" s="346">
        <f t="shared" si="42"/>
        <v>0.94408955223880608</v>
      </c>
      <c r="K125" s="338">
        <f>'2020_original'!N134</f>
        <v>5.1827593702137928</v>
      </c>
      <c r="L125" s="75">
        <f t="shared" si="31"/>
        <v>1.4199340740311761E-2</v>
      </c>
      <c r="M125" s="68">
        <f t="shared" si="32"/>
        <v>14.199340740311762</v>
      </c>
      <c r="N125" s="68">
        <f t="shared" si="33"/>
        <v>16.123669306312223</v>
      </c>
      <c r="O125" s="68">
        <f t="shared" si="34"/>
        <v>2.6451252494612705</v>
      </c>
      <c r="P125" s="68">
        <f t="shared" si="35"/>
        <v>0</v>
      </c>
      <c r="Q125" s="68">
        <f t="shared" si="36"/>
        <v>0</v>
      </c>
      <c r="R125" s="68">
        <f t="shared" si="37"/>
        <v>0.53726490613081124</v>
      </c>
      <c r="S125" s="74">
        <f t="shared" si="38"/>
        <v>0.12707562240743786</v>
      </c>
      <c r="T125" s="74">
        <f t="shared" si="39"/>
        <v>0.19859155573308268</v>
      </c>
      <c r="U125" s="164">
        <f t="shared" si="40"/>
        <v>0.1340544924160717</v>
      </c>
      <c r="V125" s="172"/>
    </row>
    <row r="126" spans="1:175" x14ac:dyDescent="0.3">
      <c r="A126" s="93" t="s">
        <v>531</v>
      </c>
      <c r="B126" s="334" t="s">
        <v>58</v>
      </c>
      <c r="C126" s="345">
        <f>C112</f>
        <v>380.28571428571428</v>
      </c>
      <c r="D126" s="74">
        <f t="shared" ref="D126:J126" si="43">D112</f>
        <v>4.2857142857142858E-2</v>
      </c>
      <c r="E126" s="74">
        <f t="shared" si="43"/>
        <v>97.391428571428577</v>
      </c>
      <c r="F126" s="74">
        <f t="shared" si="43"/>
        <v>0.05</v>
      </c>
      <c r="G126" s="74">
        <f t="shared" si="43"/>
        <v>0</v>
      </c>
      <c r="H126" s="74">
        <f t="shared" si="43"/>
        <v>0</v>
      </c>
      <c r="I126" s="74">
        <f t="shared" si="43"/>
        <v>0</v>
      </c>
      <c r="J126" s="346">
        <f t="shared" si="43"/>
        <v>0</v>
      </c>
      <c r="K126" s="338">
        <f>'2020_original'!N135</f>
        <v>23.199552298856304</v>
      </c>
      <c r="L126" s="75">
        <f t="shared" si="31"/>
        <v>6.3560417257140553E-2</v>
      </c>
      <c r="M126" s="68">
        <f t="shared" si="32"/>
        <v>63.56041725714055</v>
      </c>
      <c r="N126" s="68">
        <f t="shared" si="33"/>
        <v>241.71118676929734</v>
      </c>
      <c r="O126" s="68">
        <f t="shared" si="34"/>
        <v>2.7240178824488804E-2</v>
      </c>
      <c r="P126" s="68">
        <f t="shared" si="35"/>
        <v>61.902398372690001</v>
      </c>
      <c r="Q126" s="68">
        <f t="shared" si="36"/>
        <v>3.1780208628570276E-2</v>
      </c>
      <c r="R126" s="68">
        <f t="shared" si="37"/>
        <v>0</v>
      </c>
      <c r="S126" s="74">
        <f t="shared" si="38"/>
        <v>0</v>
      </c>
      <c r="T126" s="74">
        <f t="shared" si="39"/>
        <v>0</v>
      </c>
      <c r="U126" s="164">
        <f t="shared" si="40"/>
        <v>0</v>
      </c>
      <c r="V126" s="172"/>
    </row>
    <row r="127" spans="1:175" x14ac:dyDescent="0.3">
      <c r="A127" s="162" t="s">
        <v>531</v>
      </c>
      <c r="B127" s="336" t="s">
        <v>512</v>
      </c>
      <c r="C127" s="345">
        <f>C113</f>
        <v>106.8</v>
      </c>
      <c r="D127" s="74">
        <f t="shared" ref="D127:J127" si="44">D113</f>
        <v>0.29799999999999999</v>
      </c>
      <c r="E127" s="74">
        <f t="shared" si="44"/>
        <v>2.964</v>
      </c>
      <c r="F127" s="74">
        <f t="shared" si="44"/>
        <v>0</v>
      </c>
      <c r="G127" s="74">
        <f t="shared" si="44"/>
        <v>0</v>
      </c>
      <c r="H127" s="74">
        <f t="shared" si="44"/>
        <v>0</v>
      </c>
      <c r="I127" s="74">
        <f t="shared" si="44"/>
        <v>0</v>
      </c>
      <c r="J127" s="346">
        <f t="shared" si="44"/>
        <v>0</v>
      </c>
      <c r="K127" s="338">
        <f>'2020_original'!N136</f>
        <v>17.112230134026269</v>
      </c>
      <c r="L127" s="75">
        <f t="shared" si="31"/>
        <v>4.6882822285003477E-2</v>
      </c>
      <c r="M127" s="68">
        <f t="shared" si="32"/>
        <v>46.882822285003478</v>
      </c>
      <c r="N127" s="68">
        <f t="shared" si="33"/>
        <v>50.070854200383707</v>
      </c>
      <c r="O127" s="68">
        <f t="shared" si="34"/>
        <v>0.13971081040931035</v>
      </c>
      <c r="P127" s="68">
        <f t="shared" si="35"/>
        <v>1.3896068525275029</v>
      </c>
      <c r="Q127" s="68">
        <f t="shared" si="36"/>
        <v>0</v>
      </c>
      <c r="R127" s="68">
        <f t="shared" si="37"/>
        <v>0</v>
      </c>
      <c r="S127" s="74">
        <f t="shared" si="38"/>
        <v>0</v>
      </c>
      <c r="T127" s="74">
        <f t="shared" si="39"/>
        <v>0</v>
      </c>
      <c r="U127" s="164">
        <f t="shared" si="40"/>
        <v>0</v>
      </c>
      <c r="V127" s="172"/>
    </row>
    <row r="128" spans="1:175" s="148" customFormat="1" ht="16.2" thickBot="1" x14ac:dyDescent="0.35">
      <c r="A128" s="128" t="s">
        <v>531</v>
      </c>
      <c r="B128" s="337" t="s">
        <v>555</v>
      </c>
      <c r="C128" s="347">
        <f>C114</f>
        <v>228</v>
      </c>
      <c r="D128" s="147">
        <f t="shared" ref="D128:J128" si="45">D114</f>
        <v>19.600000000000001</v>
      </c>
      <c r="E128" s="147">
        <f t="shared" si="45"/>
        <v>57.9</v>
      </c>
      <c r="F128" s="147">
        <f t="shared" si="45"/>
        <v>37</v>
      </c>
      <c r="G128" s="147">
        <f t="shared" si="45"/>
        <v>13.7</v>
      </c>
      <c r="H128" s="147">
        <f t="shared" si="45"/>
        <v>8.07</v>
      </c>
      <c r="I128" s="147">
        <f t="shared" si="45"/>
        <v>4.57</v>
      </c>
      <c r="J128" s="348">
        <f t="shared" si="45"/>
        <v>0.44</v>
      </c>
      <c r="K128" s="339">
        <f>'2020_original'!N137</f>
        <v>0</v>
      </c>
      <c r="L128" s="171">
        <f t="shared" si="31"/>
        <v>0</v>
      </c>
      <c r="M128" s="134">
        <f t="shared" si="32"/>
        <v>0</v>
      </c>
      <c r="N128" s="134">
        <f t="shared" si="33"/>
        <v>0</v>
      </c>
      <c r="O128" s="134">
        <f t="shared" si="34"/>
        <v>0</v>
      </c>
      <c r="P128" s="134">
        <f t="shared" si="35"/>
        <v>0</v>
      </c>
      <c r="Q128" s="134">
        <f t="shared" si="36"/>
        <v>0</v>
      </c>
      <c r="R128" s="134">
        <f t="shared" si="37"/>
        <v>0</v>
      </c>
      <c r="S128" s="147">
        <f t="shared" si="38"/>
        <v>0</v>
      </c>
      <c r="T128" s="147">
        <f t="shared" si="39"/>
        <v>0</v>
      </c>
      <c r="U128" s="167">
        <f t="shared" si="40"/>
        <v>0</v>
      </c>
      <c r="V128" s="172"/>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row>
  </sheetData>
  <mergeCells count="7">
    <mergeCell ref="N1:U1"/>
    <mergeCell ref="A1:A2"/>
    <mergeCell ref="B1:B2"/>
    <mergeCell ref="C1:J1"/>
    <mergeCell ref="K1:K2"/>
    <mergeCell ref="L1:L2"/>
    <mergeCell ref="M1: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B223-B1C9-4228-908F-97DC35CE3D37}">
  <sheetPr>
    <tabColor theme="7"/>
  </sheetPr>
  <dimension ref="A1:FS137"/>
  <sheetViews>
    <sheetView workbookViewId="0">
      <selection activeCell="F34" sqref="F34"/>
    </sheetView>
  </sheetViews>
  <sheetFormatPr baseColWidth="10" defaultRowHeight="15.6" x14ac:dyDescent="0.3"/>
  <cols>
    <col min="1" max="1" width="9.8984375" customWidth="1"/>
    <col min="2" max="2" width="27.59765625" customWidth="1"/>
    <col min="5" max="5" width="15" bestFit="1" customWidth="1"/>
    <col min="11" max="11" width="14.3984375" customWidth="1"/>
    <col min="13" max="13" width="11.19921875" customWidth="1"/>
    <col min="24" max="24" width="11.8984375" bestFit="1" customWidth="1"/>
  </cols>
  <sheetData>
    <row r="1" spans="1:24" x14ac:dyDescent="0.3">
      <c r="A1" s="391" t="s">
        <v>514</v>
      </c>
      <c r="B1" s="391" t="s">
        <v>513</v>
      </c>
      <c r="C1" s="399" t="s">
        <v>541</v>
      </c>
      <c r="D1" s="400"/>
      <c r="E1" s="400"/>
      <c r="F1" s="400"/>
      <c r="G1" s="400"/>
      <c r="H1" s="400"/>
      <c r="I1" s="400"/>
      <c r="J1" s="400"/>
      <c r="K1" s="401" t="s">
        <v>542</v>
      </c>
      <c r="L1" s="391" t="s">
        <v>543</v>
      </c>
      <c r="M1" s="402" t="s">
        <v>544</v>
      </c>
      <c r="N1" s="396" t="s">
        <v>545</v>
      </c>
      <c r="O1" s="397"/>
      <c r="P1" s="397"/>
      <c r="Q1" s="397"/>
      <c r="R1" s="397"/>
      <c r="S1" s="397"/>
      <c r="T1" s="397"/>
      <c r="U1" s="397"/>
      <c r="V1" s="172"/>
    </row>
    <row r="2" spans="1:24" ht="36.9" customHeight="1" thickBot="1" x14ac:dyDescent="0.35">
      <c r="A2" s="398"/>
      <c r="B2" s="398"/>
      <c r="C2" s="282" t="s">
        <v>0</v>
      </c>
      <c r="D2" s="282" t="s">
        <v>2</v>
      </c>
      <c r="E2" s="282" t="s">
        <v>1</v>
      </c>
      <c r="F2" s="282" t="s">
        <v>7</v>
      </c>
      <c r="G2" s="282" t="s">
        <v>3</v>
      </c>
      <c r="H2" s="282" t="s">
        <v>4</v>
      </c>
      <c r="I2" s="282" t="s">
        <v>5</v>
      </c>
      <c r="J2" s="342" t="s">
        <v>6</v>
      </c>
      <c r="K2" s="401"/>
      <c r="L2" s="391"/>
      <c r="M2" s="402"/>
      <c r="N2" s="291" t="s">
        <v>0</v>
      </c>
      <c r="O2" s="291" t="s">
        <v>2</v>
      </c>
      <c r="P2" s="291" t="s">
        <v>1</v>
      </c>
      <c r="Q2" s="291" t="s">
        <v>7</v>
      </c>
      <c r="R2" s="291" t="s">
        <v>3</v>
      </c>
      <c r="S2" s="291" t="s">
        <v>4</v>
      </c>
      <c r="T2" s="291" t="s">
        <v>5</v>
      </c>
      <c r="U2" s="291" t="s">
        <v>6</v>
      </c>
      <c r="V2" s="172"/>
    </row>
    <row r="3" spans="1:24" x14ac:dyDescent="0.3">
      <c r="A3" s="94" t="s">
        <v>502</v>
      </c>
      <c r="B3" s="293" t="s">
        <v>503</v>
      </c>
      <c r="C3" s="343">
        <f>TCA_Groups!B2</f>
        <v>357.3</v>
      </c>
      <c r="D3" s="206">
        <f>TCA_Groups!C2</f>
        <v>10.72</v>
      </c>
      <c r="E3" s="206">
        <f>TCA_Groups!D2</f>
        <v>74.533000000000001</v>
      </c>
      <c r="F3" s="206">
        <f>TCA_Groups!E2</f>
        <v>9.7399999999999984</v>
      </c>
      <c r="G3" s="206">
        <f>TCA_Groups!F2</f>
        <v>2.7979999999999996</v>
      </c>
      <c r="H3" s="206">
        <f>TCA_Groups!G2</f>
        <v>0.48210000000000008</v>
      </c>
      <c r="I3" s="206">
        <f>TCA_Groups!H2</f>
        <v>0.66289999999999993</v>
      </c>
      <c r="J3" s="344">
        <f>TCA_Groups!I2</f>
        <v>1.2327999999999999</v>
      </c>
      <c r="K3" s="338">
        <f>'2020_original'!N3</f>
        <v>71.115622818093215</v>
      </c>
      <c r="L3" s="75">
        <f>K3/365</f>
        <v>0.19483732278929647</v>
      </c>
      <c r="M3" s="68">
        <f>L3*1000</f>
        <v>194.83732278929648</v>
      </c>
      <c r="N3" s="68">
        <f>(M3*C3)/100</f>
        <v>696.15375432615633</v>
      </c>
      <c r="O3" s="68">
        <f>(M3*D3)/100</f>
        <v>20.886561003012584</v>
      </c>
      <c r="P3" s="68">
        <f>(M3*E3)/100</f>
        <v>145.21810179454636</v>
      </c>
      <c r="Q3" s="68">
        <f>(M3*F3)/100</f>
        <v>18.977155239677476</v>
      </c>
      <c r="R3" s="68">
        <f>(M3*G3)/100</f>
        <v>5.4515482916445146</v>
      </c>
      <c r="S3" s="74">
        <f>(M3*H3)/100</f>
        <v>0.93931073316719849</v>
      </c>
      <c r="T3" s="74">
        <f>(M3*I3)/100</f>
        <v>1.2915766127702464</v>
      </c>
      <c r="U3" s="74">
        <f>(M3*J3)/100</f>
        <v>2.4019545153464468</v>
      </c>
      <c r="V3" s="172"/>
    </row>
    <row r="4" spans="1:24" x14ac:dyDescent="0.3">
      <c r="A4" s="76" t="s">
        <v>502</v>
      </c>
      <c r="B4" s="294" t="s">
        <v>504</v>
      </c>
      <c r="C4" s="345">
        <f>TCA_Groups!B3</f>
        <v>97</v>
      </c>
      <c r="D4" s="74">
        <f>TCA_Groups!C3</f>
        <v>1.6949999999999996</v>
      </c>
      <c r="E4" s="74">
        <f>TCA_Groups!D3</f>
        <v>22.623333333333335</v>
      </c>
      <c r="F4" s="74">
        <f>TCA_Groups!E3</f>
        <v>2.3833333333333333</v>
      </c>
      <c r="G4" s="74">
        <f>TCA_Groups!F3</f>
        <v>0.13666666666666669</v>
      </c>
      <c r="H4" s="74">
        <f>TCA_Groups!G3</f>
        <v>3.5999999999999997E-2</v>
      </c>
      <c r="I4" s="74">
        <f>TCA_Groups!H3</f>
        <v>1.4833333333333336E-2</v>
      </c>
      <c r="J4" s="346">
        <f>TCA_Groups!I3</f>
        <v>4.7166666666666669E-2</v>
      </c>
      <c r="K4" s="338">
        <f>'2020_original'!N4</f>
        <v>46.22196464013517</v>
      </c>
      <c r="L4" s="75">
        <f t="shared" ref="L4:L67" si="0">K4/365</f>
        <v>0.12663551956201416</v>
      </c>
      <c r="M4" s="68">
        <f t="shared" ref="M4:M67" si="1">L4*1000</f>
        <v>126.63551956201415</v>
      </c>
      <c r="N4" s="68">
        <f t="shared" ref="N4:N67" si="2">(M4*C4)/100</f>
        <v>122.83645397515373</v>
      </c>
      <c r="O4" s="68">
        <f t="shared" ref="O4:O67" si="3">(M4*D4)/100</f>
        <v>2.1464720565761395</v>
      </c>
      <c r="P4" s="68">
        <f t="shared" ref="P4:P67" si="4">(M4*E4)/100</f>
        <v>28.649175708913003</v>
      </c>
      <c r="Q4" s="68">
        <f t="shared" ref="Q4:Q67" si="5">(M4*F4)/100</f>
        <v>3.0181465495613371</v>
      </c>
      <c r="R4" s="68">
        <f t="shared" ref="R4:R67" si="6">(M4*G4)/100</f>
        <v>0.17306854340141936</v>
      </c>
      <c r="S4" s="74">
        <f t="shared" ref="S4:S67" si="7">(M4*H4)/100</f>
        <v>4.5588787042325087E-2</v>
      </c>
      <c r="T4" s="74">
        <f t="shared" ref="T4:T67" si="8">(M4*I4)/100</f>
        <v>1.8784268735032101E-2</v>
      </c>
      <c r="U4" s="74">
        <f t="shared" ref="U4:U67" si="9">(M4*J4)/100</f>
        <v>5.9729753393416678E-2</v>
      </c>
      <c r="V4" s="172"/>
    </row>
    <row r="5" spans="1:24" x14ac:dyDescent="0.3">
      <c r="A5" s="76" t="s">
        <v>502</v>
      </c>
      <c r="B5" s="294" t="s">
        <v>505</v>
      </c>
      <c r="C5" s="345">
        <f>TCA_Groups!B4</f>
        <v>348.59090909090907</v>
      </c>
      <c r="D5" s="74">
        <f>TCA_Groups!C4</f>
        <v>23.472272727272728</v>
      </c>
      <c r="E5" s="74">
        <f>TCA_Groups!D4</f>
        <v>59.699090909090891</v>
      </c>
      <c r="F5" s="74">
        <f>TCA_Groups!E4</f>
        <v>17.509090909090908</v>
      </c>
      <c r="G5" s="74">
        <f>TCA_Groups!F4</f>
        <v>2.6995454545454547</v>
      </c>
      <c r="H5" s="74">
        <f>TCA_Groups!G4</f>
        <v>0.44359090909090909</v>
      </c>
      <c r="I5" s="74">
        <f>TCA_Groups!H4</f>
        <v>0.55286363636363633</v>
      </c>
      <c r="J5" s="346">
        <f>TCA_Groups!I4</f>
        <v>1.2331363636363635</v>
      </c>
      <c r="K5" s="338">
        <f>'2020_original'!N5</f>
        <v>3.1634295458168031</v>
      </c>
      <c r="L5" s="75">
        <f t="shared" si="0"/>
        <v>8.6669302625117899E-3</v>
      </c>
      <c r="M5" s="68">
        <f t="shared" si="1"/>
        <v>8.666930262511789</v>
      </c>
      <c r="N5" s="68">
        <f t="shared" si="2"/>
        <v>30.212130992364955</v>
      </c>
      <c r="O5" s="68">
        <f t="shared" si="3"/>
        <v>2.0343255082993013</v>
      </c>
      <c r="P5" s="68">
        <f t="shared" si="4"/>
        <v>5.1740785764444226</v>
      </c>
      <c r="Q5" s="68">
        <f t="shared" si="5"/>
        <v>1.5175006986907005</v>
      </c>
      <c r="R5" s="68">
        <f t="shared" si="6"/>
        <v>0.23396772195026144</v>
      </c>
      <c r="S5" s="74">
        <f t="shared" si="7"/>
        <v>3.8445714741751159E-2</v>
      </c>
      <c r="T5" s="74">
        <f t="shared" si="8"/>
        <v>4.7916305810423124E-2</v>
      </c>
      <c r="U5" s="74">
        <f t="shared" si="9"/>
        <v>0.10687506867803741</v>
      </c>
      <c r="V5" s="172"/>
    </row>
    <row r="6" spans="1:24" x14ac:dyDescent="0.3">
      <c r="A6" s="76" t="s">
        <v>502</v>
      </c>
      <c r="B6" s="294" t="s">
        <v>506</v>
      </c>
      <c r="C6" s="345">
        <f>TCA_Groups!B5</f>
        <v>588.94117647058829</v>
      </c>
      <c r="D6" s="74">
        <f>TCA_Groups!C5</f>
        <v>16.43470588235294</v>
      </c>
      <c r="E6" s="74">
        <f>TCA_Groups!D5</f>
        <v>20.587058823529414</v>
      </c>
      <c r="F6" s="74">
        <f>TCA_Groups!E5</f>
        <v>8.5812499999999989</v>
      </c>
      <c r="G6" s="74">
        <f>TCA_Groups!F5</f>
        <v>53.550588235294114</v>
      </c>
      <c r="H6" s="74">
        <f>TCA_Groups!G5</f>
        <v>9.2591176470588241</v>
      </c>
      <c r="I6" s="74">
        <f>TCA_Groups!H5</f>
        <v>23.740823529411763</v>
      </c>
      <c r="J6" s="346">
        <f>TCA_Groups!I5</f>
        <v>17.267529411764702</v>
      </c>
      <c r="K6" s="338">
        <f>'2020_original'!N6</f>
        <v>5.2260868324740599</v>
      </c>
      <c r="L6" s="75">
        <f t="shared" si="0"/>
        <v>1.4318046116367288E-2</v>
      </c>
      <c r="M6" s="68">
        <f t="shared" si="1"/>
        <v>14.318046116367288</v>
      </c>
      <c r="N6" s="68">
        <f t="shared" si="2"/>
        <v>84.324869245334881</v>
      </c>
      <c r="O6" s="68">
        <f t="shared" si="3"/>
        <v>2.3531287673246215</v>
      </c>
      <c r="P6" s="68">
        <f t="shared" si="4"/>
        <v>2.9476645763566025</v>
      </c>
      <c r="Q6" s="68">
        <f t="shared" si="5"/>
        <v>1.2286673323607677</v>
      </c>
      <c r="R6" s="68">
        <f t="shared" si="6"/>
        <v>7.6673979191153672</v>
      </c>
      <c r="S6" s="74">
        <f t="shared" si="7"/>
        <v>1.3257247346745842</v>
      </c>
      <c r="T6" s="74">
        <f t="shared" si="8"/>
        <v>3.3992220613465527</v>
      </c>
      <c r="U6" s="74">
        <f t="shared" si="9"/>
        <v>2.472372824333755</v>
      </c>
      <c r="V6" s="172"/>
      <c r="X6" s="292"/>
    </row>
    <row r="7" spans="1:24" x14ac:dyDescent="0.3">
      <c r="A7" s="76" t="s">
        <v>502</v>
      </c>
      <c r="B7" s="294" t="s">
        <v>507</v>
      </c>
      <c r="C7" s="345">
        <f>AVERAGE(TCA_Groups!B6:B7)</f>
        <v>51.45289855072464</v>
      </c>
      <c r="D7" s="74">
        <f>AVERAGE(TCA_Groups!C6:C7)</f>
        <v>1.4574055147620553</v>
      </c>
      <c r="E7" s="74">
        <f>AVERAGE(TCA_Groups!D6:D7)</f>
        <v>10.32230470447683</v>
      </c>
      <c r="F7" s="74">
        <f>AVERAGE(TCA_Groups!E6:E7)</f>
        <v>2.341478171913026</v>
      </c>
      <c r="G7" s="74">
        <f>AVERAGE(TCA_Groups!F6:F7)</f>
        <v>0.30573691327936681</v>
      </c>
      <c r="H7" s="74">
        <f>AVERAGE(TCA_Groups!G6:G7)</f>
        <v>4.7623831967473801E-2</v>
      </c>
      <c r="I7" s="74">
        <f>AVERAGE(TCA_Groups!H6:H7)</f>
        <v>3.6630375945767013E-2</v>
      </c>
      <c r="J7" s="346">
        <f>AVERAGE(TCA_Groups!I6:I7)</f>
        <v>0.11007106713835288</v>
      </c>
      <c r="K7" s="338">
        <f>'2020_original'!N7</f>
        <v>125.3946422520124</v>
      </c>
      <c r="L7" s="75">
        <f t="shared" si="0"/>
        <v>0.34354696507400656</v>
      </c>
      <c r="M7" s="68">
        <f t="shared" si="1"/>
        <v>343.54696507400655</v>
      </c>
      <c r="N7" s="68">
        <f t="shared" si="2"/>
        <v>176.76487141362199</v>
      </c>
      <c r="O7" s="68">
        <f t="shared" si="3"/>
        <v>5.0068724147862431</v>
      </c>
      <c r="P7" s="68">
        <f t="shared" si="4"/>
        <v>35.461964537921546</v>
      </c>
      <c r="Q7" s="68">
        <f t="shared" si="5"/>
        <v>8.0440771974775309</v>
      </c>
      <c r="R7" s="68">
        <f t="shared" si="6"/>
        <v>1.0503498866822121</v>
      </c>
      <c r="S7" s="74">
        <f t="shared" si="7"/>
        <v>0.16361022937620079</v>
      </c>
      <c r="T7" s="74">
        <f t="shared" si="8"/>
        <v>0.12584254485688148</v>
      </c>
      <c r="U7" s="74">
        <f t="shared" si="9"/>
        <v>0.37814581057838348</v>
      </c>
      <c r="V7" s="172"/>
    </row>
    <row r="8" spans="1:24" x14ac:dyDescent="0.3">
      <c r="A8" s="76" t="s">
        <v>502</v>
      </c>
      <c r="B8" s="294" t="s">
        <v>508</v>
      </c>
      <c r="C8" s="345">
        <f>TCA_Groups!B9</f>
        <v>876.54166666666663</v>
      </c>
      <c r="D8" s="74">
        <f>TCA_Groups!C9</f>
        <v>1.1250000000000001E-2</v>
      </c>
      <c r="E8" s="74">
        <f>TCA_Groups!D9</f>
        <v>2.9166666666666664E-2</v>
      </c>
      <c r="F8" s="74">
        <f>TCA_Groups!E9</f>
        <v>0</v>
      </c>
      <c r="G8" s="74">
        <f>TCA_Groups!F9</f>
        <v>99.195416666666674</v>
      </c>
      <c r="H8" s="74">
        <f>TCA_Groups!G9</f>
        <v>26.353179166666663</v>
      </c>
      <c r="I8" s="74">
        <f>TCA_Groups!H9</f>
        <v>33.167416666666668</v>
      </c>
      <c r="J8" s="346">
        <f>TCA_Groups!I9</f>
        <v>34.582916666666669</v>
      </c>
      <c r="K8" s="338">
        <f>'2020_original'!N8</f>
        <v>18.879303573846553</v>
      </c>
      <c r="L8" s="75">
        <f t="shared" si="0"/>
        <v>5.1724119380401515E-2</v>
      </c>
      <c r="M8" s="68">
        <f t="shared" si="1"/>
        <v>51.724119380401518</v>
      </c>
      <c r="N8" s="68">
        <f t="shared" si="2"/>
        <v>453.38345808562781</v>
      </c>
      <c r="O8" s="68">
        <f t="shared" si="3"/>
        <v>5.8189634302951709E-3</v>
      </c>
      <c r="P8" s="68">
        <f t="shared" si="4"/>
        <v>1.5086201485950442E-2</v>
      </c>
      <c r="Q8" s="68">
        <f t="shared" si="5"/>
        <v>0</v>
      </c>
      <c r="R8" s="68">
        <f t="shared" si="6"/>
        <v>51.307955736553374</v>
      </c>
      <c r="S8" s="74">
        <f t="shared" si="7"/>
        <v>13.630949852697768</v>
      </c>
      <c r="T8" s="74">
        <f t="shared" si="8"/>
        <v>17.155554192061857</v>
      </c>
      <c r="U8" s="74">
        <f t="shared" si="9"/>
        <v>17.887709101891442</v>
      </c>
      <c r="V8" s="172"/>
    </row>
    <row r="9" spans="1:24" x14ac:dyDescent="0.3">
      <c r="A9" s="76" t="s">
        <v>502</v>
      </c>
      <c r="B9" s="295" t="s">
        <v>556</v>
      </c>
      <c r="C9" s="345">
        <f>TCA_Groups!B10</f>
        <v>865.15384615384619</v>
      </c>
      <c r="D9" s="74">
        <f>TCA_Groups!C10</f>
        <v>0.77692307692307694</v>
      </c>
      <c r="E9" s="74">
        <f>TCA_Groups!D10</f>
        <v>4.6153846153846149E-3</v>
      </c>
      <c r="F9" s="74">
        <f>TCA_Groups!E10</f>
        <v>0</v>
      </c>
      <c r="G9" s="74">
        <f>TCA_Groups!F10</f>
        <v>95.862307692307681</v>
      </c>
      <c r="H9" s="74">
        <f>TCA_Groups!G10</f>
        <v>32.779692307692315</v>
      </c>
      <c r="I9" s="74">
        <f>TCA_Groups!H10</f>
        <v>38.94684615384616</v>
      </c>
      <c r="J9" s="346">
        <f>TCA_Groups!I10</f>
        <v>18.51246153846154</v>
      </c>
      <c r="K9" s="338">
        <f>'2020_original'!N9</f>
        <v>6.4</v>
      </c>
      <c r="L9" s="75">
        <f t="shared" si="0"/>
        <v>1.7534246575342468E-2</v>
      </c>
      <c r="M9" s="68">
        <f t="shared" si="1"/>
        <v>17.534246575342468</v>
      </c>
      <c r="N9" s="68">
        <f t="shared" si="2"/>
        <v>151.69820864067441</v>
      </c>
      <c r="O9" s="68">
        <f t="shared" si="3"/>
        <v>0.13622760800842995</v>
      </c>
      <c r="P9" s="68">
        <f t="shared" si="4"/>
        <v>8.0927291886196003E-4</v>
      </c>
      <c r="Q9" s="68">
        <f t="shared" si="5"/>
        <v>0</v>
      </c>
      <c r="R9" s="68">
        <f t="shared" si="6"/>
        <v>16.808733403582718</v>
      </c>
      <c r="S9" s="74">
        <f t="shared" si="7"/>
        <v>5.7476720758693389</v>
      </c>
      <c r="T9" s="74">
        <f t="shared" si="8"/>
        <v>6.82903603793467</v>
      </c>
      <c r="U9" s="74">
        <f t="shared" si="9"/>
        <v>3.2460206533192841</v>
      </c>
      <c r="V9" s="172"/>
    </row>
    <row r="10" spans="1:24" x14ac:dyDescent="0.3">
      <c r="A10" s="76" t="s">
        <v>502</v>
      </c>
      <c r="B10" s="295" t="s">
        <v>538</v>
      </c>
      <c r="C10" s="345">
        <f>TCA_Groups!B11</f>
        <v>61</v>
      </c>
      <c r="D10" s="74">
        <f>TCA_Groups!C11</f>
        <v>3.15</v>
      </c>
      <c r="E10" s="74">
        <f>TCA_Groups!D11</f>
        <v>4.78</v>
      </c>
      <c r="F10" s="74">
        <f>TCA_Groups!E11</f>
        <v>0</v>
      </c>
      <c r="G10" s="74">
        <f>TCA_Groups!F11</f>
        <v>3.27</v>
      </c>
      <c r="H10" s="74">
        <f>TCA_Groups!G11</f>
        <v>1.865</v>
      </c>
      <c r="I10" s="74">
        <f>TCA_Groups!H11</f>
        <v>0.81200000000000006</v>
      </c>
      <c r="J10" s="346">
        <f>TCA_Groups!I11</f>
        <v>0.19500000000000001</v>
      </c>
      <c r="K10" s="338">
        <f>'2020_original'!N10</f>
        <v>176.7</v>
      </c>
      <c r="L10" s="75">
        <f t="shared" si="0"/>
        <v>0.48410958904109586</v>
      </c>
      <c r="M10" s="68">
        <f t="shared" si="1"/>
        <v>484.10958904109583</v>
      </c>
      <c r="N10" s="68">
        <f t="shared" si="2"/>
        <v>295.30684931506846</v>
      </c>
      <c r="O10" s="68">
        <f t="shared" si="3"/>
        <v>15.249452054794517</v>
      </c>
      <c r="P10" s="68">
        <f t="shared" si="4"/>
        <v>23.140438356164381</v>
      </c>
      <c r="Q10" s="68">
        <f t="shared" si="5"/>
        <v>0</v>
      </c>
      <c r="R10" s="68">
        <f t="shared" si="6"/>
        <v>15.830383561643835</v>
      </c>
      <c r="S10" s="74">
        <f t="shared" si="7"/>
        <v>9.0286438356164371</v>
      </c>
      <c r="T10" s="74">
        <f t="shared" si="8"/>
        <v>3.9309698630136984</v>
      </c>
      <c r="U10" s="74">
        <f t="shared" si="9"/>
        <v>0.94401369863013684</v>
      </c>
      <c r="V10" s="172"/>
    </row>
    <row r="11" spans="1:24" x14ac:dyDescent="0.3">
      <c r="A11" s="76" t="s">
        <v>502</v>
      </c>
      <c r="B11" s="294" t="s">
        <v>45</v>
      </c>
      <c r="C11" s="345">
        <f>TCA_Groups!B12</f>
        <v>143</v>
      </c>
      <c r="D11" s="74">
        <f>TCA_Groups!C12</f>
        <v>12.56</v>
      </c>
      <c r="E11" s="74">
        <f>TCA_Groups!D12</f>
        <v>0.72</v>
      </c>
      <c r="F11" s="74">
        <f>TCA_Groups!E12</f>
        <v>0</v>
      </c>
      <c r="G11" s="74">
        <f>TCA_Groups!F12</f>
        <v>9.51</v>
      </c>
      <c r="H11" s="74">
        <f>TCA_Groups!G12</f>
        <v>3.1259999999999999</v>
      </c>
      <c r="I11" s="74">
        <f>TCA_Groups!H12</f>
        <v>3.6579999999999999</v>
      </c>
      <c r="J11" s="346">
        <f>TCA_Groups!I12</f>
        <v>1.911</v>
      </c>
      <c r="K11" s="338">
        <f>'2020_original'!N11</f>
        <v>12.053461259792829</v>
      </c>
      <c r="L11" s="75">
        <f t="shared" si="0"/>
        <v>3.3023181533678982E-2</v>
      </c>
      <c r="M11" s="68">
        <f t="shared" si="1"/>
        <v>33.023181533678979</v>
      </c>
      <c r="N11" s="68">
        <f t="shared" si="2"/>
        <v>47.22314959316094</v>
      </c>
      <c r="O11" s="68">
        <f t="shared" si="3"/>
        <v>4.14771160063008</v>
      </c>
      <c r="P11" s="68">
        <f t="shared" si="4"/>
        <v>0.23776690704248865</v>
      </c>
      <c r="Q11" s="68">
        <f t="shared" si="5"/>
        <v>0</v>
      </c>
      <c r="R11" s="68">
        <f t="shared" si="6"/>
        <v>3.1405045638528706</v>
      </c>
      <c r="S11" s="74">
        <f t="shared" si="7"/>
        <v>1.032304654742805</v>
      </c>
      <c r="T11" s="74">
        <f t="shared" si="8"/>
        <v>1.2079879805019771</v>
      </c>
      <c r="U11" s="74">
        <f t="shared" si="9"/>
        <v>0.63107299910860537</v>
      </c>
      <c r="V11" s="172"/>
    </row>
    <row r="12" spans="1:24" x14ac:dyDescent="0.3">
      <c r="A12" s="76" t="s">
        <v>502</v>
      </c>
      <c r="B12" s="294" t="s">
        <v>510</v>
      </c>
      <c r="C12" s="345">
        <f>TCA_Groups!B13</f>
        <v>151.57142857142858</v>
      </c>
      <c r="D12" s="74">
        <f>TCA_Groups!C13</f>
        <v>16.091428571428569</v>
      </c>
      <c r="E12" s="74">
        <f>TCA_Groups!D13</f>
        <v>0.5647619047619048</v>
      </c>
      <c r="F12" s="74">
        <f>TCA_Groups!E13</f>
        <v>0</v>
      </c>
      <c r="G12" s="74">
        <f>TCA_Groups!F13</f>
        <v>8.9552380952380961</v>
      </c>
      <c r="H12" s="74">
        <f>TCA_Groups!G13</f>
        <v>3.3169047619047611</v>
      </c>
      <c r="I12" s="74">
        <f>TCA_Groups!H13</f>
        <v>3.1640476190476186</v>
      </c>
      <c r="J12" s="346">
        <f>TCA_Groups!I13</f>
        <v>0.93771428571428594</v>
      </c>
      <c r="K12" s="338">
        <f>'2020_original'!N12</f>
        <v>9.6085263059595949</v>
      </c>
      <c r="L12" s="75">
        <f t="shared" si="0"/>
        <v>2.6324729605368753E-2</v>
      </c>
      <c r="M12" s="68">
        <f t="shared" si="1"/>
        <v>26.324729605368752</v>
      </c>
      <c r="N12" s="68">
        <f t="shared" si="2"/>
        <v>39.900768730423209</v>
      </c>
      <c r="O12" s="68">
        <f t="shared" si="3"/>
        <v>4.2360250610696228</v>
      </c>
      <c r="P12" s="68">
        <f t="shared" si="4"/>
        <v>0.14867204434270162</v>
      </c>
      <c r="Q12" s="68">
        <f t="shared" si="5"/>
        <v>0</v>
      </c>
      <c r="R12" s="68">
        <f t="shared" si="6"/>
        <v>2.3574422140884037</v>
      </c>
      <c r="S12" s="74">
        <f t="shared" si="7"/>
        <v>0.87316620983902848</v>
      </c>
      <c r="T12" s="74">
        <f t="shared" si="8"/>
        <v>0.8329269802993936</v>
      </c>
      <c r="U12" s="74">
        <f t="shared" si="9"/>
        <v>0.24685075018520078</v>
      </c>
      <c r="V12" s="172"/>
    </row>
    <row r="13" spans="1:24" x14ac:dyDescent="0.3">
      <c r="A13" s="76" t="s">
        <v>502</v>
      </c>
      <c r="B13" s="294" t="s">
        <v>511</v>
      </c>
      <c r="C13" s="345">
        <f>TCA_Groups!B14</f>
        <v>221.1</v>
      </c>
      <c r="D13" s="74">
        <f>TCA_Groups!C14</f>
        <v>17.033000000000001</v>
      </c>
      <c r="E13" s="74">
        <f>TCA_Groups!D14</f>
        <v>0.5036666666666666</v>
      </c>
      <c r="F13" s="74">
        <f>TCA_Groups!E14</f>
        <v>0</v>
      </c>
      <c r="G13" s="74">
        <f>TCA_Groups!F14</f>
        <v>16.241666666666664</v>
      </c>
      <c r="H13" s="74">
        <f>TCA_Groups!G14</f>
        <v>5.8735333333333335</v>
      </c>
      <c r="I13" s="74">
        <f>TCA_Groups!H14</f>
        <v>6.6653666666666673</v>
      </c>
      <c r="J13" s="346">
        <f>TCA_Groups!I14</f>
        <v>1.9619333333333331</v>
      </c>
      <c r="K13" s="338">
        <f>'2020_original'!N13</f>
        <v>41.016000551801227</v>
      </c>
      <c r="L13" s="75">
        <f t="shared" si="0"/>
        <v>0.11237260425151022</v>
      </c>
      <c r="M13" s="68">
        <f t="shared" si="1"/>
        <v>112.37260425151021</v>
      </c>
      <c r="N13" s="68">
        <f t="shared" si="2"/>
        <v>248.45582800008907</v>
      </c>
      <c r="O13" s="68">
        <f t="shared" si="3"/>
        <v>19.140425682159734</v>
      </c>
      <c r="P13" s="68">
        <f t="shared" si="4"/>
        <v>0.56598335008010636</v>
      </c>
      <c r="Q13" s="68">
        <f t="shared" si="5"/>
        <v>0</v>
      </c>
      <c r="R13" s="68">
        <f t="shared" si="6"/>
        <v>18.25118380718278</v>
      </c>
      <c r="S13" s="74">
        <f t="shared" si="7"/>
        <v>6.6002423682472031</v>
      </c>
      <c r="T13" s="74">
        <f t="shared" si="8"/>
        <v>7.490046106245412</v>
      </c>
      <c r="U13" s="74">
        <f t="shared" si="9"/>
        <v>2.2046755803451292</v>
      </c>
      <c r="V13" s="172"/>
    </row>
    <row r="14" spans="1:24" x14ac:dyDescent="0.3">
      <c r="A14" s="76" t="s">
        <v>502</v>
      </c>
      <c r="B14" s="294" t="s">
        <v>55</v>
      </c>
      <c r="C14" s="345">
        <f>TCA_Groups!B15</f>
        <v>113.55223880597015</v>
      </c>
      <c r="D14" s="74">
        <f>TCA_Groups!C15</f>
        <v>18.628507462686564</v>
      </c>
      <c r="E14" s="74">
        <f>TCA_Groups!D15</f>
        <v>0</v>
      </c>
      <c r="F14" s="74">
        <f>TCA_Groups!E15</f>
        <v>0</v>
      </c>
      <c r="G14" s="74">
        <f>TCA_Groups!F15</f>
        <v>3.7837313432835828</v>
      </c>
      <c r="H14" s="74">
        <f>TCA_Groups!G15</f>
        <v>0.89494029850746271</v>
      </c>
      <c r="I14" s="74">
        <f>TCA_Groups!H15</f>
        <v>1.3985970149253732</v>
      </c>
      <c r="J14" s="346">
        <f>TCA_Groups!I15</f>
        <v>0.94408955223880608</v>
      </c>
      <c r="K14" s="338">
        <f>'2020_original'!N14</f>
        <v>10.619341415477594</v>
      </c>
      <c r="L14" s="75">
        <f t="shared" si="0"/>
        <v>2.9094086069801628E-2</v>
      </c>
      <c r="M14" s="68">
        <f t="shared" si="1"/>
        <v>29.094086069801627</v>
      </c>
      <c r="N14" s="68">
        <f t="shared" si="2"/>
        <v>33.036986092395637</v>
      </c>
      <c r="O14" s="68">
        <f t="shared" si="3"/>
        <v>5.4197939947134479</v>
      </c>
      <c r="P14" s="68">
        <f t="shared" si="4"/>
        <v>0</v>
      </c>
      <c r="Q14" s="68">
        <f t="shared" si="5"/>
        <v>0</v>
      </c>
      <c r="R14" s="68">
        <f t="shared" si="6"/>
        <v>1.1008420536649868</v>
      </c>
      <c r="S14" s="74">
        <f t="shared" si="7"/>
        <v>0.2603747007211008</v>
      </c>
      <c r="T14" s="74">
        <f t="shared" si="8"/>
        <v>0.40690901929206441</v>
      </c>
      <c r="U14" s="74">
        <f t="shared" si="9"/>
        <v>0.27467422690436305</v>
      </c>
      <c r="V14" s="172"/>
    </row>
    <row r="15" spans="1:24" x14ac:dyDescent="0.3">
      <c r="A15" s="76" t="s">
        <v>502</v>
      </c>
      <c r="B15" s="294" t="s">
        <v>58</v>
      </c>
      <c r="C15" s="345">
        <f>TCA_Groups!B16</f>
        <v>380.28571428571428</v>
      </c>
      <c r="D15" s="74">
        <f>TCA_Groups!C16</f>
        <v>4.2857142857142858E-2</v>
      </c>
      <c r="E15" s="74">
        <f>TCA_Groups!D16</f>
        <v>97.391428571428577</v>
      </c>
      <c r="F15" s="74">
        <f>TCA_Groups!E16</f>
        <v>0.05</v>
      </c>
      <c r="G15" s="74">
        <f>TCA_Groups!F16</f>
        <v>0</v>
      </c>
      <c r="H15" s="74">
        <f>TCA_Groups!G16</f>
        <v>0</v>
      </c>
      <c r="I15" s="74">
        <f>TCA_Groups!H16</f>
        <v>0</v>
      </c>
      <c r="J15" s="346">
        <f>TCA_Groups!I16</f>
        <v>0</v>
      </c>
      <c r="K15" s="338">
        <f>'2020_original'!N15</f>
        <v>34.893169530114626</v>
      </c>
      <c r="L15" s="75">
        <f t="shared" si="0"/>
        <v>9.5597724740040066E-2</v>
      </c>
      <c r="M15" s="68">
        <f t="shared" si="1"/>
        <v>95.597724740040064</v>
      </c>
      <c r="N15" s="68">
        <f t="shared" si="2"/>
        <v>363.54449036855237</v>
      </c>
      <c r="O15" s="68">
        <f t="shared" si="3"/>
        <v>4.0970453460017167E-2</v>
      </c>
      <c r="P15" s="68">
        <f t="shared" si="4"/>
        <v>93.103989806107023</v>
      </c>
      <c r="Q15" s="68">
        <f t="shared" si="5"/>
        <v>4.7798862370020033E-2</v>
      </c>
      <c r="R15" s="68">
        <f t="shared" si="6"/>
        <v>0</v>
      </c>
      <c r="S15" s="74">
        <f t="shared" si="7"/>
        <v>0</v>
      </c>
      <c r="T15" s="74">
        <f t="shared" si="8"/>
        <v>0</v>
      </c>
      <c r="U15" s="74">
        <f t="shared" si="9"/>
        <v>0</v>
      </c>
      <c r="V15" s="172"/>
    </row>
    <row r="16" spans="1:24" x14ac:dyDescent="0.3">
      <c r="A16" s="143" t="s">
        <v>502</v>
      </c>
      <c r="B16" s="296" t="s">
        <v>512</v>
      </c>
      <c r="C16" s="345">
        <f>TCA_Groups!B17</f>
        <v>106.8</v>
      </c>
      <c r="D16" s="74">
        <f>TCA_Groups!C17</f>
        <v>0.29799999999999999</v>
      </c>
      <c r="E16" s="74">
        <f>TCA_Groups!D17</f>
        <v>2.964</v>
      </c>
      <c r="F16" s="74">
        <f>TCA_Groups!E17</f>
        <v>0</v>
      </c>
      <c r="G16" s="74">
        <f>TCA_Groups!F17</f>
        <v>0</v>
      </c>
      <c r="H16" s="74">
        <f>TCA_Groups!G17</f>
        <v>0</v>
      </c>
      <c r="I16" s="74">
        <f>TCA_Groups!H17</f>
        <v>0</v>
      </c>
      <c r="J16" s="346">
        <f>TCA_Groups!I17</f>
        <v>0</v>
      </c>
      <c r="K16" s="338">
        <f>'2020_original'!N16</f>
        <v>97.98398972502018</v>
      </c>
      <c r="L16" s="75">
        <f t="shared" si="0"/>
        <v>0.26844928691786352</v>
      </c>
      <c r="M16" s="68">
        <f t="shared" si="1"/>
        <v>268.4492869178635</v>
      </c>
      <c r="N16" s="68">
        <f t="shared" si="2"/>
        <v>286.70383842827823</v>
      </c>
      <c r="O16" s="68">
        <f t="shared" si="3"/>
        <v>0.79997887501523324</v>
      </c>
      <c r="P16" s="68">
        <f t="shared" si="4"/>
        <v>7.9568368642454743</v>
      </c>
      <c r="Q16" s="68">
        <f t="shared" si="5"/>
        <v>0</v>
      </c>
      <c r="R16" s="68">
        <f t="shared" si="6"/>
        <v>0</v>
      </c>
      <c r="S16" s="74">
        <f t="shared" si="7"/>
        <v>0</v>
      </c>
      <c r="T16" s="74">
        <f t="shared" si="8"/>
        <v>0</v>
      </c>
      <c r="U16" s="74">
        <f t="shared" si="9"/>
        <v>0</v>
      </c>
      <c r="V16" s="172"/>
    </row>
    <row r="17" spans="1:175" s="148" customFormat="1" ht="16.2" thickBot="1" x14ac:dyDescent="0.35">
      <c r="A17" s="98" t="s">
        <v>502</v>
      </c>
      <c r="B17" s="297" t="s">
        <v>555</v>
      </c>
      <c r="C17" s="349">
        <f>TCA_Groups!B18</f>
        <v>228</v>
      </c>
      <c r="D17" s="145">
        <f>TCA_Groups!C18</f>
        <v>19.600000000000001</v>
      </c>
      <c r="E17" s="145">
        <f>TCA_Groups!D18</f>
        <v>57.9</v>
      </c>
      <c r="F17" s="145">
        <f>TCA_Groups!E18</f>
        <v>37</v>
      </c>
      <c r="G17" s="145">
        <f>TCA_Groups!F18</f>
        <v>13.7</v>
      </c>
      <c r="H17" s="145">
        <f>TCA_Groups!G18</f>
        <v>8.07</v>
      </c>
      <c r="I17" s="145">
        <f>TCA_Groups!H18</f>
        <v>4.57</v>
      </c>
      <c r="J17" s="350">
        <f>TCA_Groups!I18</f>
        <v>0.44</v>
      </c>
      <c r="K17" s="339">
        <f>'2020_original'!N17</f>
        <v>0</v>
      </c>
      <c r="L17" s="171">
        <f t="shared" si="0"/>
        <v>0</v>
      </c>
      <c r="M17" s="134">
        <f t="shared" si="1"/>
        <v>0</v>
      </c>
      <c r="N17" s="134">
        <f t="shared" si="2"/>
        <v>0</v>
      </c>
      <c r="O17" s="134">
        <f t="shared" si="3"/>
        <v>0</v>
      </c>
      <c r="P17" s="134">
        <f t="shared" si="4"/>
        <v>0</v>
      </c>
      <c r="Q17" s="134">
        <f t="shared" si="5"/>
        <v>0</v>
      </c>
      <c r="R17" s="134">
        <f t="shared" si="6"/>
        <v>0</v>
      </c>
      <c r="S17" s="147">
        <f t="shared" si="7"/>
        <v>0</v>
      </c>
      <c r="T17" s="147">
        <f t="shared" si="8"/>
        <v>0</v>
      </c>
      <c r="U17" s="147">
        <f t="shared" si="9"/>
        <v>0</v>
      </c>
      <c r="V17" s="172"/>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row>
    <row r="18" spans="1:175" x14ac:dyDescent="0.3">
      <c r="A18" s="288" t="s">
        <v>524</v>
      </c>
      <c r="B18" s="298" t="s">
        <v>503</v>
      </c>
      <c r="C18" s="343">
        <f>C3</f>
        <v>357.3</v>
      </c>
      <c r="D18" s="206">
        <f>D3</f>
        <v>10.72</v>
      </c>
      <c r="E18" s="206">
        <f t="shared" ref="E18:J18" si="10">E3</f>
        <v>74.533000000000001</v>
      </c>
      <c r="F18" s="206">
        <f t="shared" si="10"/>
        <v>9.7399999999999984</v>
      </c>
      <c r="G18" s="206">
        <f t="shared" si="10"/>
        <v>2.7979999999999996</v>
      </c>
      <c r="H18" s="206">
        <f t="shared" si="10"/>
        <v>0.48210000000000008</v>
      </c>
      <c r="I18" s="206">
        <f t="shared" si="10"/>
        <v>0.66289999999999993</v>
      </c>
      <c r="J18" s="344">
        <f t="shared" si="10"/>
        <v>1.2327999999999999</v>
      </c>
      <c r="K18" s="340">
        <f>'2020_original'!N18</f>
        <v>74.617424999999997</v>
      </c>
      <c r="L18" s="289">
        <f t="shared" si="0"/>
        <v>0.20443130136986301</v>
      </c>
      <c r="M18" s="250">
        <f t="shared" si="1"/>
        <v>204.43130136986301</v>
      </c>
      <c r="N18" s="250">
        <f t="shared" si="2"/>
        <v>730.4330397945206</v>
      </c>
      <c r="O18" s="250">
        <f t="shared" si="3"/>
        <v>21.915035506849318</v>
      </c>
      <c r="P18" s="250">
        <f t="shared" si="4"/>
        <v>152.36878185</v>
      </c>
      <c r="Q18" s="250">
        <f t="shared" si="5"/>
        <v>19.911608753424652</v>
      </c>
      <c r="R18" s="250">
        <f t="shared" si="6"/>
        <v>5.7199878123287657</v>
      </c>
      <c r="S18" s="206">
        <f t="shared" si="7"/>
        <v>0.98556330390410973</v>
      </c>
      <c r="T18" s="206">
        <f t="shared" si="8"/>
        <v>1.3551750967808218</v>
      </c>
      <c r="U18" s="206">
        <f t="shared" si="9"/>
        <v>2.520229083287671</v>
      </c>
      <c r="V18" s="172"/>
    </row>
    <row r="19" spans="1:175" x14ac:dyDescent="0.3">
      <c r="A19" s="86" t="s">
        <v>524</v>
      </c>
      <c r="B19" s="299" t="s">
        <v>504</v>
      </c>
      <c r="C19" s="345">
        <f t="shared" ref="C19:J34" si="11">C4</f>
        <v>97</v>
      </c>
      <c r="D19" s="74">
        <f t="shared" si="11"/>
        <v>1.6949999999999996</v>
      </c>
      <c r="E19" s="74">
        <f t="shared" si="11"/>
        <v>22.623333333333335</v>
      </c>
      <c r="F19" s="74">
        <f t="shared" si="11"/>
        <v>2.3833333333333333</v>
      </c>
      <c r="G19" s="74">
        <f t="shared" si="11"/>
        <v>0.13666666666666669</v>
      </c>
      <c r="H19" s="74">
        <f t="shared" si="11"/>
        <v>3.5999999999999997E-2</v>
      </c>
      <c r="I19" s="74">
        <f t="shared" si="11"/>
        <v>1.4833333333333336E-2</v>
      </c>
      <c r="J19" s="346">
        <f t="shared" si="11"/>
        <v>4.7166666666666669E-2</v>
      </c>
      <c r="K19" s="338">
        <f>'2020_original'!N19</f>
        <v>49.453281180000005</v>
      </c>
      <c r="L19" s="75">
        <f t="shared" si="0"/>
        <v>0.13548844158904111</v>
      </c>
      <c r="M19" s="68">
        <f t="shared" si="1"/>
        <v>135.48844158904112</v>
      </c>
      <c r="N19" s="68">
        <f t="shared" si="2"/>
        <v>131.42378834136989</v>
      </c>
      <c r="O19" s="68">
        <f t="shared" si="3"/>
        <v>2.2965290849342463</v>
      </c>
      <c r="P19" s="68">
        <f t="shared" si="4"/>
        <v>30.652001768827404</v>
      </c>
      <c r="Q19" s="68">
        <f t="shared" si="5"/>
        <v>3.2291411912054797</v>
      </c>
      <c r="R19" s="68">
        <f t="shared" si="6"/>
        <v>0.18516753683835621</v>
      </c>
      <c r="S19" s="74">
        <f t="shared" si="7"/>
        <v>4.87758389720548E-2</v>
      </c>
      <c r="T19" s="74">
        <f t="shared" si="8"/>
        <v>2.0097452169041102E-2</v>
      </c>
      <c r="U19" s="74">
        <f t="shared" si="9"/>
        <v>6.3905381616164394E-2</v>
      </c>
      <c r="V19" s="172"/>
    </row>
    <row r="20" spans="1:175" x14ac:dyDescent="0.3">
      <c r="A20" s="86" t="s">
        <v>524</v>
      </c>
      <c r="B20" s="299" t="s">
        <v>505</v>
      </c>
      <c r="C20" s="345">
        <f t="shared" si="11"/>
        <v>348.59090909090907</v>
      </c>
      <c r="D20" s="74">
        <f t="shared" si="11"/>
        <v>23.472272727272728</v>
      </c>
      <c r="E20" s="74">
        <f t="shared" si="11"/>
        <v>59.699090909090891</v>
      </c>
      <c r="F20" s="74">
        <f t="shared" si="11"/>
        <v>17.509090909090908</v>
      </c>
      <c r="G20" s="74">
        <f t="shared" si="11"/>
        <v>2.6995454545454547</v>
      </c>
      <c r="H20" s="74">
        <f t="shared" si="11"/>
        <v>0.44359090909090909</v>
      </c>
      <c r="I20" s="74">
        <f t="shared" si="11"/>
        <v>0.55286363636363633</v>
      </c>
      <c r="J20" s="346">
        <f t="shared" si="11"/>
        <v>1.2331363636363635</v>
      </c>
      <c r="K20" s="338">
        <f>'2020_original'!N20</f>
        <v>2.6591999999999998</v>
      </c>
      <c r="L20" s="75">
        <f t="shared" si="0"/>
        <v>7.2854794520547939E-3</v>
      </c>
      <c r="M20" s="68">
        <f t="shared" si="1"/>
        <v>7.2854794520547941</v>
      </c>
      <c r="N20" s="68">
        <f t="shared" si="2"/>
        <v>25.396519053549188</v>
      </c>
      <c r="O20" s="68">
        <f t="shared" si="3"/>
        <v>1.7100676064757161</v>
      </c>
      <c r="P20" s="68">
        <f t="shared" si="4"/>
        <v>4.3493650012453289</v>
      </c>
      <c r="Q20" s="68">
        <f t="shared" si="5"/>
        <v>1.2756212204234121</v>
      </c>
      <c r="R20" s="68">
        <f t="shared" si="6"/>
        <v>0.19667482938978828</v>
      </c>
      <c r="S20" s="74">
        <f t="shared" si="7"/>
        <v>3.2317724533001246E-2</v>
      </c>
      <c r="T20" s="74">
        <f t="shared" si="8"/>
        <v>4.0278766625155657E-2</v>
      </c>
      <c r="U20" s="74">
        <f t="shared" si="9"/>
        <v>8.983989638854295E-2</v>
      </c>
      <c r="V20" s="172"/>
    </row>
    <row r="21" spans="1:175" x14ac:dyDescent="0.3">
      <c r="A21" s="86" t="s">
        <v>524</v>
      </c>
      <c r="B21" s="299" t="s">
        <v>506</v>
      </c>
      <c r="C21" s="345">
        <f t="shared" si="11"/>
        <v>588.94117647058829</v>
      </c>
      <c r="D21" s="74">
        <f t="shared" si="11"/>
        <v>16.43470588235294</v>
      </c>
      <c r="E21" s="74">
        <f t="shared" si="11"/>
        <v>20.587058823529414</v>
      </c>
      <c r="F21" s="74">
        <f t="shared" si="11"/>
        <v>8.5812499999999989</v>
      </c>
      <c r="G21" s="74">
        <f t="shared" si="11"/>
        <v>53.550588235294114</v>
      </c>
      <c r="H21" s="74">
        <f t="shared" si="11"/>
        <v>9.2591176470588241</v>
      </c>
      <c r="I21" s="74">
        <f t="shared" si="11"/>
        <v>23.740823529411763</v>
      </c>
      <c r="J21" s="346">
        <f t="shared" si="11"/>
        <v>17.267529411764702</v>
      </c>
      <c r="K21" s="338">
        <f>'2020_original'!N21</f>
        <v>3.7389119999999996</v>
      </c>
      <c r="L21" s="75">
        <f t="shared" si="0"/>
        <v>1.0243594520547943E-2</v>
      </c>
      <c r="M21" s="68">
        <f t="shared" si="1"/>
        <v>10.243594520547942</v>
      </c>
      <c r="N21" s="68">
        <f t="shared" si="2"/>
        <v>60.32874608219177</v>
      </c>
      <c r="O21" s="68">
        <f t="shared" si="3"/>
        <v>1.6835046312328763</v>
      </c>
      <c r="P21" s="68">
        <f t="shared" si="4"/>
        <v>2.1088548295890406</v>
      </c>
      <c r="Q21" s="68">
        <f t="shared" si="5"/>
        <v>0.8790284547945203</v>
      </c>
      <c r="R21" s="68">
        <f t="shared" si="6"/>
        <v>5.4855051221917792</v>
      </c>
      <c r="S21" s="74">
        <f t="shared" si="7"/>
        <v>0.94846646794520528</v>
      </c>
      <c r="T21" s="74">
        <f t="shared" si="8"/>
        <v>2.4319136981917797</v>
      </c>
      <c r="U21" s="74">
        <f t="shared" si="9"/>
        <v>1.7688156966575335</v>
      </c>
      <c r="V21" s="172"/>
    </row>
    <row r="22" spans="1:175" x14ac:dyDescent="0.3">
      <c r="A22" s="86" t="s">
        <v>524</v>
      </c>
      <c r="B22" s="299" t="s">
        <v>507</v>
      </c>
      <c r="C22" s="345">
        <f t="shared" si="11"/>
        <v>51.45289855072464</v>
      </c>
      <c r="D22" s="74">
        <f t="shared" si="11"/>
        <v>1.4574055147620553</v>
      </c>
      <c r="E22" s="74">
        <f t="shared" si="11"/>
        <v>10.32230470447683</v>
      </c>
      <c r="F22" s="74">
        <f t="shared" si="11"/>
        <v>2.341478171913026</v>
      </c>
      <c r="G22" s="74">
        <f t="shared" si="11"/>
        <v>0.30573691327936681</v>
      </c>
      <c r="H22" s="74">
        <f t="shared" si="11"/>
        <v>4.7623831967473801E-2</v>
      </c>
      <c r="I22" s="74">
        <f t="shared" si="11"/>
        <v>3.6630375945767013E-2</v>
      </c>
      <c r="J22" s="346">
        <f t="shared" si="11"/>
        <v>0.11007106713835288</v>
      </c>
      <c r="K22" s="338">
        <f>'2020_original'!N22</f>
        <v>110.69966700000001</v>
      </c>
      <c r="L22" s="75">
        <f t="shared" si="0"/>
        <v>0.30328675890410961</v>
      </c>
      <c r="M22" s="68">
        <f t="shared" si="1"/>
        <v>303.2867589041096</v>
      </c>
      <c r="N22" s="68">
        <f t="shared" si="2"/>
        <v>156.04982837671233</v>
      </c>
      <c r="O22" s="68">
        <f t="shared" si="3"/>
        <v>4.4201179498115923</v>
      </c>
      <c r="P22" s="68">
        <f t="shared" si="4"/>
        <v>31.306183382414204</v>
      </c>
      <c r="Q22" s="68">
        <f t="shared" si="5"/>
        <v>7.1013932580422123</v>
      </c>
      <c r="R22" s="68">
        <f t="shared" si="6"/>
        <v>0.9272595750584598</v>
      </c>
      <c r="S22" s="74">
        <f t="shared" si="7"/>
        <v>0.14443677644009056</v>
      </c>
      <c r="T22" s="74">
        <f t="shared" si="8"/>
        <v>0.11109507998030736</v>
      </c>
      <c r="U22" s="74">
        <f t="shared" si="9"/>
        <v>0.33383097201507689</v>
      </c>
      <c r="V22" s="172"/>
    </row>
    <row r="23" spans="1:175" x14ac:dyDescent="0.3">
      <c r="A23" s="86" t="s">
        <v>524</v>
      </c>
      <c r="B23" s="299" t="s">
        <v>508</v>
      </c>
      <c r="C23" s="345">
        <f t="shared" si="11"/>
        <v>876.54166666666663</v>
      </c>
      <c r="D23" s="74">
        <f t="shared" si="11"/>
        <v>1.1250000000000001E-2</v>
      </c>
      <c r="E23" s="74">
        <f t="shared" si="11"/>
        <v>2.9166666666666664E-2</v>
      </c>
      <c r="F23" s="74">
        <f t="shared" si="11"/>
        <v>0</v>
      </c>
      <c r="G23" s="74">
        <f t="shared" si="11"/>
        <v>99.195416666666674</v>
      </c>
      <c r="H23" s="74">
        <f t="shared" si="11"/>
        <v>26.353179166666663</v>
      </c>
      <c r="I23" s="74">
        <f t="shared" si="11"/>
        <v>33.167416666666668</v>
      </c>
      <c r="J23" s="346">
        <f t="shared" si="11"/>
        <v>34.582916666666669</v>
      </c>
      <c r="K23" s="338">
        <f>'2020_original'!N23</f>
        <v>15.499999999999998</v>
      </c>
      <c r="L23" s="75">
        <f t="shared" si="0"/>
        <v>4.2465753424657526E-2</v>
      </c>
      <c r="M23" s="68">
        <f t="shared" si="1"/>
        <v>42.465753424657528</v>
      </c>
      <c r="N23" s="68">
        <f t="shared" si="2"/>
        <v>372.23002283105018</v>
      </c>
      <c r="O23" s="68">
        <f t="shared" si="3"/>
        <v>4.7773972602739726E-3</v>
      </c>
      <c r="P23" s="68">
        <f t="shared" si="4"/>
        <v>1.2385844748858444E-2</v>
      </c>
      <c r="Q23" s="68">
        <f t="shared" si="5"/>
        <v>0</v>
      </c>
      <c r="R23" s="68">
        <f t="shared" si="6"/>
        <v>42.124081050228305</v>
      </c>
      <c r="S23" s="74">
        <f t="shared" si="7"/>
        <v>11.191076084474883</v>
      </c>
      <c r="T23" s="74">
        <f t="shared" si="8"/>
        <v>14.084793378995432</v>
      </c>
      <c r="U23" s="74">
        <f t="shared" si="9"/>
        <v>14.685896118721459</v>
      </c>
      <c r="V23" s="172"/>
    </row>
    <row r="24" spans="1:175" x14ac:dyDescent="0.3">
      <c r="A24" s="86" t="s">
        <v>524</v>
      </c>
      <c r="B24" s="300" t="s">
        <v>557</v>
      </c>
      <c r="C24" s="345">
        <f t="shared" si="11"/>
        <v>865.15384615384619</v>
      </c>
      <c r="D24" s="74">
        <f t="shared" si="11"/>
        <v>0.77692307692307694</v>
      </c>
      <c r="E24" s="74">
        <f t="shared" si="11"/>
        <v>4.6153846153846149E-3</v>
      </c>
      <c r="F24" s="74">
        <f t="shared" si="11"/>
        <v>0</v>
      </c>
      <c r="G24" s="74">
        <f t="shared" si="11"/>
        <v>95.862307692307681</v>
      </c>
      <c r="H24" s="74">
        <f t="shared" si="11"/>
        <v>32.779692307692315</v>
      </c>
      <c r="I24" s="74">
        <f t="shared" si="11"/>
        <v>38.94684615384616</v>
      </c>
      <c r="J24" s="346">
        <f t="shared" si="11"/>
        <v>18.51246153846154</v>
      </c>
      <c r="K24" s="338">
        <f>'2020_original'!N24</f>
        <v>4.63</v>
      </c>
      <c r="L24" s="75">
        <f t="shared" si="0"/>
        <v>1.2684931506849314E-2</v>
      </c>
      <c r="M24" s="68">
        <f t="shared" si="1"/>
        <v>12.684931506849313</v>
      </c>
      <c r="N24" s="68">
        <f t="shared" si="2"/>
        <v>109.74417281348788</v>
      </c>
      <c r="O24" s="68">
        <f t="shared" si="3"/>
        <v>9.855216016859851E-2</v>
      </c>
      <c r="P24" s="68">
        <f t="shared" si="4"/>
        <v>5.8545837723919904E-4</v>
      </c>
      <c r="Q24" s="68">
        <f t="shared" si="5"/>
        <v>0</v>
      </c>
      <c r="R24" s="68">
        <f t="shared" si="6"/>
        <v>12.16006807165437</v>
      </c>
      <c r="S24" s="74">
        <f t="shared" si="7"/>
        <v>4.1580815173867229</v>
      </c>
      <c r="T24" s="74">
        <f t="shared" si="8"/>
        <v>4.9403807586933617</v>
      </c>
      <c r="U24" s="74">
        <f t="shared" si="9"/>
        <v>2.3482930663856689</v>
      </c>
      <c r="V24" s="172"/>
    </row>
    <row r="25" spans="1:175" x14ac:dyDescent="0.3">
      <c r="A25" s="86" t="s">
        <v>524</v>
      </c>
      <c r="B25" s="300" t="s">
        <v>538</v>
      </c>
      <c r="C25" s="345">
        <f t="shared" si="11"/>
        <v>61</v>
      </c>
      <c r="D25" s="74">
        <f t="shared" si="11"/>
        <v>3.15</v>
      </c>
      <c r="E25" s="74">
        <f t="shared" si="11"/>
        <v>4.78</v>
      </c>
      <c r="F25" s="74">
        <f t="shared" si="11"/>
        <v>0</v>
      </c>
      <c r="G25" s="74">
        <f t="shared" si="11"/>
        <v>3.27</v>
      </c>
      <c r="H25" s="74">
        <f t="shared" si="11"/>
        <v>1.865</v>
      </c>
      <c r="I25" s="74">
        <f t="shared" si="11"/>
        <v>0.81200000000000006</v>
      </c>
      <c r="J25" s="346">
        <f t="shared" si="11"/>
        <v>0.19500000000000001</v>
      </c>
      <c r="K25" s="338">
        <f>'2020_original'!N25</f>
        <v>184.23299999999998</v>
      </c>
      <c r="L25" s="75">
        <f t="shared" si="0"/>
        <v>0.50474794520547939</v>
      </c>
      <c r="M25" s="68">
        <f t="shared" si="1"/>
        <v>504.74794520547937</v>
      </c>
      <c r="N25" s="68">
        <f t="shared" si="2"/>
        <v>307.89624657534239</v>
      </c>
      <c r="O25" s="68">
        <f t="shared" si="3"/>
        <v>15.8995602739726</v>
      </c>
      <c r="P25" s="68">
        <f t="shared" si="4"/>
        <v>24.126951780821916</v>
      </c>
      <c r="Q25" s="68">
        <f t="shared" si="5"/>
        <v>0</v>
      </c>
      <c r="R25" s="68">
        <f t="shared" si="6"/>
        <v>16.505257808219177</v>
      </c>
      <c r="S25" s="74">
        <f t="shared" si="7"/>
        <v>9.4135491780821905</v>
      </c>
      <c r="T25" s="74">
        <f t="shared" si="8"/>
        <v>4.098553315068493</v>
      </c>
      <c r="U25" s="74">
        <f t="shared" si="9"/>
        <v>0.98425849315068481</v>
      </c>
      <c r="V25" s="172"/>
    </row>
    <row r="26" spans="1:175" x14ac:dyDescent="0.3">
      <c r="A26" s="86" t="s">
        <v>524</v>
      </c>
      <c r="B26" s="299" t="s">
        <v>45</v>
      </c>
      <c r="C26" s="345">
        <f t="shared" si="11"/>
        <v>143</v>
      </c>
      <c r="D26" s="74">
        <f t="shared" si="11"/>
        <v>12.56</v>
      </c>
      <c r="E26" s="74">
        <f t="shared" si="11"/>
        <v>0.72</v>
      </c>
      <c r="F26" s="74">
        <f t="shared" si="11"/>
        <v>0</v>
      </c>
      <c r="G26" s="74">
        <f t="shared" si="11"/>
        <v>9.51</v>
      </c>
      <c r="H26" s="74">
        <f t="shared" si="11"/>
        <v>3.1259999999999999</v>
      </c>
      <c r="I26" s="74">
        <f t="shared" si="11"/>
        <v>3.6579999999999999</v>
      </c>
      <c r="J26" s="346">
        <f t="shared" si="11"/>
        <v>1.911</v>
      </c>
      <c r="K26" s="338">
        <f>'2020_original'!N26</f>
        <v>10.3316</v>
      </c>
      <c r="L26" s="75">
        <f t="shared" si="0"/>
        <v>2.8305753424657534E-2</v>
      </c>
      <c r="M26" s="68">
        <f t="shared" si="1"/>
        <v>28.305753424657535</v>
      </c>
      <c r="N26" s="68">
        <f t="shared" si="2"/>
        <v>40.477227397260279</v>
      </c>
      <c r="O26" s="68">
        <f t="shared" si="3"/>
        <v>3.5552026301369866</v>
      </c>
      <c r="P26" s="68">
        <f t="shared" si="4"/>
        <v>0.20380142465753426</v>
      </c>
      <c r="Q26" s="68">
        <f t="shared" si="5"/>
        <v>0</v>
      </c>
      <c r="R26" s="68">
        <f t="shared" si="6"/>
        <v>2.6918771506849315</v>
      </c>
      <c r="S26" s="74">
        <f t="shared" si="7"/>
        <v>0.88483785205479448</v>
      </c>
      <c r="T26" s="74">
        <f t="shared" si="8"/>
        <v>1.0354244602739726</v>
      </c>
      <c r="U26" s="74">
        <f t="shared" si="9"/>
        <v>0.54092294794520546</v>
      </c>
      <c r="V26" s="172"/>
    </row>
    <row r="27" spans="1:175" x14ac:dyDescent="0.3">
      <c r="A27" s="86" t="s">
        <v>524</v>
      </c>
      <c r="B27" s="299" t="s">
        <v>510</v>
      </c>
      <c r="C27" s="345">
        <f t="shared" si="11"/>
        <v>151.57142857142858</v>
      </c>
      <c r="D27" s="74">
        <f t="shared" si="11"/>
        <v>16.091428571428569</v>
      </c>
      <c r="E27" s="74">
        <f t="shared" si="11"/>
        <v>0.5647619047619048</v>
      </c>
      <c r="F27" s="74">
        <f t="shared" si="11"/>
        <v>0</v>
      </c>
      <c r="G27" s="74">
        <f t="shared" si="11"/>
        <v>8.9552380952380961</v>
      </c>
      <c r="H27" s="74">
        <f t="shared" si="11"/>
        <v>3.3169047619047611</v>
      </c>
      <c r="I27" s="74">
        <f t="shared" si="11"/>
        <v>3.1640476190476186</v>
      </c>
      <c r="J27" s="346">
        <f t="shared" si="11"/>
        <v>0.93771428571428594</v>
      </c>
      <c r="K27" s="338">
        <f>'2020_original'!N27</f>
        <v>13.500521250000002</v>
      </c>
      <c r="L27" s="75">
        <f t="shared" si="0"/>
        <v>3.69877294520548E-2</v>
      </c>
      <c r="M27" s="68">
        <f t="shared" si="1"/>
        <v>36.987729452054801</v>
      </c>
      <c r="N27" s="68">
        <f t="shared" si="2"/>
        <v>56.062829926614498</v>
      </c>
      <c r="O27" s="68">
        <f t="shared" si="3"/>
        <v>5.9518540649706457</v>
      </c>
      <c r="P27" s="68">
        <f t="shared" si="4"/>
        <v>0.20889260538160476</v>
      </c>
      <c r="Q27" s="68">
        <f t="shared" si="5"/>
        <v>0</v>
      </c>
      <c r="R27" s="68">
        <f t="shared" si="6"/>
        <v>3.3123392384540127</v>
      </c>
      <c r="S27" s="74">
        <f t="shared" si="7"/>
        <v>1.2268477595156555</v>
      </c>
      <c r="T27" s="74">
        <f t="shared" si="8"/>
        <v>1.1703093730675147</v>
      </c>
      <c r="U27" s="74">
        <f t="shared" si="9"/>
        <v>0.34683922303326825</v>
      </c>
      <c r="V27" s="172"/>
    </row>
    <row r="28" spans="1:175" x14ac:dyDescent="0.3">
      <c r="A28" s="86" t="s">
        <v>524</v>
      </c>
      <c r="B28" s="299" t="s">
        <v>511</v>
      </c>
      <c r="C28" s="345">
        <f t="shared" si="11"/>
        <v>221.1</v>
      </c>
      <c r="D28" s="74">
        <f t="shared" si="11"/>
        <v>17.033000000000001</v>
      </c>
      <c r="E28" s="74">
        <f t="shared" si="11"/>
        <v>0.5036666666666666</v>
      </c>
      <c r="F28" s="74">
        <f t="shared" si="11"/>
        <v>0</v>
      </c>
      <c r="G28" s="74">
        <f t="shared" si="11"/>
        <v>16.241666666666664</v>
      </c>
      <c r="H28" s="74">
        <f t="shared" si="11"/>
        <v>5.8735333333333335</v>
      </c>
      <c r="I28" s="74">
        <f t="shared" si="11"/>
        <v>6.6653666666666673</v>
      </c>
      <c r="J28" s="346">
        <f t="shared" si="11"/>
        <v>1.9619333333333331</v>
      </c>
      <c r="K28" s="338">
        <f>'2020_original'!N28</f>
        <v>36.810382199999992</v>
      </c>
      <c r="L28" s="75">
        <f t="shared" si="0"/>
        <v>0.1008503621917808</v>
      </c>
      <c r="M28" s="68">
        <f t="shared" si="1"/>
        <v>100.8503621917808</v>
      </c>
      <c r="N28" s="68">
        <f t="shared" si="2"/>
        <v>222.98015080602735</v>
      </c>
      <c r="O28" s="68">
        <f t="shared" si="3"/>
        <v>17.177842192126025</v>
      </c>
      <c r="P28" s="68">
        <f t="shared" si="4"/>
        <v>0.50794965757260258</v>
      </c>
      <c r="Q28" s="68">
        <f t="shared" si="5"/>
        <v>0</v>
      </c>
      <c r="R28" s="68">
        <f t="shared" si="6"/>
        <v>16.379779659315062</v>
      </c>
      <c r="S28" s="74">
        <f t="shared" si="7"/>
        <v>5.9234796401216432</v>
      </c>
      <c r="T28" s="74">
        <f t="shared" si="8"/>
        <v>6.722046424743561</v>
      </c>
      <c r="U28" s="74">
        <f t="shared" si="9"/>
        <v>1.9786168726279445</v>
      </c>
      <c r="V28" s="172"/>
    </row>
    <row r="29" spans="1:175" x14ac:dyDescent="0.3">
      <c r="A29" s="86" t="s">
        <v>524</v>
      </c>
      <c r="B29" s="299" t="s">
        <v>55</v>
      </c>
      <c r="C29" s="345">
        <f t="shared" si="11"/>
        <v>113.55223880597015</v>
      </c>
      <c r="D29" s="74">
        <f t="shared" si="11"/>
        <v>18.628507462686564</v>
      </c>
      <c r="E29" s="74">
        <f t="shared" si="11"/>
        <v>0</v>
      </c>
      <c r="F29" s="74">
        <f t="shared" si="11"/>
        <v>0</v>
      </c>
      <c r="G29" s="74">
        <f t="shared" si="11"/>
        <v>3.7837313432835828</v>
      </c>
      <c r="H29" s="74">
        <f t="shared" si="11"/>
        <v>0.89494029850746271</v>
      </c>
      <c r="I29" s="74">
        <f t="shared" si="11"/>
        <v>1.3985970149253732</v>
      </c>
      <c r="J29" s="346">
        <f t="shared" si="11"/>
        <v>0.94408955223880608</v>
      </c>
      <c r="K29" s="338">
        <f>'2020_original'!N29</f>
        <v>8.0559180000000001</v>
      </c>
      <c r="L29" s="75">
        <f t="shared" si="0"/>
        <v>2.2071008219178082E-2</v>
      </c>
      <c r="M29" s="68">
        <f t="shared" si="1"/>
        <v>22.071008219178083</v>
      </c>
      <c r="N29" s="68">
        <f t="shared" si="2"/>
        <v>25.062123959926399</v>
      </c>
      <c r="O29" s="68">
        <f t="shared" si="3"/>
        <v>4.1114994131997546</v>
      </c>
      <c r="P29" s="68">
        <f t="shared" si="4"/>
        <v>0</v>
      </c>
      <c r="Q29" s="68">
        <f t="shared" si="5"/>
        <v>0</v>
      </c>
      <c r="R29" s="68">
        <f t="shared" si="6"/>
        <v>0.83510765576773682</v>
      </c>
      <c r="S29" s="74">
        <f t="shared" si="7"/>
        <v>0.19752234684031897</v>
      </c>
      <c r="T29" s="74">
        <f t="shared" si="8"/>
        <v>0.30868446211735845</v>
      </c>
      <c r="U29" s="74">
        <f t="shared" si="9"/>
        <v>0.20837008267102847</v>
      </c>
      <c r="V29" s="172"/>
    </row>
    <row r="30" spans="1:175" x14ac:dyDescent="0.3">
      <c r="A30" s="86" t="s">
        <v>524</v>
      </c>
      <c r="B30" s="299" t="s">
        <v>58</v>
      </c>
      <c r="C30" s="345">
        <f t="shared" si="11"/>
        <v>380.28571428571428</v>
      </c>
      <c r="D30" s="74">
        <f t="shared" si="11"/>
        <v>4.2857142857142858E-2</v>
      </c>
      <c r="E30" s="74">
        <f t="shared" si="11"/>
        <v>97.391428571428577</v>
      </c>
      <c r="F30" s="74">
        <f t="shared" si="11"/>
        <v>0.05</v>
      </c>
      <c r="G30" s="74">
        <f t="shared" si="11"/>
        <v>0</v>
      </c>
      <c r="H30" s="74">
        <f t="shared" si="11"/>
        <v>0</v>
      </c>
      <c r="I30" s="74">
        <f t="shared" si="11"/>
        <v>0</v>
      </c>
      <c r="J30" s="346">
        <f t="shared" si="11"/>
        <v>0</v>
      </c>
      <c r="K30" s="338">
        <f>'2020_original'!N30</f>
        <v>24.93</v>
      </c>
      <c r="L30" s="75">
        <f t="shared" si="0"/>
        <v>6.8301369863013703E-2</v>
      </c>
      <c r="M30" s="68">
        <f t="shared" si="1"/>
        <v>68.301369863013704</v>
      </c>
      <c r="N30" s="68">
        <f t="shared" si="2"/>
        <v>259.74035225048925</v>
      </c>
      <c r="O30" s="68">
        <f t="shared" si="3"/>
        <v>2.9272015655577303E-2</v>
      </c>
      <c r="P30" s="68">
        <f t="shared" si="4"/>
        <v>66.519679843444237</v>
      </c>
      <c r="Q30" s="68">
        <f t="shared" si="5"/>
        <v>3.4150684931506851E-2</v>
      </c>
      <c r="R30" s="68">
        <f t="shared" si="6"/>
        <v>0</v>
      </c>
      <c r="S30" s="74">
        <f t="shared" si="7"/>
        <v>0</v>
      </c>
      <c r="T30" s="74">
        <f t="shared" si="8"/>
        <v>0</v>
      </c>
      <c r="U30" s="74">
        <f t="shared" si="9"/>
        <v>0</v>
      </c>
      <c r="V30" s="172"/>
    </row>
    <row r="31" spans="1:175" x14ac:dyDescent="0.3">
      <c r="A31" s="149" t="s">
        <v>524</v>
      </c>
      <c r="B31" s="301" t="s">
        <v>512</v>
      </c>
      <c r="C31" s="345">
        <f t="shared" si="11"/>
        <v>106.8</v>
      </c>
      <c r="D31" s="74">
        <f t="shared" si="11"/>
        <v>0.29799999999999999</v>
      </c>
      <c r="E31" s="74">
        <f t="shared" si="11"/>
        <v>2.964</v>
      </c>
      <c r="F31" s="74">
        <f t="shared" si="11"/>
        <v>0</v>
      </c>
      <c r="G31" s="74">
        <f t="shared" si="11"/>
        <v>0</v>
      </c>
      <c r="H31" s="74">
        <f t="shared" si="11"/>
        <v>0</v>
      </c>
      <c r="I31" s="74">
        <f t="shared" si="11"/>
        <v>0</v>
      </c>
      <c r="J31" s="346">
        <f t="shared" si="11"/>
        <v>0</v>
      </c>
      <c r="K31" s="338">
        <f>'2020_original'!N31</f>
        <v>80.28</v>
      </c>
      <c r="L31" s="75">
        <f t="shared" si="0"/>
        <v>0.21994520547945207</v>
      </c>
      <c r="M31" s="68">
        <f t="shared" si="1"/>
        <v>219.94520547945206</v>
      </c>
      <c r="N31" s="68">
        <f t="shared" si="2"/>
        <v>234.90147945205479</v>
      </c>
      <c r="O31" s="68">
        <f t="shared" si="3"/>
        <v>0.65543671232876699</v>
      </c>
      <c r="P31" s="68">
        <f t="shared" si="4"/>
        <v>6.5191758904109589</v>
      </c>
      <c r="Q31" s="68">
        <f t="shared" si="5"/>
        <v>0</v>
      </c>
      <c r="R31" s="68">
        <f t="shared" si="6"/>
        <v>0</v>
      </c>
      <c r="S31" s="74">
        <f t="shared" si="7"/>
        <v>0</v>
      </c>
      <c r="T31" s="74">
        <f t="shared" si="8"/>
        <v>0</v>
      </c>
      <c r="U31" s="74">
        <f t="shared" si="9"/>
        <v>0</v>
      </c>
      <c r="V31" s="172"/>
    </row>
    <row r="32" spans="1:175" s="148" customFormat="1" ht="16.2" thickBot="1" x14ac:dyDescent="0.35">
      <c r="A32" s="102" t="s">
        <v>524</v>
      </c>
      <c r="B32" s="302" t="s">
        <v>555</v>
      </c>
      <c r="C32" s="347">
        <f t="shared" si="11"/>
        <v>228</v>
      </c>
      <c r="D32" s="147">
        <f t="shared" si="11"/>
        <v>19.600000000000001</v>
      </c>
      <c r="E32" s="147">
        <f t="shared" si="11"/>
        <v>57.9</v>
      </c>
      <c r="F32" s="147">
        <f t="shared" si="11"/>
        <v>37</v>
      </c>
      <c r="G32" s="147">
        <f t="shared" si="11"/>
        <v>13.7</v>
      </c>
      <c r="H32" s="147">
        <f t="shared" si="11"/>
        <v>8.07</v>
      </c>
      <c r="I32" s="147">
        <f t="shared" si="11"/>
        <v>4.57</v>
      </c>
      <c r="J32" s="348">
        <f t="shared" si="11"/>
        <v>0.44</v>
      </c>
      <c r="K32" s="339">
        <f>'2020_original'!N32</f>
        <v>0</v>
      </c>
      <c r="L32" s="171">
        <f t="shared" si="0"/>
        <v>0</v>
      </c>
      <c r="M32" s="134">
        <f t="shared" si="1"/>
        <v>0</v>
      </c>
      <c r="N32" s="134">
        <f t="shared" si="2"/>
        <v>0</v>
      </c>
      <c r="O32" s="134">
        <f t="shared" si="3"/>
        <v>0</v>
      </c>
      <c r="P32" s="134">
        <f t="shared" si="4"/>
        <v>0</v>
      </c>
      <c r="Q32" s="134">
        <f t="shared" si="5"/>
        <v>0</v>
      </c>
      <c r="R32" s="134">
        <f t="shared" si="6"/>
        <v>0</v>
      </c>
      <c r="S32" s="147">
        <f t="shared" si="7"/>
        <v>0</v>
      </c>
      <c r="T32" s="147">
        <f t="shared" si="8"/>
        <v>0</v>
      </c>
      <c r="U32" s="147">
        <f t="shared" si="9"/>
        <v>0</v>
      </c>
      <c r="V32" s="17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row>
    <row r="33" spans="1:175" x14ac:dyDescent="0.3">
      <c r="A33" s="100" t="s">
        <v>525</v>
      </c>
      <c r="B33" s="303" t="s">
        <v>503</v>
      </c>
      <c r="C33" s="343">
        <f t="shared" si="11"/>
        <v>357.3</v>
      </c>
      <c r="D33" s="206">
        <f t="shared" si="11"/>
        <v>10.72</v>
      </c>
      <c r="E33" s="206">
        <f t="shared" si="11"/>
        <v>74.533000000000001</v>
      </c>
      <c r="F33" s="206">
        <f t="shared" si="11"/>
        <v>9.7399999999999984</v>
      </c>
      <c r="G33" s="206">
        <f t="shared" si="11"/>
        <v>2.7979999999999996</v>
      </c>
      <c r="H33" s="206">
        <f t="shared" si="11"/>
        <v>0.48210000000000008</v>
      </c>
      <c r="I33" s="206">
        <f t="shared" si="11"/>
        <v>0.66289999999999993</v>
      </c>
      <c r="J33" s="344">
        <f t="shared" si="11"/>
        <v>1.2327999999999999</v>
      </c>
      <c r="K33" s="341">
        <f>'2020_original'!N33</f>
        <v>126.2135909642197</v>
      </c>
      <c r="L33" s="170">
        <f t="shared" si="0"/>
        <v>0.3457906601759444</v>
      </c>
      <c r="M33" s="130">
        <f t="shared" si="1"/>
        <v>345.79066017594442</v>
      </c>
      <c r="N33" s="130">
        <f t="shared" si="2"/>
        <v>1235.5100288086496</v>
      </c>
      <c r="O33" s="130">
        <f t="shared" si="3"/>
        <v>37.068758770861244</v>
      </c>
      <c r="P33" s="130">
        <f t="shared" si="4"/>
        <v>257.72815274893668</v>
      </c>
      <c r="Q33" s="130">
        <f t="shared" si="5"/>
        <v>33.680010301136981</v>
      </c>
      <c r="R33" s="130">
        <f t="shared" si="6"/>
        <v>9.6752226717229242</v>
      </c>
      <c r="S33" s="146">
        <f t="shared" si="7"/>
        <v>1.6670567727082284</v>
      </c>
      <c r="T33" s="146">
        <f t="shared" si="8"/>
        <v>2.2922462863063355</v>
      </c>
      <c r="U33" s="168">
        <f t="shared" si="9"/>
        <v>4.262907258649042</v>
      </c>
      <c r="V33" s="172"/>
    </row>
    <row r="34" spans="1:175" x14ac:dyDescent="0.3">
      <c r="A34" s="87" t="s">
        <v>525</v>
      </c>
      <c r="B34" s="304" t="s">
        <v>504</v>
      </c>
      <c r="C34" s="345">
        <f t="shared" si="11"/>
        <v>97</v>
      </c>
      <c r="D34" s="74">
        <f t="shared" si="11"/>
        <v>1.6949999999999996</v>
      </c>
      <c r="E34" s="74">
        <f t="shared" si="11"/>
        <v>22.623333333333335</v>
      </c>
      <c r="F34" s="74">
        <f t="shared" si="11"/>
        <v>2.3833333333333333</v>
      </c>
      <c r="G34" s="74">
        <f t="shared" si="11"/>
        <v>0.13666666666666669</v>
      </c>
      <c r="H34" s="74">
        <f t="shared" si="11"/>
        <v>3.5999999999999997E-2</v>
      </c>
      <c r="I34" s="74">
        <f t="shared" si="11"/>
        <v>1.4833333333333336E-2</v>
      </c>
      <c r="J34" s="346">
        <f t="shared" si="11"/>
        <v>4.7166666666666669E-2</v>
      </c>
      <c r="K34" s="338">
        <f>'2020_original'!N34</f>
        <v>48.179790268448954</v>
      </c>
      <c r="L34" s="75">
        <f t="shared" si="0"/>
        <v>0.13199942539301082</v>
      </c>
      <c r="M34" s="68">
        <f t="shared" si="1"/>
        <v>131.99942539301082</v>
      </c>
      <c r="N34" s="68">
        <f t="shared" si="2"/>
        <v>128.03944263122051</v>
      </c>
      <c r="O34" s="68">
        <f t="shared" si="3"/>
        <v>2.2373902604115328</v>
      </c>
      <c r="P34" s="68">
        <f t="shared" si="4"/>
        <v>29.862670004745482</v>
      </c>
      <c r="Q34" s="68">
        <f t="shared" si="5"/>
        <v>3.1459863052000911</v>
      </c>
      <c r="R34" s="68">
        <f t="shared" si="6"/>
        <v>0.18039921470378151</v>
      </c>
      <c r="S34" s="74">
        <f t="shared" si="7"/>
        <v>4.7519793141483892E-2</v>
      </c>
      <c r="T34" s="74">
        <f t="shared" si="8"/>
        <v>1.9579914766629944E-2</v>
      </c>
      <c r="U34" s="164">
        <f t="shared" si="9"/>
        <v>6.2259728977036771E-2</v>
      </c>
      <c r="V34" s="172"/>
    </row>
    <row r="35" spans="1:175" x14ac:dyDescent="0.3">
      <c r="A35" s="87" t="s">
        <v>525</v>
      </c>
      <c r="B35" s="304" t="s">
        <v>505</v>
      </c>
      <c r="C35" s="345">
        <f t="shared" ref="C35:J50" si="12">C20</f>
        <v>348.59090909090907</v>
      </c>
      <c r="D35" s="74">
        <f t="shared" si="12"/>
        <v>23.472272727272728</v>
      </c>
      <c r="E35" s="74">
        <f t="shared" si="12"/>
        <v>59.699090909090891</v>
      </c>
      <c r="F35" s="74">
        <f t="shared" si="12"/>
        <v>17.509090909090908</v>
      </c>
      <c r="G35" s="74">
        <f t="shared" si="12"/>
        <v>2.6995454545454547</v>
      </c>
      <c r="H35" s="74">
        <f t="shared" si="12"/>
        <v>0.44359090909090909</v>
      </c>
      <c r="I35" s="74">
        <f t="shared" si="12"/>
        <v>0.55286363636363633</v>
      </c>
      <c r="J35" s="346">
        <f t="shared" si="12"/>
        <v>1.2331363636363635</v>
      </c>
      <c r="K35" s="338">
        <f>'2020_original'!N35</f>
        <v>6.5591367005599226</v>
      </c>
      <c r="L35" s="75">
        <f t="shared" si="0"/>
        <v>1.7970237535780611E-2</v>
      </c>
      <c r="M35" s="68">
        <f t="shared" si="1"/>
        <v>17.970237535780612</v>
      </c>
      <c r="N35" s="68">
        <f t="shared" si="2"/>
        <v>62.642614391773414</v>
      </c>
      <c r="O35" s="68">
        <f t="shared" si="3"/>
        <v>4.2180231641371595</v>
      </c>
      <c r="P35" s="68">
        <f t="shared" si="4"/>
        <v>10.728068443065242</v>
      </c>
      <c r="Q35" s="68">
        <f t="shared" si="5"/>
        <v>3.1464252267194053</v>
      </c>
      <c r="R35" s="68">
        <f t="shared" si="6"/>
        <v>0.48511473056818666</v>
      </c>
      <c r="S35" s="74">
        <f t="shared" si="7"/>
        <v>7.9714340050764998E-2</v>
      </c>
      <c r="T35" s="74">
        <f t="shared" si="8"/>
        <v>9.9350908703499816E-2</v>
      </c>
      <c r="U35" s="164">
        <f t="shared" si="9"/>
        <v>0.22159753368554189</v>
      </c>
      <c r="V35" s="172"/>
    </row>
    <row r="36" spans="1:175" x14ac:dyDescent="0.3">
      <c r="A36" s="87" t="s">
        <v>525</v>
      </c>
      <c r="B36" s="304" t="s">
        <v>506</v>
      </c>
      <c r="C36" s="345">
        <f t="shared" si="12"/>
        <v>588.94117647058829</v>
      </c>
      <c r="D36" s="74">
        <f t="shared" si="12"/>
        <v>16.43470588235294</v>
      </c>
      <c r="E36" s="74">
        <f t="shared" si="12"/>
        <v>20.587058823529414</v>
      </c>
      <c r="F36" s="74">
        <f t="shared" si="12"/>
        <v>8.5812499999999989</v>
      </c>
      <c r="G36" s="74">
        <f t="shared" si="12"/>
        <v>53.550588235294114</v>
      </c>
      <c r="H36" s="74">
        <f t="shared" si="12"/>
        <v>9.2591176470588241</v>
      </c>
      <c r="I36" s="74">
        <f t="shared" si="12"/>
        <v>23.740823529411763</v>
      </c>
      <c r="J36" s="346">
        <f t="shared" si="12"/>
        <v>17.267529411764702</v>
      </c>
      <c r="K36" s="338">
        <f>'2020_original'!N36</f>
        <v>7.5219117580148618</v>
      </c>
      <c r="L36" s="75">
        <f t="shared" si="0"/>
        <v>2.0607977419218798E-2</v>
      </c>
      <c r="M36" s="68">
        <f t="shared" si="1"/>
        <v>20.607977419218798</v>
      </c>
      <c r="N36" s="68">
        <f t="shared" si="2"/>
        <v>121.36886465954038</v>
      </c>
      <c r="O36" s="68">
        <f t="shared" si="3"/>
        <v>3.3868604771503175</v>
      </c>
      <c r="P36" s="68">
        <f t="shared" si="4"/>
        <v>4.2425764336342331</v>
      </c>
      <c r="Q36" s="68">
        <f t="shared" si="5"/>
        <v>1.7684220622867131</v>
      </c>
      <c r="R36" s="68">
        <f t="shared" si="6"/>
        <v>11.03569313138825</v>
      </c>
      <c r="S36" s="74">
        <f t="shared" si="7"/>
        <v>1.9081168739247856</v>
      </c>
      <c r="T36" s="74">
        <f t="shared" si="8"/>
        <v>4.8925035520777591</v>
      </c>
      <c r="U36" s="164">
        <f t="shared" si="9"/>
        <v>3.5584885620334341</v>
      </c>
      <c r="V36" s="172"/>
    </row>
    <row r="37" spans="1:175" x14ac:dyDescent="0.3">
      <c r="A37" s="87" t="s">
        <v>525</v>
      </c>
      <c r="B37" s="304" t="s">
        <v>507</v>
      </c>
      <c r="C37" s="345">
        <f t="shared" si="12"/>
        <v>51.45289855072464</v>
      </c>
      <c r="D37" s="74">
        <f t="shared" si="12"/>
        <v>1.4574055147620553</v>
      </c>
      <c r="E37" s="74">
        <f t="shared" si="12"/>
        <v>10.32230470447683</v>
      </c>
      <c r="F37" s="74">
        <f t="shared" si="12"/>
        <v>2.341478171913026</v>
      </c>
      <c r="G37" s="74">
        <f t="shared" si="12"/>
        <v>0.30573691327936681</v>
      </c>
      <c r="H37" s="74">
        <f t="shared" si="12"/>
        <v>4.7623831967473801E-2</v>
      </c>
      <c r="I37" s="74">
        <f t="shared" si="12"/>
        <v>3.6630375945767013E-2</v>
      </c>
      <c r="J37" s="346">
        <f t="shared" si="12"/>
        <v>0.11007106713835288</v>
      </c>
      <c r="K37" s="338">
        <f>'2020_original'!N37</f>
        <v>326.04712023841853</v>
      </c>
      <c r="L37" s="75">
        <f t="shared" si="0"/>
        <v>0.89327978147511922</v>
      </c>
      <c r="M37" s="68">
        <f t="shared" si="1"/>
        <v>893.27978147511919</v>
      </c>
      <c r="N37" s="68">
        <f t="shared" si="2"/>
        <v>459.61833973652784</v>
      </c>
      <c r="O37" s="68">
        <f t="shared" si="3"/>
        <v>13.018708797472822</v>
      </c>
      <c r="P37" s="68">
        <f t="shared" si="4"/>
        <v>92.207060907346573</v>
      </c>
      <c r="Q37" s="68">
        <f t="shared" si="5"/>
        <v>20.915951097352295</v>
      </c>
      <c r="R37" s="68">
        <f t="shared" si="6"/>
        <v>2.7310860308307023</v>
      </c>
      <c r="S37" s="74">
        <f t="shared" si="7"/>
        <v>0.42541406212912791</v>
      </c>
      <c r="T37" s="74">
        <f t="shared" si="8"/>
        <v>0.32721174220186222</v>
      </c>
      <c r="U37" s="164">
        <f t="shared" si="9"/>
        <v>0.98324258800081044</v>
      </c>
      <c r="V37" s="172"/>
    </row>
    <row r="38" spans="1:175" x14ac:dyDescent="0.3">
      <c r="A38" s="87" t="s">
        <v>525</v>
      </c>
      <c r="B38" s="304" t="s">
        <v>508</v>
      </c>
      <c r="C38" s="345">
        <f t="shared" si="12"/>
        <v>876.54166666666663</v>
      </c>
      <c r="D38" s="74">
        <f t="shared" si="12"/>
        <v>1.1250000000000001E-2</v>
      </c>
      <c r="E38" s="74">
        <f t="shared" si="12"/>
        <v>2.9166666666666664E-2</v>
      </c>
      <c r="F38" s="74">
        <f t="shared" si="12"/>
        <v>0</v>
      </c>
      <c r="G38" s="74">
        <f t="shared" si="12"/>
        <v>99.195416666666674</v>
      </c>
      <c r="H38" s="74">
        <f t="shared" si="12"/>
        <v>26.353179166666663</v>
      </c>
      <c r="I38" s="74">
        <f t="shared" si="12"/>
        <v>33.167416666666668</v>
      </c>
      <c r="J38" s="346">
        <f t="shared" si="12"/>
        <v>34.582916666666669</v>
      </c>
      <c r="K38" s="338">
        <f>'2020_original'!N38</f>
        <v>9.5366843830745154</v>
      </c>
      <c r="L38" s="75">
        <f t="shared" si="0"/>
        <v>2.6127902419382235E-2</v>
      </c>
      <c r="M38" s="68">
        <f t="shared" si="1"/>
        <v>26.127902419382234</v>
      </c>
      <c r="N38" s="68">
        <f t="shared" si="2"/>
        <v>229.02195133189335</v>
      </c>
      <c r="O38" s="68">
        <f t="shared" si="3"/>
        <v>2.9393890221805019E-3</v>
      </c>
      <c r="P38" s="68">
        <f t="shared" si="4"/>
        <v>7.6206382056531506E-3</v>
      </c>
      <c r="Q38" s="68">
        <f t="shared" si="5"/>
        <v>0</v>
      </c>
      <c r="R38" s="68">
        <f t="shared" si="6"/>
        <v>25.917681671166292</v>
      </c>
      <c r="S38" s="74">
        <f t="shared" si="7"/>
        <v>6.8855329370716341</v>
      </c>
      <c r="T38" s="74">
        <f t="shared" si="8"/>
        <v>8.6659502616965867</v>
      </c>
      <c r="U38" s="164">
        <f t="shared" si="9"/>
        <v>9.0357907204429431</v>
      </c>
      <c r="V38" s="172"/>
    </row>
    <row r="39" spans="1:175" x14ac:dyDescent="0.3">
      <c r="A39" s="87" t="s">
        <v>525</v>
      </c>
      <c r="B39" s="305" t="s">
        <v>556</v>
      </c>
      <c r="C39" s="345">
        <f t="shared" si="12"/>
        <v>865.15384615384619</v>
      </c>
      <c r="D39" s="74">
        <f t="shared" si="12"/>
        <v>0.77692307692307694</v>
      </c>
      <c r="E39" s="74">
        <f t="shared" si="12"/>
        <v>4.6153846153846149E-3</v>
      </c>
      <c r="F39" s="74">
        <f t="shared" si="12"/>
        <v>0</v>
      </c>
      <c r="G39" s="74">
        <f t="shared" si="12"/>
        <v>95.862307692307681</v>
      </c>
      <c r="H39" s="74">
        <f t="shared" si="12"/>
        <v>32.779692307692315</v>
      </c>
      <c r="I39" s="74">
        <f t="shared" si="12"/>
        <v>38.94684615384616</v>
      </c>
      <c r="J39" s="346">
        <f t="shared" si="12"/>
        <v>18.51246153846154</v>
      </c>
      <c r="K39" s="338">
        <f>'2020_original'!N39</f>
        <v>1.59</v>
      </c>
      <c r="L39" s="75">
        <f t="shared" si="0"/>
        <v>4.3561643835616443E-3</v>
      </c>
      <c r="M39" s="68">
        <f t="shared" si="1"/>
        <v>4.3561643835616444</v>
      </c>
      <c r="N39" s="68">
        <f t="shared" si="2"/>
        <v>37.68752370916755</v>
      </c>
      <c r="O39" s="68">
        <f t="shared" si="3"/>
        <v>3.3844046364594316E-2</v>
      </c>
      <c r="P39" s="68">
        <f t="shared" si="4"/>
        <v>2.0105374077976818E-4</v>
      </c>
      <c r="Q39" s="68">
        <f t="shared" si="5"/>
        <v>0</v>
      </c>
      <c r="R39" s="68">
        <f t="shared" si="6"/>
        <v>4.175919704952582</v>
      </c>
      <c r="S39" s="74">
        <f t="shared" si="7"/>
        <v>1.4279372813487887</v>
      </c>
      <c r="T39" s="74">
        <f t="shared" si="8"/>
        <v>1.6965886406743946</v>
      </c>
      <c r="U39" s="164">
        <f t="shared" si="9"/>
        <v>0.80643325605900973</v>
      </c>
      <c r="V39" s="172"/>
    </row>
    <row r="40" spans="1:175" x14ac:dyDescent="0.3">
      <c r="A40" s="87" t="s">
        <v>525</v>
      </c>
      <c r="B40" s="305" t="s">
        <v>538</v>
      </c>
      <c r="C40" s="345">
        <f t="shared" si="12"/>
        <v>61</v>
      </c>
      <c r="D40" s="74">
        <f t="shared" si="12"/>
        <v>3.15</v>
      </c>
      <c r="E40" s="74">
        <f t="shared" si="12"/>
        <v>4.78</v>
      </c>
      <c r="F40" s="74">
        <f t="shared" si="12"/>
        <v>0</v>
      </c>
      <c r="G40" s="74">
        <f t="shared" si="12"/>
        <v>3.27</v>
      </c>
      <c r="H40" s="74">
        <f t="shared" si="12"/>
        <v>1.865</v>
      </c>
      <c r="I40" s="74">
        <f t="shared" si="12"/>
        <v>0.81200000000000006</v>
      </c>
      <c r="J40" s="346">
        <f t="shared" si="12"/>
        <v>0.19500000000000001</v>
      </c>
      <c r="K40" s="338">
        <f>'2020_original'!N40</f>
        <v>23.56</v>
      </c>
      <c r="L40" s="75">
        <f t="shared" si="0"/>
        <v>6.4547945205479448E-2</v>
      </c>
      <c r="M40" s="68">
        <f t="shared" si="1"/>
        <v>64.547945205479451</v>
      </c>
      <c r="N40" s="68">
        <f t="shared" si="2"/>
        <v>39.374246575342461</v>
      </c>
      <c r="O40" s="68">
        <f t="shared" si="3"/>
        <v>2.0332602739726027</v>
      </c>
      <c r="P40" s="68">
        <f t="shared" si="4"/>
        <v>3.0853917808219178</v>
      </c>
      <c r="Q40" s="68">
        <f t="shared" si="5"/>
        <v>0</v>
      </c>
      <c r="R40" s="68">
        <f t="shared" si="6"/>
        <v>2.110717808219178</v>
      </c>
      <c r="S40" s="74">
        <f t="shared" si="7"/>
        <v>1.2038191780821916</v>
      </c>
      <c r="T40" s="74">
        <f t="shared" si="8"/>
        <v>0.52412931506849314</v>
      </c>
      <c r="U40" s="164">
        <f t="shared" si="9"/>
        <v>0.12586849315068493</v>
      </c>
      <c r="V40" s="172"/>
    </row>
    <row r="41" spans="1:175" x14ac:dyDescent="0.3">
      <c r="A41" s="87" t="s">
        <v>525</v>
      </c>
      <c r="B41" s="304" t="s">
        <v>45</v>
      </c>
      <c r="C41" s="345">
        <f t="shared" si="12"/>
        <v>143</v>
      </c>
      <c r="D41" s="74">
        <f t="shared" si="12"/>
        <v>12.56</v>
      </c>
      <c r="E41" s="74">
        <f t="shared" si="12"/>
        <v>0.72</v>
      </c>
      <c r="F41" s="74">
        <f t="shared" si="12"/>
        <v>0</v>
      </c>
      <c r="G41" s="74">
        <f t="shared" si="12"/>
        <v>9.51</v>
      </c>
      <c r="H41" s="74">
        <f t="shared" si="12"/>
        <v>3.1259999999999999</v>
      </c>
      <c r="I41" s="74">
        <f t="shared" si="12"/>
        <v>3.6579999999999999</v>
      </c>
      <c r="J41" s="346">
        <f t="shared" si="12"/>
        <v>1.911</v>
      </c>
      <c r="K41" s="338">
        <f>'2020_original'!N41</f>
        <v>20.676135623302777</v>
      </c>
      <c r="L41" s="75">
        <f t="shared" si="0"/>
        <v>5.6646946913158296E-2</v>
      </c>
      <c r="M41" s="68">
        <f t="shared" si="1"/>
        <v>56.646946913158295</v>
      </c>
      <c r="N41" s="68">
        <f t="shared" si="2"/>
        <v>81.005134085816366</v>
      </c>
      <c r="O41" s="68">
        <f t="shared" si="3"/>
        <v>7.1148565322926824</v>
      </c>
      <c r="P41" s="68">
        <f t="shared" si="4"/>
        <v>0.40785801777473973</v>
      </c>
      <c r="Q41" s="68">
        <f t="shared" si="5"/>
        <v>0</v>
      </c>
      <c r="R41" s="68">
        <f t="shared" si="6"/>
        <v>5.3871246514413542</v>
      </c>
      <c r="S41" s="74">
        <f t="shared" si="7"/>
        <v>1.7707835605053281</v>
      </c>
      <c r="T41" s="74">
        <f t="shared" si="8"/>
        <v>2.0721453180833307</v>
      </c>
      <c r="U41" s="164">
        <f t="shared" si="9"/>
        <v>1.0825231555104551</v>
      </c>
      <c r="V41" s="172"/>
    </row>
    <row r="42" spans="1:175" x14ac:dyDescent="0.3">
      <c r="A42" s="87" t="s">
        <v>525</v>
      </c>
      <c r="B42" s="304" t="s">
        <v>510</v>
      </c>
      <c r="C42" s="345">
        <f t="shared" si="12"/>
        <v>151.57142857142858</v>
      </c>
      <c r="D42" s="74">
        <f t="shared" si="12"/>
        <v>16.091428571428569</v>
      </c>
      <c r="E42" s="74">
        <f t="shared" si="12"/>
        <v>0.5647619047619048</v>
      </c>
      <c r="F42" s="74">
        <f t="shared" si="12"/>
        <v>0</v>
      </c>
      <c r="G42" s="74">
        <f t="shared" si="12"/>
        <v>8.9552380952380961</v>
      </c>
      <c r="H42" s="74">
        <f t="shared" si="12"/>
        <v>3.3169047619047611</v>
      </c>
      <c r="I42" s="74">
        <f t="shared" si="12"/>
        <v>3.1640476190476186</v>
      </c>
      <c r="J42" s="346">
        <f t="shared" si="12"/>
        <v>0.93771428571428594</v>
      </c>
      <c r="K42" s="338">
        <f>'2020_original'!N42</f>
        <v>6.8811226889632833</v>
      </c>
      <c r="L42" s="75">
        <f t="shared" si="0"/>
        <v>1.8852390928666529E-2</v>
      </c>
      <c r="M42" s="68">
        <f t="shared" si="1"/>
        <v>18.85239092866653</v>
      </c>
      <c r="N42" s="68">
        <f t="shared" si="2"/>
        <v>28.57483825045027</v>
      </c>
      <c r="O42" s="68">
        <f t="shared" si="3"/>
        <v>3.0336190202928539</v>
      </c>
      <c r="P42" s="68">
        <f t="shared" si="4"/>
        <v>0.10647112210189764</v>
      </c>
      <c r="Q42" s="68">
        <f t="shared" si="5"/>
        <v>0</v>
      </c>
      <c r="R42" s="68">
        <f t="shared" si="6"/>
        <v>1.6882764943071562</v>
      </c>
      <c r="S42" s="74">
        <f t="shared" si="7"/>
        <v>0.62531585244584131</v>
      </c>
      <c r="T42" s="74">
        <f t="shared" si="8"/>
        <v>0.59649862631202255</v>
      </c>
      <c r="U42" s="164">
        <f t="shared" si="9"/>
        <v>0.17678156293681022</v>
      </c>
      <c r="V42" s="172"/>
    </row>
    <row r="43" spans="1:175" x14ac:dyDescent="0.3">
      <c r="A43" s="87" t="s">
        <v>525</v>
      </c>
      <c r="B43" s="304" t="s">
        <v>511</v>
      </c>
      <c r="C43" s="345">
        <f t="shared" si="12"/>
        <v>221.1</v>
      </c>
      <c r="D43" s="74">
        <f t="shared" si="12"/>
        <v>17.033000000000001</v>
      </c>
      <c r="E43" s="74">
        <f t="shared" si="12"/>
        <v>0.5036666666666666</v>
      </c>
      <c r="F43" s="74">
        <f t="shared" si="12"/>
        <v>0</v>
      </c>
      <c r="G43" s="74">
        <f t="shared" si="12"/>
        <v>16.241666666666664</v>
      </c>
      <c r="H43" s="74">
        <f t="shared" si="12"/>
        <v>5.8735333333333335</v>
      </c>
      <c r="I43" s="74">
        <f t="shared" si="12"/>
        <v>6.6653666666666673</v>
      </c>
      <c r="J43" s="346">
        <f t="shared" si="12"/>
        <v>1.9619333333333331</v>
      </c>
      <c r="K43" s="338">
        <f>'2020_original'!N43</f>
        <v>35.354742121199827</v>
      </c>
      <c r="L43" s="75">
        <f t="shared" si="0"/>
        <v>9.6862307181369386E-2</v>
      </c>
      <c r="M43" s="68">
        <f t="shared" si="1"/>
        <v>96.862307181369388</v>
      </c>
      <c r="N43" s="68">
        <f t="shared" si="2"/>
        <v>214.16256117800771</v>
      </c>
      <c r="O43" s="68">
        <f t="shared" si="3"/>
        <v>16.498556782202648</v>
      </c>
      <c r="P43" s="68">
        <f t="shared" si="4"/>
        <v>0.48786315383683038</v>
      </c>
      <c r="Q43" s="68">
        <f t="shared" si="5"/>
        <v>0</v>
      </c>
      <c r="R43" s="68">
        <f t="shared" si="6"/>
        <v>15.732053058040742</v>
      </c>
      <c r="S43" s="74">
        <f t="shared" si="7"/>
        <v>5.6892398997334581</v>
      </c>
      <c r="T43" s="74">
        <f t="shared" si="8"/>
        <v>6.4562279354312686</v>
      </c>
      <c r="U43" s="164">
        <f t="shared" si="9"/>
        <v>1.900373892027013</v>
      </c>
      <c r="V43" s="172"/>
    </row>
    <row r="44" spans="1:175" x14ac:dyDescent="0.3">
      <c r="A44" s="87" t="s">
        <v>525</v>
      </c>
      <c r="B44" s="304" t="s">
        <v>55</v>
      </c>
      <c r="C44" s="345">
        <f t="shared" si="12"/>
        <v>113.55223880597015</v>
      </c>
      <c r="D44" s="74">
        <f t="shared" si="12"/>
        <v>18.628507462686564</v>
      </c>
      <c r="E44" s="74">
        <f t="shared" si="12"/>
        <v>0</v>
      </c>
      <c r="F44" s="74">
        <f t="shared" si="12"/>
        <v>0</v>
      </c>
      <c r="G44" s="74">
        <f t="shared" si="12"/>
        <v>3.7837313432835828</v>
      </c>
      <c r="H44" s="74">
        <f t="shared" si="12"/>
        <v>0.89494029850746271</v>
      </c>
      <c r="I44" s="74">
        <f t="shared" si="12"/>
        <v>1.3985970149253732</v>
      </c>
      <c r="J44" s="346">
        <f t="shared" si="12"/>
        <v>0.94408955223880608</v>
      </c>
      <c r="K44" s="338">
        <f>'2020_original'!N44</f>
        <v>25.238665942265627</v>
      </c>
      <c r="L44" s="75">
        <f t="shared" si="0"/>
        <v>6.9147029978809935E-2</v>
      </c>
      <c r="M44" s="68">
        <f t="shared" si="1"/>
        <v>69.14702997880994</v>
      </c>
      <c r="N44" s="68">
        <f t="shared" si="2"/>
        <v>78.518000608774031</v>
      </c>
      <c r="O44" s="68">
        <f t="shared" si="3"/>
        <v>12.881059639828726</v>
      </c>
      <c r="P44" s="68">
        <f t="shared" si="4"/>
        <v>0</v>
      </c>
      <c r="Q44" s="68">
        <f t="shared" si="5"/>
        <v>0</v>
      </c>
      <c r="R44" s="68">
        <f t="shared" si="6"/>
        <v>2.616337846257927</v>
      </c>
      <c r="S44" s="74">
        <f t="shared" si="7"/>
        <v>0.6188246365014064</v>
      </c>
      <c r="T44" s="74">
        <f t="shared" si="8"/>
        <v>0.96708829719318867</v>
      </c>
      <c r="U44" s="164">
        <f t="shared" si="9"/>
        <v>0.65280988571337972</v>
      </c>
      <c r="V44" s="172"/>
    </row>
    <row r="45" spans="1:175" x14ac:dyDescent="0.3">
      <c r="A45" s="87" t="s">
        <v>525</v>
      </c>
      <c r="B45" s="304" t="s">
        <v>58</v>
      </c>
      <c r="C45" s="345">
        <f t="shared" si="12"/>
        <v>380.28571428571428</v>
      </c>
      <c r="D45" s="74">
        <f t="shared" si="12"/>
        <v>4.2857142857142858E-2</v>
      </c>
      <c r="E45" s="74">
        <f t="shared" si="12"/>
        <v>97.391428571428577</v>
      </c>
      <c r="F45" s="74">
        <f t="shared" si="12"/>
        <v>0.05</v>
      </c>
      <c r="G45" s="74">
        <f t="shared" si="12"/>
        <v>0</v>
      </c>
      <c r="H45" s="74">
        <f t="shared" si="12"/>
        <v>0</v>
      </c>
      <c r="I45" s="74">
        <f t="shared" si="12"/>
        <v>0</v>
      </c>
      <c r="J45" s="346">
        <f t="shared" si="12"/>
        <v>0</v>
      </c>
      <c r="K45" s="338">
        <f>'2020_original'!N45</f>
        <v>7.7967421953497542</v>
      </c>
      <c r="L45" s="75">
        <f t="shared" si="0"/>
        <v>2.1360937521506175E-2</v>
      </c>
      <c r="M45" s="68">
        <f t="shared" si="1"/>
        <v>21.360937521506177</v>
      </c>
      <c r="N45" s="68">
        <f t="shared" si="2"/>
        <v>81.232593831784911</v>
      </c>
      <c r="O45" s="68">
        <f t="shared" si="3"/>
        <v>9.1546875092169341E-3</v>
      </c>
      <c r="P45" s="68">
        <f t="shared" si="4"/>
        <v>20.803722208445173</v>
      </c>
      <c r="Q45" s="68">
        <f t="shared" si="5"/>
        <v>1.0680468760753088E-2</v>
      </c>
      <c r="R45" s="68">
        <f t="shared" si="6"/>
        <v>0</v>
      </c>
      <c r="S45" s="74">
        <f t="shared" si="7"/>
        <v>0</v>
      </c>
      <c r="T45" s="74">
        <f t="shared" si="8"/>
        <v>0</v>
      </c>
      <c r="U45" s="164">
        <f t="shared" si="9"/>
        <v>0</v>
      </c>
      <c r="V45" s="172"/>
    </row>
    <row r="46" spans="1:175" x14ac:dyDescent="0.3">
      <c r="A46" s="151" t="s">
        <v>525</v>
      </c>
      <c r="B46" s="306" t="s">
        <v>512</v>
      </c>
      <c r="C46" s="345">
        <f t="shared" si="12"/>
        <v>106.8</v>
      </c>
      <c r="D46" s="74">
        <f t="shared" si="12"/>
        <v>0.29799999999999999</v>
      </c>
      <c r="E46" s="74">
        <f t="shared" si="12"/>
        <v>2.964</v>
      </c>
      <c r="F46" s="74">
        <f t="shared" si="12"/>
        <v>0</v>
      </c>
      <c r="G46" s="74">
        <f t="shared" si="12"/>
        <v>0</v>
      </c>
      <c r="H46" s="74">
        <f t="shared" si="12"/>
        <v>0</v>
      </c>
      <c r="I46" s="74">
        <f t="shared" si="12"/>
        <v>0</v>
      </c>
      <c r="J46" s="346">
        <f t="shared" si="12"/>
        <v>0</v>
      </c>
      <c r="K46" s="338">
        <f>'2020_original'!N46</f>
        <v>33.469738916933991</v>
      </c>
      <c r="L46" s="75">
        <f t="shared" si="0"/>
        <v>9.1697914840915051E-2</v>
      </c>
      <c r="M46" s="68">
        <f t="shared" si="1"/>
        <v>91.697914840915047</v>
      </c>
      <c r="N46" s="68">
        <f t="shared" si="2"/>
        <v>97.933373050097273</v>
      </c>
      <c r="O46" s="68">
        <f t="shared" si="3"/>
        <v>0.27325978622592684</v>
      </c>
      <c r="P46" s="68">
        <f t="shared" si="4"/>
        <v>2.7179261958847216</v>
      </c>
      <c r="Q46" s="68">
        <f t="shared" si="5"/>
        <v>0</v>
      </c>
      <c r="R46" s="68">
        <f t="shared" si="6"/>
        <v>0</v>
      </c>
      <c r="S46" s="74">
        <f t="shared" si="7"/>
        <v>0</v>
      </c>
      <c r="T46" s="74">
        <f t="shared" si="8"/>
        <v>0</v>
      </c>
      <c r="U46" s="164">
        <f t="shared" si="9"/>
        <v>0</v>
      </c>
      <c r="V46" s="172"/>
    </row>
    <row r="47" spans="1:175" s="148" customFormat="1" ht="16.2" thickBot="1" x14ac:dyDescent="0.35">
      <c r="A47" s="106" t="s">
        <v>525</v>
      </c>
      <c r="B47" s="307" t="s">
        <v>555</v>
      </c>
      <c r="C47" s="347">
        <f t="shared" si="12"/>
        <v>228</v>
      </c>
      <c r="D47" s="147">
        <f t="shared" si="12"/>
        <v>19.600000000000001</v>
      </c>
      <c r="E47" s="147">
        <f t="shared" si="12"/>
        <v>57.9</v>
      </c>
      <c r="F47" s="147">
        <f t="shared" si="12"/>
        <v>37</v>
      </c>
      <c r="G47" s="147">
        <f t="shared" si="12"/>
        <v>13.7</v>
      </c>
      <c r="H47" s="147">
        <f t="shared" si="12"/>
        <v>8.07</v>
      </c>
      <c r="I47" s="147">
        <f t="shared" si="12"/>
        <v>4.57</v>
      </c>
      <c r="J47" s="348">
        <f t="shared" si="12"/>
        <v>0.44</v>
      </c>
      <c r="K47" s="339">
        <f>'2020_original'!N47</f>
        <v>0</v>
      </c>
      <c r="L47" s="171">
        <f t="shared" si="0"/>
        <v>0</v>
      </c>
      <c r="M47" s="134">
        <f t="shared" si="1"/>
        <v>0</v>
      </c>
      <c r="N47" s="134">
        <f t="shared" si="2"/>
        <v>0</v>
      </c>
      <c r="O47" s="134">
        <f t="shared" si="3"/>
        <v>0</v>
      </c>
      <c r="P47" s="134">
        <f t="shared" si="4"/>
        <v>0</v>
      </c>
      <c r="Q47" s="134">
        <f t="shared" si="5"/>
        <v>0</v>
      </c>
      <c r="R47" s="134">
        <f t="shared" si="6"/>
        <v>0</v>
      </c>
      <c r="S47" s="147">
        <f t="shared" si="7"/>
        <v>0</v>
      </c>
      <c r="T47" s="147">
        <f t="shared" si="8"/>
        <v>0</v>
      </c>
      <c r="U47" s="167">
        <f t="shared" si="9"/>
        <v>0</v>
      </c>
      <c r="V47" s="172"/>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row>
    <row r="48" spans="1:175" x14ac:dyDescent="0.3">
      <c r="A48" s="104" t="s">
        <v>526</v>
      </c>
      <c r="B48" s="308" t="s">
        <v>503</v>
      </c>
      <c r="C48" s="343">
        <f t="shared" si="12"/>
        <v>357.3</v>
      </c>
      <c r="D48" s="206">
        <f t="shared" si="12"/>
        <v>10.72</v>
      </c>
      <c r="E48" s="206">
        <f t="shared" si="12"/>
        <v>74.533000000000001</v>
      </c>
      <c r="F48" s="206">
        <f t="shared" si="12"/>
        <v>9.7399999999999984</v>
      </c>
      <c r="G48" s="206">
        <f t="shared" si="12"/>
        <v>2.7979999999999996</v>
      </c>
      <c r="H48" s="206">
        <f t="shared" si="12"/>
        <v>0.48210000000000008</v>
      </c>
      <c r="I48" s="206">
        <f t="shared" si="12"/>
        <v>0.66289999999999993</v>
      </c>
      <c r="J48" s="344">
        <f t="shared" si="12"/>
        <v>1.2327999999999999</v>
      </c>
      <c r="K48" s="341">
        <f>'2020_original'!N48</f>
        <v>128.41377375774169</v>
      </c>
      <c r="L48" s="170">
        <f t="shared" si="0"/>
        <v>0.35181855824038821</v>
      </c>
      <c r="M48" s="130">
        <f t="shared" si="1"/>
        <v>351.8185582403882</v>
      </c>
      <c r="N48" s="130">
        <f t="shared" si="2"/>
        <v>1257.0477085929072</v>
      </c>
      <c r="O48" s="130">
        <f t="shared" si="3"/>
        <v>37.714949443369619</v>
      </c>
      <c r="P48" s="130">
        <f t="shared" si="4"/>
        <v>262.22092601330854</v>
      </c>
      <c r="Q48" s="130">
        <f t="shared" si="5"/>
        <v>34.267127572613802</v>
      </c>
      <c r="R48" s="130">
        <f t="shared" si="6"/>
        <v>9.843883259566061</v>
      </c>
      <c r="S48" s="146">
        <f t="shared" si="7"/>
        <v>1.696117269276912</v>
      </c>
      <c r="T48" s="146">
        <f t="shared" si="8"/>
        <v>2.3322052225755332</v>
      </c>
      <c r="U48" s="168">
        <f t="shared" si="9"/>
        <v>4.3372191859875056</v>
      </c>
      <c r="V48" s="172"/>
    </row>
    <row r="49" spans="1:175" x14ac:dyDescent="0.3">
      <c r="A49" s="88" t="s">
        <v>526</v>
      </c>
      <c r="B49" s="309" t="s">
        <v>504</v>
      </c>
      <c r="C49" s="345">
        <f t="shared" si="12"/>
        <v>97</v>
      </c>
      <c r="D49" s="74">
        <f t="shared" si="12"/>
        <v>1.6949999999999996</v>
      </c>
      <c r="E49" s="74">
        <f t="shared" si="12"/>
        <v>22.623333333333335</v>
      </c>
      <c r="F49" s="74">
        <f t="shared" si="12"/>
        <v>2.3833333333333333</v>
      </c>
      <c r="G49" s="74">
        <f t="shared" si="12"/>
        <v>0.13666666666666669</v>
      </c>
      <c r="H49" s="74">
        <f t="shared" si="12"/>
        <v>3.5999999999999997E-2</v>
      </c>
      <c r="I49" s="74">
        <f t="shared" si="12"/>
        <v>1.4833333333333336E-2</v>
      </c>
      <c r="J49" s="346">
        <f t="shared" si="12"/>
        <v>4.7166666666666669E-2</v>
      </c>
      <c r="K49" s="338">
        <f>'2020_original'!N49</f>
        <v>26.231831477859455</v>
      </c>
      <c r="L49" s="75">
        <f t="shared" si="0"/>
        <v>7.1868031446190292E-2</v>
      </c>
      <c r="M49" s="68">
        <f t="shared" si="1"/>
        <v>71.868031446190287</v>
      </c>
      <c r="N49" s="68">
        <f t="shared" si="2"/>
        <v>69.711990502804568</v>
      </c>
      <c r="O49" s="68">
        <f t="shared" si="3"/>
        <v>1.218163133012925</v>
      </c>
      <c r="P49" s="68">
        <f t="shared" si="4"/>
        <v>16.25894431417645</v>
      </c>
      <c r="Q49" s="68">
        <f t="shared" si="5"/>
        <v>1.712854749467535</v>
      </c>
      <c r="R49" s="68">
        <f t="shared" si="6"/>
        <v>9.8219642976460075E-2</v>
      </c>
      <c r="S49" s="74">
        <f t="shared" si="7"/>
        <v>2.5872491320628504E-2</v>
      </c>
      <c r="T49" s="74">
        <f t="shared" si="8"/>
        <v>1.0660424664518227E-2</v>
      </c>
      <c r="U49" s="164">
        <f t="shared" si="9"/>
        <v>3.3897754832119757E-2</v>
      </c>
      <c r="V49" s="172"/>
    </row>
    <row r="50" spans="1:175" x14ac:dyDescent="0.3">
      <c r="A50" s="88" t="s">
        <v>526</v>
      </c>
      <c r="B50" s="309" t="s">
        <v>505</v>
      </c>
      <c r="C50" s="345">
        <f t="shared" si="12"/>
        <v>348.59090909090907</v>
      </c>
      <c r="D50" s="74">
        <f t="shared" si="12"/>
        <v>23.472272727272728</v>
      </c>
      <c r="E50" s="74">
        <f t="shared" si="12"/>
        <v>59.699090909090891</v>
      </c>
      <c r="F50" s="74">
        <f t="shared" si="12"/>
        <v>17.509090909090908</v>
      </c>
      <c r="G50" s="74">
        <f t="shared" si="12"/>
        <v>2.6995454545454547</v>
      </c>
      <c r="H50" s="74">
        <f t="shared" si="12"/>
        <v>0.44359090909090909</v>
      </c>
      <c r="I50" s="74">
        <f t="shared" si="12"/>
        <v>0.55286363636363633</v>
      </c>
      <c r="J50" s="346">
        <f t="shared" si="12"/>
        <v>1.2331363636363635</v>
      </c>
      <c r="K50" s="338">
        <f>'2020_original'!N50</f>
        <v>4.8811293541106062</v>
      </c>
      <c r="L50" s="75">
        <f t="shared" si="0"/>
        <v>1.3372957134549605E-2</v>
      </c>
      <c r="M50" s="68">
        <f t="shared" si="1"/>
        <v>13.372957134549605</v>
      </c>
      <c r="N50" s="68">
        <f t="shared" si="2"/>
        <v>46.616912847664054</v>
      </c>
      <c r="O50" s="68">
        <f t="shared" si="3"/>
        <v>3.1389369703227596</v>
      </c>
      <c r="P50" s="68">
        <f t="shared" si="4"/>
        <v>7.9835338369885243</v>
      </c>
      <c r="Q50" s="68">
        <f t="shared" si="5"/>
        <v>2.3414832219220489</v>
      </c>
      <c r="R50" s="68">
        <f t="shared" si="6"/>
        <v>0.36100905646404591</v>
      </c>
      <c r="S50" s="74">
        <f t="shared" si="7"/>
        <v>5.9321222125486177E-2</v>
      </c>
      <c r="T50" s="74">
        <f t="shared" si="8"/>
        <v>7.3934217103421296E-2</v>
      </c>
      <c r="U50" s="164">
        <f t="shared" si="9"/>
        <v>0.16490679731963465</v>
      </c>
      <c r="V50" s="172"/>
    </row>
    <row r="51" spans="1:175" x14ac:dyDescent="0.3">
      <c r="A51" s="88" t="s">
        <v>526</v>
      </c>
      <c r="B51" s="309" t="s">
        <v>506</v>
      </c>
      <c r="C51" s="345">
        <f t="shared" ref="C51:J66" si="13">C36</f>
        <v>588.94117647058829</v>
      </c>
      <c r="D51" s="74">
        <f t="shared" si="13"/>
        <v>16.43470588235294</v>
      </c>
      <c r="E51" s="74">
        <f t="shared" si="13"/>
        <v>20.587058823529414</v>
      </c>
      <c r="F51" s="74">
        <f t="shared" si="13"/>
        <v>8.5812499999999989</v>
      </c>
      <c r="G51" s="74">
        <f t="shared" si="13"/>
        <v>53.550588235294114</v>
      </c>
      <c r="H51" s="74">
        <f t="shared" si="13"/>
        <v>9.2591176470588241</v>
      </c>
      <c r="I51" s="74">
        <f t="shared" si="13"/>
        <v>23.740823529411763</v>
      </c>
      <c r="J51" s="346">
        <f t="shared" si="13"/>
        <v>17.267529411764702</v>
      </c>
      <c r="K51" s="338">
        <f>'2020_original'!N51</f>
        <v>7.9566986092476588</v>
      </c>
      <c r="L51" s="75">
        <f t="shared" si="0"/>
        <v>2.1799174271911394E-2</v>
      </c>
      <c r="M51" s="68">
        <f t="shared" si="1"/>
        <v>21.799174271911394</v>
      </c>
      <c r="N51" s="68">
        <f t="shared" si="2"/>
        <v>128.38431341786875</v>
      </c>
      <c r="O51" s="68">
        <f t="shared" si="3"/>
        <v>3.5826301763701904</v>
      </c>
      <c r="P51" s="68">
        <f t="shared" si="4"/>
        <v>4.4878088304020887</v>
      </c>
      <c r="Q51" s="68">
        <f t="shared" si="5"/>
        <v>1.8706416422083962</v>
      </c>
      <c r="R51" s="68">
        <f t="shared" si="6"/>
        <v>11.673586053045444</v>
      </c>
      <c r="S51" s="74">
        <f t="shared" si="7"/>
        <v>2.0184111919236547</v>
      </c>
      <c r="T51" s="74">
        <f t="shared" si="8"/>
        <v>5.1753034947634156</v>
      </c>
      <c r="U51" s="164">
        <f t="shared" si="9"/>
        <v>3.7641788289241433</v>
      </c>
      <c r="V51" s="172"/>
    </row>
    <row r="52" spans="1:175" x14ac:dyDescent="0.3">
      <c r="A52" s="88" t="s">
        <v>526</v>
      </c>
      <c r="B52" s="309" t="s">
        <v>507</v>
      </c>
      <c r="C52" s="345">
        <f t="shared" si="13"/>
        <v>51.45289855072464</v>
      </c>
      <c r="D52" s="74">
        <f t="shared" si="13"/>
        <v>1.4574055147620553</v>
      </c>
      <c r="E52" s="74">
        <f t="shared" si="13"/>
        <v>10.32230470447683</v>
      </c>
      <c r="F52" s="74">
        <f t="shared" si="13"/>
        <v>2.341478171913026</v>
      </c>
      <c r="G52" s="74">
        <f t="shared" si="13"/>
        <v>0.30573691327936681</v>
      </c>
      <c r="H52" s="74">
        <f t="shared" si="13"/>
        <v>4.7623831967473801E-2</v>
      </c>
      <c r="I52" s="74">
        <f t="shared" si="13"/>
        <v>3.6630375945767013E-2</v>
      </c>
      <c r="J52" s="346">
        <f t="shared" si="13"/>
        <v>0.11007106713835288</v>
      </c>
      <c r="K52" s="338">
        <f>'2020_original'!N52</f>
        <v>101.98951395122465</v>
      </c>
      <c r="L52" s="75">
        <f t="shared" si="0"/>
        <v>0.27942332589376617</v>
      </c>
      <c r="M52" s="68">
        <f t="shared" si="1"/>
        <v>279.42332589376616</v>
      </c>
      <c r="N52" s="68">
        <f t="shared" si="2"/>
        <v>143.77140039918021</v>
      </c>
      <c r="O52" s="68">
        <f t="shared" si="3"/>
        <v>4.0723309611072978</v>
      </c>
      <c r="P52" s="68">
        <f t="shared" si="4"/>
        <v>28.842927114137847</v>
      </c>
      <c r="Q52" s="68">
        <f t="shared" si="5"/>
        <v>6.542636183035933</v>
      </c>
      <c r="R52" s="68">
        <f t="shared" si="6"/>
        <v>0.85430025157014644</v>
      </c>
      <c r="S52" s="74">
        <f t="shared" si="7"/>
        <v>0.13307209520157393</v>
      </c>
      <c r="T52" s="74">
        <f t="shared" si="8"/>
        <v>0.10235381475505229</v>
      </c>
      <c r="U52" s="164">
        <f t="shared" si="9"/>
        <v>0.30756423664474591</v>
      </c>
      <c r="V52" s="172"/>
    </row>
    <row r="53" spans="1:175" x14ac:dyDescent="0.3">
      <c r="A53" s="88" t="s">
        <v>526</v>
      </c>
      <c r="B53" s="309" t="s">
        <v>508</v>
      </c>
      <c r="C53" s="345">
        <f t="shared" si="13"/>
        <v>876.54166666666663</v>
      </c>
      <c r="D53" s="74">
        <f t="shared" si="13"/>
        <v>1.1250000000000001E-2</v>
      </c>
      <c r="E53" s="74">
        <f t="shared" si="13"/>
        <v>2.9166666666666664E-2</v>
      </c>
      <c r="F53" s="74">
        <f t="shared" si="13"/>
        <v>0</v>
      </c>
      <c r="G53" s="74">
        <f t="shared" si="13"/>
        <v>99.195416666666674</v>
      </c>
      <c r="H53" s="74">
        <f t="shared" si="13"/>
        <v>26.353179166666663</v>
      </c>
      <c r="I53" s="74">
        <f t="shared" si="13"/>
        <v>33.167416666666668</v>
      </c>
      <c r="J53" s="346">
        <f t="shared" si="13"/>
        <v>34.582916666666669</v>
      </c>
      <c r="K53" s="338">
        <f>'2020_original'!N53</f>
        <v>12.826490426307828</v>
      </c>
      <c r="L53" s="75">
        <f t="shared" si="0"/>
        <v>3.5141069661117338E-2</v>
      </c>
      <c r="M53" s="68">
        <f t="shared" si="1"/>
        <v>35.141069661117335</v>
      </c>
      <c r="N53" s="68">
        <f t="shared" si="2"/>
        <v>308.0261176920522</v>
      </c>
      <c r="O53" s="68">
        <f t="shared" si="3"/>
        <v>3.9533703368757004E-3</v>
      </c>
      <c r="P53" s="68">
        <f t="shared" si="4"/>
        <v>1.0249478651159221E-2</v>
      </c>
      <c r="Q53" s="68">
        <f t="shared" si="5"/>
        <v>0</v>
      </c>
      <c r="R53" s="68">
        <f t="shared" si="6"/>
        <v>34.858330471468932</v>
      </c>
      <c r="S53" s="74">
        <f t="shared" si="7"/>
        <v>9.2607890488773936</v>
      </c>
      <c r="T53" s="74">
        <f t="shared" si="8"/>
        <v>11.655384995626376</v>
      </c>
      <c r="U53" s="164">
        <f t="shared" si="9"/>
        <v>12.152806836679492</v>
      </c>
      <c r="V53" s="172"/>
    </row>
    <row r="54" spans="1:175" x14ac:dyDescent="0.3">
      <c r="A54" s="88" t="s">
        <v>526</v>
      </c>
      <c r="B54" s="310" t="s">
        <v>557</v>
      </c>
      <c r="C54" s="345">
        <f t="shared" si="13"/>
        <v>865.15384615384619</v>
      </c>
      <c r="D54" s="74">
        <f t="shared" si="13"/>
        <v>0.77692307692307694</v>
      </c>
      <c r="E54" s="74">
        <f t="shared" si="13"/>
        <v>4.6153846153846149E-3</v>
      </c>
      <c r="F54" s="74">
        <f t="shared" si="13"/>
        <v>0</v>
      </c>
      <c r="G54" s="74">
        <f t="shared" si="13"/>
        <v>95.862307692307681</v>
      </c>
      <c r="H54" s="74">
        <f t="shared" si="13"/>
        <v>32.779692307692315</v>
      </c>
      <c r="I54" s="74">
        <f t="shared" si="13"/>
        <v>38.94684615384616</v>
      </c>
      <c r="J54" s="346">
        <f t="shared" si="13"/>
        <v>18.51246153846154</v>
      </c>
      <c r="K54" s="338">
        <f>'2020_original'!N54</f>
        <v>1.57</v>
      </c>
      <c r="L54" s="75">
        <f t="shared" si="0"/>
        <v>4.3013698630136989E-3</v>
      </c>
      <c r="M54" s="68">
        <f t="shared" si="1"/>
        <v>4.3013698630136989</v>
      </c>
      <c r="N54" s="68">
        <f t="shared" si="2"/>
        <v>37.213466807165439</v>
      </c>
      <c r="O54" s="68">
        <f t="shared" si="3"/>
        <v>3.3418335089567971E-2</v>
      </c>
      <c r="P54" s="68">
        <f t="shared" si="4"/>
        <v>1.9852476290832457E-4</v>
      </c>
      <c r="Q54" s="68">
        <f t="shared" si="5"/>
        <v>0</v>
      </c>
      <c r="R54" s="68">
        <f t="shared" si="6"/>
        <v>4.1233924130663855</v>
      </c>
      <c r="S54" s="74">
        <f t="shared" si="7"/>
        <v>1.4099758061116969</v>
      </c>
      <c r="T54" s="74">
        <f t="shared" si="8"/>
        <v>1.6752479030558487</v>
      </c>
      <c r="U54" s="164">
        <f t="shared" si="9"/>
        <v>0.79628944151738679</v>
      </c>
      <c r="V54" s="172"/>
    </row>
    <row r="55" spans="1:175" x14ac:dyDescent="0.3">
      <c r="A55" s="88" t="s">
        <v>526</v>
      </c>
      <c r="B55" s="310" t="s">
        <v>538</v>
      </c>
      <c r="C55" s="345">
        <f t="shared" si="13"/>
        <v>61</v>
      </c>
      <c r="D55" s="74">
        <f t="shared" si="13"/>
        <v>3.15</v>
      </c>
      <c r="E55" s="74">
        <f t="shared" si="13"/>
        <v>4.78</v>
      </c>
      <c r="F55" s="74">
        <f t="shared" si="13"/>
        <v>0</v>
      </c>
      <c r="G55" s="74">
        <f t="shared" si="13"/>
        <v>3.27</v>
      </c>
      <c r="H55" s="74">
        <f t="shared" si="13"/>
        <v>1.865</v>
      </c>
      <c r="I55" s="74">
        <f t="shared" si="13"/>
        <v>0.81200000000000006</v>
      </c>
      <c r="J55" s="346">
        <f t="shared" si="13"/>
        <v>0.19500000000000001</v>
      </c>
      <c r="K55" s="338">
        <f>'2020_original'!N55</f>
        <v>19.474999999999998</v>
      </c>
      <c r="L55" s="75">
        <f t="shared" si="0"/>
        <v>5.3356164383561638E-2</v>
      </c>
      <c r="M55" s="68">
        <f t="shared" si="1"/>
        <v>53.356164383561641</v>
      </c>
      <c r="N55" s="68">
        <f t="shared" si="2"/>
        <v>32.547260273972604</v>
      </c>
      <c r="O55" s="68">
        <f t="shared" si="3"/>
        <v>1.6807191780821915</v>
      </c>
      <c r="P55" s="68">
        <f t="shared" si="4"/>
        <v>2.5504246575342466</v>
      </c>
      <c r="Q55" s="68">
        <f t="shared" si="5"/>
        <v>0</v>
      </c>
      <c r="R55" s="68">
        <f t="shared" si="6"/>
        <v>1.7447465753424658</v>
      </c>
      <c r="S55" s="74">
        <f t="shared" si="7"/>
        <v>0.99509246575342458</v>
      </c>
      <c r="T55" s="74">
        <f t="shared" si="8"/>
        <v>0.4332520547945205</v>
      </c>
      <c r="U55" s="164">
        <f t="shared" si="9"/>
        <v>0.1040445205479452</v>
      </c>
      <c r="V55" s="172"/>
    </row>
    <row r="56" spans="1:175" x14ac:dyDescent="0.3">
      <c r="A56" s="88" t="s">
        <v>526</v>
      </c>
      <c r="B56" s="309" t="s">
        <v>45</v>
      </c>
      <c r="C56" s="345">
        <f t="shared" si="13"/>
        <v>143</v>
      </c>
      <c r="D56" s="74">
        <f t="shared" si="13"/>
        <v>12.56</v>
      </c>
      <c r="E56" s="74">
        <f t="shared" si="13"/>
        <v>0.72</v>
      </c>
      <c r="F56" s="74">
        <f t="shared" si="13"/>
        <v>0</v>
      </c>
      <c r="G56" s="74">
        <f t="shared" si="13"/>
        <v>9.51</v>
      </c>
      <c r="H56" s="74">
        <f t="shared" si="13"/>
        <v>3.1259999999999999</v>
      </c>
      <c r="I56" s="74">
        <f t="shared" si="13"/>
        <v>3.6579999999999999</v>
      </c>
      <c r="J56" s="346">
        <f t="shared" si="13"/>
        <v>1.911</v>
      </c>
      <c r="K56" s="338">
        <f>'2020_original'!N56</f>
        <v>11.927019516128693</v>
      </c>
      <c r="L56" s="75">
        <f t="shared" si="0"/>
        <v>3.2676765797612861E-2</v>
      </c>
      <c r="M56" s="68">
        <f t="shared" si="1"/>
        <v>32.676765797612859</v>
      </c>
      <c r="N56" s="68">
        <f t="shared" si="2"/>
        <v>46.727775090586391</v>
      </c>
      <c r="O56" s="68">
        <f t="shared" si="3"/>
        <v>4.1042017841801757</v>
      </c>
      <c r="P56" s="68">
        <f t="shared" si="4"/>
        <v>0.23527271374281258</v>
      </c>
      <c r="Q56" s="68">
        <f t="shared" si="5"/>
        <v>0</v>
      </c>
      <c r="R56" s="68">
        <f t="shared" si="6"/>
        <v>3.1075604273529831</v>
      </c>
      <c r="S56" s="74">
        <f t="shared" si="7"/>
        <v>1.021475698833378</v>
      </c>
      <c r="T56" s="74">
        <f t="shared" si="8"/>
        <v>1.1953160928766784</v>
      </c>
      <c r="U56" s="164">
        <f t="shared" si="9"/>
        <v>0.62445299439238178</v>
      </c>
      <c r="V56" s="172"/>
    </row>
    <row r="57" spans="1:175" x14ac:dyDescent="0.3">
      <c r="A57" s="88" t="s">
        <v>526</v>
      </c>
      <c r="B57" s="309" t="s">
        <v>510</v>
      </c>
      <c r="C57" s="345">
        <f t="shared" si="13"/>
        <v>151.57142857142858</v>
      </c>
      <c r="D57" s="74">
        <f t="shared" si="13"/>
        <v>16.091428571428569</v>
      </c>
      <c r="E57" s="74">
        <f t="shared" si="13"/>
        <v>0.5647619047619048</v>
      </c>
      <c r="F57" s="74">
        <f t="shared" si="13"/>
        <v>0</v>
      </c>
      <c r="G57" s="74">
        <f t="shared" si="13"/>
        <v>8.9552380952380961</v>
      </c>
      <c r="H57" s="74">
        <f t="shared" si="13"/>
        <v>3.3169047619047611</v>
      </c>
      <c r="I57" s="74">
        <f t="shared" si="13"/>
        <v>3.1640476190476186</v>
      </c>
      <c r="J57" s="346">
        <f t="shared" si="13"/>
        <v>0.93771428571428594</v>
      </c>
      <c r="K57" s="338">
        <f>'2020_original'!N57</f>
        <v>4.6651524502970529</v>
      </c>
      <c r="L57" s="75">
        <f t="shared" si="0"/>
        <v>1.2781239589854939E-2</v>
      </c>
      <c r="M57" s="68">
        <f t="shared" si="1"/>
        <v>12.781239589854939</v>
      </c>
      <c r="N57" s="68">
        <f t="shared" si="2"/>
        <v>19.37270743548013</v>
      </c>
      <c r="O57" s="68">
        <f t="shared" si="3"/>
        <v>2.0566840391446575</v>
      </c>
      <c r="P57" s="68">
        <f t="shared" si="4"/>
        <v>7.2183572159847428E-2</v>
      </c>
      <c r="Q57" s="68">
        <f t="shared" si="5"/>
        <v>0</v>
      </c>
      <c r="R57" s="68">
        <f t="shared" si="6"/>
        <v>1.1445904367943429</v>
      </c>
      <c r="S57" s="74">
        <f t="shared" si="7"/>
        <v>0.42394154458635502</v>
      </c>
      <c r="T57" s="74">
        <f t="shared" si="8"/>
        <v>0.40440450692757679</v>
      </c>
      <c r="U57" s="164">
        <f t="shared" si="9"/>
        <v>0.11985150952543977</v>
      </c>
      <c r="V57" s="172"/>
    </row>
    <row r="58" spans="1:175" x14ac:dyDescent="0.3">
      <c r="A58" s="88" t="s">
        <v>526</v>
      </c>
      <c r="B58" s="309" t="s">
        <v>511</v>
      </c>
      <c r="C58" s="345">
        <f t="shared" si="13"/>
        <v>221.1</v>
      </c>
      <c r="D58" s="74">
        <f t="shared" si="13"/>
        <v>17.033000000000001</v>
      </c>
      <c r="E58" s="74">
        <f t="shared" si="13"/>
        <v>0.5036666666666666</v>
      </c>
      <c r="F58" s="74">
        <f t="shared" si="13"/>
        <v>0</v>
      </c>
      <c r="G58" s="74">
        <f t="shared" si="13"/>
        <v>16.241666666666664</v>
      </c>
      <c r="H58" s="74">
        <f t="shared" si="13"/>
        <v>5.8735333333333335</v>
      </c>
      <c r="I58" s="74">
        <f t="shared" si="13"/>
        <v>6.6653666666666673</v>
      </c>
      <c r="J58" s="346">
        <f t="shared" si="13"/>
        <v>1.9619333333333331</v>
      </c>
      <c r="K58" s="338">
        <f>'2020_original'!N58</f>
        <v>24.254712807484395</v>
      </c>
      <c r="L58" s="75">
        <f t="shared" si="0"/>
        <v>6.6451267965710673E-2</v>
      </c>
      <c r="M58" s="68">
        <f t="shared" si="1"/>
        <v>66.45126796571067</v>
      </c>
      <c r="N58" s="68">
        <f t="shared" si="2"/>
        <v>146.92375347218629</v>
      </c>
      <c r="O58" s="68">
        <f t="shared" si="3"/>
        <v>11.318644472599498</v>
      </c>
      <c r="P58" s="68">
        <f t="shared" si="4"/>
        <v>0.33469288632062932</v>
      </c>
      <c r="Q58" s="68">
        <f t="shared" si="5"/>
        <v>0</v>
      </c>
      <c r="R58" s="68">
        <f t="shared" si="6"/>
        <v>10.792793438764171</v>
      </c>
      <c r="S58" s="74">
        <f t="shared" si="7"/>
        <v>3.9030373743886715</v>
      </c>
      <c r="T58" s="74">
        <f t="shared" si="8"/>
        <v>4.4292206645638244</v>
      </c>
      <c r="U58" s="164">
        <f t="shared" si="9"/>
        <v>1.3037295766419328</v>
      </c>
      <c r="V58" s="172"/>
    </row>
    <row r="59" spans="1:175" x14ac:dyDescent="0.3">
      <c r="A59" s="88" t="s">
        <v>526</v>
      </c>
      <c r="B59" s="309" t="s">
        <v>55</v>
      </c>
      <c r="C59" s="345">
        <f t="shared" si="13"/>
        <v>113.55223880597015</v>
      </c>
      <c r="D59" s="74">
        <f t="shared" si="13"/>
        <v>18.628507462686564</v>
      </c>
      <c r="E59" s="74">
        <f t="shared" si="13"/>
        <v>0</v>
      </c>
      <c r="F59" s="74">
        <f t="shared" si="13"/>
        <v>0</v>
      </c>
      <c r="G59" s="74">
        <f t="shared" si="13"/>
        <v>3.7837313432835828</v>
      </c>
      <c r="H59" s="74">
        <f t="shared" si="13"/>
        <v>0.89494029850746271</v>
      </c>
      <c r="I59" s="74">
        <f t="shared" si="13"/>
        <v>1.3985970149253732</v>
      </c>
      <c r="J59" s="346">
        <f t="shared" si="13"/>
        <v>0.94408955223880608</v>
      </c>
      <c r="K59" s="338">
        <f>'2020_original'!N59</f>
        <v>19.995560772451</v>
      </c>
      <c r="L59" s="75">
        <f t="shared" si="0"/>
        <v>5.4782358280687671E-2</v>
      </c>
      <c r="M59" s="68">
        <f t="shared" si="1"/>
        <v>54.782358280687674</v>
      </c>
      <c r="N59" s="68">
        <f t="shared" si="2"/>
        <v>62.206594298428627</v>
      </c>
      <c r="O59" s="68">
        <f t="shared" si="3"/>
        <v>10.205135700553594</v>
      </c>
      <c r="P59" s="68">
        <f t="shared" si="4"/>
        <v>0</v>
      </c>
      <c r="Q59" s="68">
        <f t="shared" si="5"/>
        <v>0</v>
      </c>
      <c r="R59" s="68">
        <f t="shared" si="6"/>
        <v>2.0728172608562887</v>
      </c>
      <c r="S59" s="74">
        <f t="shared" si="7"/>
        <v>0.49026940072661396</v>
      </c>
      <c r="T59" s="74">
        <f t="shared" si="8"/>
        <v>0.76618442761942074</v>
      </c>
      <c r="U59" s="164">
        <f t="shared" si="9"/>
        <v>0.51719452099800278</v>
      </c>
      <c r="V59" s="172"/>
    </row>
    <row r="60" spans="1:175" x14ac:dyDescent="0.3">
      <c r="A60" s="88" t="s">
        <v>526</v>
      </c>
      <c r="B60" s="309" t="s">
        <v>58</v>
      </c>
      <c r="C60" s="345">
        <f t="shared" si="13"/>
        <v>380.28571428571428</v>
      </c>
      <c r="D60" s="74">
        <f t="shared" si="13"/>
        <v>4.2857142857142858E-2</v>
      </c>
      <c r="E60" s="74">
        <f t="shared" si="13"/>
        <v>97.391428571428577</v>
      </c>
      <c r="F60" s="74">
        <f t="shared" si="13"/>
        <v>0.05</v>
      </c>
      <c r="G60" s="74">
        <f t="shared" si="13"/>
        <v>0</v>
      </c>
      <c r="H60" s="74">
        <f t="shared" si="13"/>
        <v>0</v>
      </c>
      <c r="I60" s="74">
        <f t="shared" si="13"/>
        <v>0</v>
      </c>
      <c r="J60" s="346">
        <f t="shared" si="13"/>
        <v>0</v>
      </c>
      <c r="K60" s="338">
        <f>'2020_original'!N60</f>
        <v>26.516036839304977</v>
      </c>
      <c r="L60" s="75">
        <f t="shared" si="0"/>
        <v>7.2646676272068431E-2</v>
      </c>
      <c r="M60" s="68">
        <f t="shared" si="1"/>
        <v>72.646676272068433</v>
      </c>
      <c r="N60" s="68">
        <f t="shared" si="2"/>
        <v>276.26493176606596</v>
      </c>
      <c r="O60" s="68">
        <f t="shared" si="3"/>
        <v>3.1134289830886473E-2</v>
      </c>
      <c r="P60" s="68">
        <f t="shared" si="4"/>
        <v>70.75163583102848</v>
      </c>
      <c r="Q60" s="68">
        <f t="shared" si="5"/>
        <v>3.6323338136034222E-2</v>
      </c>
      <c r="R60" s="68">
        <f t="shared" si="6"/>
        <v>0</v>
      </c>
      <c r="S60" s="74">
        <f t="shared" si="7"/>
        <v>0</v>
      </c>
      <c r="T60" s="74">
        <f t="shared" si="8"/>
        <v>0</v>
      </c>
      <c r="U60" s="164">
        <f t="shared" si="9"/>
        <v>0</v>
      </c>
      <c r="V60" s="172"/>
    </row>
    <row r="61" spans="1:175" x14ac:dyDescent="0.3">
      <c r="A61" s="153" t="s">
        <v>526</v>
      </c>
      <c r="B61" s="311" t="s">
        <v>512</v>
      </c>
      <c r="C61" s="345">
        <f t="shared" si="13"/>
        <v>106.8</v>
      </c>
      <c r="D61" s="74">
        <f t="shared" si="13"/>
        <v>0.29799999999999999</v>
      </c>
      <c r="E61" s="74">
        <f t="shared" si="13"/>
        <v>2.964</v>
      </c>
      <c r="F61" s="74">
        <f t="shared" si="13"/>
        <v>0</v>
      </c>
      <c r="G61" s="74">
        <f t="shared" si="13"/>
        <v>0</v>
      </c>
      <c r="H61" s="74">
        <f t="shared" si="13"/>
        <v>0</v>
      </c>
      <c r="I61" s="74">
        <f t="shared" si="13"/>
        <v>0</v>
      </c>
      <c r="J61" s="346">
        <f t="shared" si="13"/>
        <v>0</v>
      </c>
      <c r="K61" s="338">
        <f>'2020_original'!N61</f>
        <v>25.973142891275437</v>
      </c>
      <c r="L61" s="75">
        <f t="shared" si="0"/>
        <v>7.1159295592535449E-2</v>
      </c>
      <c r="M61" s="68">
        <f t="shared" si="1"/>
        <v>71.159295592535443</v>
      </c>
      <c r="N61" s="68">
        <f t="shared" si="2"/>
        <v>75.99812769282785</v>
      </c>
      <c r="O61" s="68">
        <f t="shared" si="3"/>
        <v>0.21205470086575562</v>
      </c>
      <c r="P61" s="68">
        <f t="shared" si="4"/>
        <v>2.1091615213627506</v>
      </c>
      <c r="Q61" s="68">
        <f t="shared" si="5"/>
        <v>0</v>
      </c>
      <c r="R61" s="68">
        <f t="shared" si="6"/>
        <v>0</v>
      </c>
      <c r="S61" s="74">
        <f t="shared" si="7"/>
        <v>0</v>
      </c>
      <c r="T61" s="74">
        <f t="shared" si="8"/>
        <v>0</v>
      </c>
      <c r="U61" s="164">
        <f t="shared" si="9"/>
        <v>0</v>
      </c>
      <c r="V61" s="172"/>
    </row>
    <row r="62" spans="1:175" s="148" customFormat="1" ht="16.2" thickBot="1" x14ac:dyDescent="0.35">
      <c r="A62" s="110" t="s">
        <v>526</v>
      </c>
      <c r="B62" s="312" t="s">
        <v>555</v>
      </c>
      <c r="C62" s="347">
        <f t="shared" si="13"/>
        <v>228</v>
      </c>
      <c r="D62" s="147">
        <f t="shared" si="13"/>
        <v>19.600000000000001</v>
      </c>
      <c r="E62" s="147">
        <f t="shared" si="13"/>
        <v>57.9</v>
      </c>
      <c r="F62" s="147">
        <f t="shared" si="13"/>
        <v>37</v>
      </c>
      <c r="G62" s="147">
        <f t="shared" si="13"/>
        <v>13.7</v>
      </c>
      <c r="H62" s="147">
        <f t="shared" si="13"/>
        <v>8.07</v>
      </c>
      <c r="I62" s="147">
        <f t="shared" si="13"/>
        <v>4.57</v>
      </c>
      <c r="J62" s="348">
        <f t="shared" si="13"/>
        <v>0.44</v>
      </c>
      <c r="K62" s="339">
        <f>'2020_original'!N62</f>
        <v>0</v>
      </c>
      <c r="L62" s="171">
        <f t="shared" si="0"/>
        <v>0</v>
      </c>
      <c r="M62" s="134">
        <f t="shared" si="1"/>
        <v>0</v>
      </c>
      <c r="N62" s="134">
        <f t="shared" si="2"/>
        <v>0</v>
      </c>
      <c r="O62" s="134">
        <f t="shared" si="3"/>
        <v>0</v>
      </c>
      <c r="P62" s="134">
        <f t="shared" si="4"/>
        <v>0</v>
      </c>
      <c r="Q62" s="134">
        <f t="shared" si="5"/>
        <v>0</v>
      </c>
      <c r="R62" s="134">
        <f t="shared" si="6"/>
        <v>0</v>
      </c>
      <c r="S62" s="147">
        <f t="shared" si="7"/>
        <v>0</v>
      </c>
      <c r="T62" s="147">
        <f t="shared" si="8"/>
        <v>0</v>
      </c>
      <c r="U62" s="167">
        <f t="shared" si="9"/>
        <v>0</v>
      </c>
      <c r="V62" s="17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row>
    <row r="63" spans="1:175" x14ac:dyDescent="0.3">
      <c r="A63" s="108" t="s">
        <v>527</v>
      </c>
      <c r="B63" s="313" t="s">
        <v>503</v>
      </c>
      <c r="C63" s="343">
        <f t="shared" si="13"/>
        <v>357.3</v>
      </c>
      <c r="D63" s="206">
        <f t="shared" si="13"/>
        <v>10.72</v>
      </c>
      <c r="E63" s="206">
        <f t="shared" si="13"/>
        <v>74.533000000000001</v>
      </c>
      <c r="F63" s="206">
        <f t="shared" si="13"/>
        <v>9.7399999999999984</v>
      </c>
      <c r="G63" s="206">
        <f t="shared" si="13"/>
        <v>2.7979999999999996</v>
      </c>
      <c r="H63" s="206">
        <f t="shared" si="13"/>
        <v>0.48210000000000008</v>
      </c>
      <c r="I63" s="206">
        <f t="shared" si="13"/>
        <v>0.66289999999999993</v>
      </c>
      <c r="J63" s="344">
        <f t="shared" si="13"/>
        <v>1.2327999999999999</v>
      </c>
      <c r="K63" s="341">
        <f>'2020_original'!N63</f>
        <v>140.68334028571428</v>
      </c>
      <c r="L63" s="170">
        <f t="shared" si="0"/>
        <v>0.38543380900195695</v>
      </c>
      <c r="M63" s="130">
        <f t="shared" si="1"/>
        <v>385.43380900195694</v>
      </c>
      <c r="N63" s="130">
        <f t="shared" si="2"/>
        <v>1377.1549995639923</v>
      </c>
      <c r="O63" s="130">
        <f t="shared" si="3"/>
        <v>41.318504325009791</v>
      </c>
      <c r="P63" s="130">
        <f t="shared" si="4"/>
        <v>287.27538086342861</v>
      </c>
      <c r="Q63" s="130">
        <f t="shared" si="5"/>
        <v>37.541252996790597</v>
      </c>
      <c r="R63" s="130">
        <f t="shared" si="6"/>
        <v>10.784437975874752</v>
      </c>
      <c r="S63" s="146">
        <f t="shared" si="7"/>
        <v>1.8581763931984348</v>
      </c>
      <c r="T63" s="146">
        <f t="shared" si="8"/>
        <v>2.5550407198739724</v>
      </c>
      <c r="U63" s="168">
        <f t="shared" si="9"/>
        <v>4.7516279973761248</v>
      </c>
      <c r="V63" s="172"/>
    </row>
    <row r="64" spans="1:175" x14ac:dyDescent="0.3">
      <c r="A64" s="89" t="s">
        <v>527</v>
      </c>
      <c r="B64" s="314" t="s">
        <v>504</v>
      </c>
      <c r="C64" s="345">
        <f t="shared" si="13"/>
        <v>97</v>
      </c>
      <c r="D64" s="74">
        <f t="shared" si="13"/>
        <v>1.6949999999999996</v>
      </c>
      <c r="E64" s="74">
        <f t="shared" si="13"/>
        <v>22.623333333333335</v>
      </c>
      <c r="F64" s="74">
        <f t="shared" si="13"/>
        <v>2.3833333333333333</v>
      </c>
      <c r="G64" s="74">
        <f t="shared" si="13"/>
        <v>0.13666666666666669</v>
      </c>
      <c r="H64" s="74">
        <f t="shared" si="13"/>
        <v>3.5999999999999997E-2</v>
      </c>
      <c r="I64" s="74">
        <f t="shared" si="13"/>
        <v>1.4833333333333336E-2</v>
      </c>
      <c r="J64" s="346">
        <f t="shared" si="13"/>
        <v>4.7166666666666669E-2</v>
      </c>
      <c r="K64" s="338">
        <f>'2020_original'!N64</f>
        <v>21.345753599999991</v>
      </c>
      <c r="L64" s="75">
        <f t="shared" si="0"/>
        <v>5.8481516712328742E-2</v>
      </c>
      <c r="M64" s="68">
        <f t="shared" si="1"/>
        <v>58.481516712328741</v>
      </c>
      <c r="N64" s="68">
        <f t="shared" si="2"/>
        <v>56.727071210958876</v>
      </c>
      <c r="O64" s="68">
        <f t="shared" si="3"/>
        <v>0.99126170827397186</v>
      </c>
      <c r="P64" s="68">
        <f t="shared" si="4"/>
        <v>13.230468464219173</v>
      </c>
      <c r="Q64" s="68">
        <f t="shared" si="5"/>
        <v>1.3938094816438351</v>
      </c>
      <c r="R64" s="68">
        <f t="shared" si="6"/>
        <v>7.9924739506849293E-2</v>
      </c>
      <c r="S64" s="74">
        <f t="shared" si="7"/>
        <v>2.1053346016438344E-2</v>
      </c>
      <c r="T64" s="74">
        <f t="shared" si="8"/>
        <v>8.6747583123287647E-3</v>
      </c>
      <c r="U64" s="164">
        <f t="shared" si="9"/>
        <v>2.758378204931506E-2</v>
      </c>
      <c r="V64" s="172"/>
    </row>
    <row r="65" spans="1:175" x14ac:dyDescent="0.3">
      <c r="A65" s="89" t="s">
        <v>527</v>
      </c>
      <c r="B65" s="314" t="s">
        <v>505</v>
      </c>
      <c r="C65" s="345">
        <f t="shared" si="13"/>
        <v>348.59090909090907</v>
      </c>
      <c r="D65" s="74">
        <f t="shared" si="13"/>
        <v>23.472272727272728</v>
      </c>
      <c r="E65" s="74">
        <f t="shared" si="13"/>
        <v>59.699090909090891</v>
      </c>
      <c r="F65" s="74">
        <f t="shared" si="13"/>
        <v>17.509090909090908</v>
      </c>
      <c r="G65" s="74">
        <f t="shared" si="13"/>
        <v>2.6995454545454547</v>
      </c>
      <c r="H65" s="74">
        <f t="shared" si="13"/>
        <v>0.44359090909090909</v>
      </c>
      <c r="I65" s="74">
        <f t="shared" si="13"/>
        <v>0.55286363636363633</v>
      </c>
      <c r="J65" s="346">
        <f t="shared" si="13"/>
        <v>1.2331363636363635</v>
      </c>
      <c r="K65" s="338">
        <f>'2020_original'!N65</f>
        <v>14.612399999999997</v>
      </c>
      <c r="L65" s="75">
        <f t="shared" si="0"/>
        <v>4.003397260273972E-2</v>
      </c>
      <c r="M65" s="68">
        <f t="shared" si="1"/>
        <v>40.033972602739723</v>
      </c>
      <c r="N65" s="68">
        <f t="shared" si="2"/>
        <v>139.55478904109586</v>
      </c>
      <c r="O65" s="68">
        <f t="shared" si="3"/>
        <v>9.3968832328767125</v>
      </c>
      <c r="P65" s="68">
        <f t="shared" si="4"/>
        <v>23.89991769863013</v>
      </c>
      <c r="Q65" s="68">
        <f t="shared" si="5"/>
        <v>7.0095846575342451</v>
      </c>
      <c r="R65" s="68">
        <f t="shared" si="6"/>
        <v>1.0807352876712328</v>
      </c>
      <c r="S65" s="74">
        <f t="shared" si="7"/>
        <v>0.17758706301369862</v>
      </c>
      <c r="T65" s="74">
        <f t="shared" si="8"/>
        <v>0.22133327671232872</v>
      </c>
      <c r="U65" s="164">
        <f t="shared" si="9"/>
        <v>0.49367347397260258</v>
      </c>
      <c r="V65" s="172"/>
    </row>
    <row r="66" spans="1:175" x14ac:dyDescent="0.3">
      <c r="A66" s="89" t="s">
        <v>527</v>
      </c>
      <c r="B66" s="314" t="s">
        <v>506</v>
      </c>
      <c r="C66" s="345">
        <f t="shared" si="13"/>
        <v>588.94117647058829</v>
      </c>
      <c r="D66" s="74">
        <f t="shared" si="13"/>
        <v>16.43470588235294</v>
      </c>
      <c r="E66" s="74">
        <f t="shared" si="13"/>
        <v>20.587058823529414</v>
      </c>
      <c r="F66" s="74">
        <f t="shared" si="13"/>
        <v>8.5812499999999989</v>
      </c>
      <c r="G66" s="74">
        <f t="shared" si="13"/>
        <v>53.550588235294114</v>
      </c>
      <c r="H66" s="74">
        <f t="shared" si="13"/>
        <v>9.2591176470588241</v>
      </c>
      <c r="I66" s="74">
        <f t="shared" si="13"/>
        <v>23.740823529411763</v>
      </c>
      <c r="J66" s="346">
        <f t="shared" si="13"/>
        <v>17.267529411764702</v>
      </c>
      <c r="K66" s="338">
        <f>'2020_original'!N66</f>
        <v>10.300256999999997</v>
      </c>
      <c r="L66" s="75">
        <f t="shared" si="0"/>
        <v>2.8219882191780812E-2</v>
      </c>
      <c r="M66" s="68">
        <f t="shared" si="1"/>
        <v>28.219882191780812</v>
      </c>
      <c r="N66" s="68">
        <f t="shared" si="2"/>
        <v>166.19850617888795</v>
      </c>
      <c r="O66" s="68">
        <f t="shared" si="3"/>
        <v>4.6378546385656714</v>
      </c>
      <c r="P66" s="68">
        <f t="shared" si="4"/>
        <v>5.8096437467526174</v>
      </c>
      <c r="Q66" s="68">
        <f t="shared" si="5"/>
        <v>2.4216186405821905</v>
      </c>
      <c r="R66" s="68">
        <f t="shared" si="6"/>
        <v>15.111912913005636</v>
      </c>
      <c r="S66" s="74">
        <f t="shared" si="7"/>
        <v>2.6129120919983877</v>
      </c>
      <c r="T66" s="74">
        <f t="shared" si="8"/>
        <v>6.6996324313585784</v>
      </c>
      <c r="U66" s="164">
        <f t="shared" si="9"/>
        <v>4.8728764574311008</v>
      </c>
      <c r="V66" s="172"/>
    </row>
    <row r="67" spans="1:175" x14ac:dyDescent="0.3">
      <c r="A67" s="89" t="s">
        <v>527</v>
      </c>
      <c r="B67" s="314" t="s">
        <v>507</v>
      </c>
      <c r="C67" s="345">
        <f t="shared" ref="C67:J82" si="14">C52</f>
        <v>51.45289855072464</v>
      </c>
      <c r="D67" s="74">
        <f t="shared" si="14"/>
        <v>1.4574055147620553</v>
      </c>
      <c r="E67" s="74">
        <f t="shared" si="14"/>
        <v>10.32230470447683</v>
      </c>
      <c r="F67" s="74">
        <f t="shared" si="14"/>
        <v>2.341478171913026</v>
      </c>
      <c r="G67" s="74">
        <f t="shared" si="14"/>
        <v>0.30573691327936681</v>
      </c>
      <c r="H67" s="74">
        <f t="shared" si="14"/>
        <v>4.7623831967473801E-2</v>
      </c>
      <c r="I67" s="74">
        <f t="shared" si="14"/>
        <v>3.6630375945767013E-2</v>
      </c>
      <c r="J67" s="346">
        <f t="shared" si="14"/>
        <v>0.11007106713835288</v>
      </c>
      <c r="K67" s="338">
        <f>'2020_original'!N67</f>
        <v>114.66859950000001</v>
      </c>
      <c r="L67" s="75">
        <f t="shared" si="0"/>
        <v>0.31416054657534248</v>
      </c>
      <c r="M67" s="68">
        <f t="shared" si="1"/>
        <v>314.16054657534249</v>
      </c>
      <c r="N67" s="68">
        <f t="shared" si="2"/>
        <v>161.64470731581301</v>
      </c>
      <c r="O67" s="68">
        <f t="shared" si="3"/>
        <v>4.5785931309956567</v>
      </c>
      <c r="P67" s="68">
        <f t="shared" si="4"/>
        <v>32.428608878756698</v>
      </c>
      <c r="Q67" s="68">
        <f t="shared" si="5"/>
        <v>7.3560006228243005</v>
      </c>
      <c r="R67" s="68">
        <f t="shared" si="6"/>
        <v>0.96050475784103961</v>
      </c>
      <c r="S67" s="74">
        <f t="shared" si="7"/>
        <v>0.14961529080913838</v>
      </c>
      <c r="T67" s="74">
        <f t="shared" si="8"/>
        <v>0.11507818928382443</v>
      </c>
      <c r="U67" s="164">
        <f t="shared" si="9"/>
        <v>0.3457998661431616</v>
      </c>
      <c r="V67" s="172"/>
    </row>
    <row r="68" spans="1:175" x14ac:dyDescent="0.3">
      <c r="A68" s="89" t="s">
        <v>527</v>
      </c>
      <c r="B68" s="314" t="s">
        <v>508</v>
      </c>
      <c r="C68" s="345">
        <f t="shared" si="14"/>
        <v>876.54166666666663</v>
      </c>
      <c r="D68" s="74">
        <f t="shared" si="14"/>
        <v>1.1250000000000001E-2</v>
      </c>
      <c r="E68" s="74">
        <f t="shared" si="14"/>
        <v>2.9166666666666664E-2</v>
      </c>
      <c r="F68" s="74">
        <f t="shared" si="14"/>
        <v>0</v>
      </c>
      <c r="G68" s="74">
        <f t="shared" si="14"/>
        <v>99.195416666666674</v>
      </c>
      <c r="H68" s="74">
        <f t="shared" si="14"/>
        <v>26.353179166666663</v>
      </c>
      <c r="I68" s="74">
        <f t="shared" si="14"/>
        <v>33.167416666666668</v>
      </c>
      <c r="J68" s="346">
        <f t="shared" si="14"/>
        <v>34.582916666666669</v>
      </c>
      <c r="K68" s="338">
        <f>'2020_original'!N68</f>
        <v>8.2399999999999967</v>
      </c>
      <c r="L68" s="75">
        <f t="shared" ref="L68:L131" si="15">K68/365</f>
        <v>2.2575342465753417E-2</v>
      </c>
      <c r="M68" s="68">
        <f t="shared" ref="M68:M131" si="16">L68*1000</f>
        <v>22.575342465753415</v>
      </c>
      <c r="N68" s="68">
        <f t="shared" ref="N68:N131" si="17">(M68*C68)/100</f>
        <v>197.88228310502274</v>
      </c>
      <c r="O68" s="68">
        <f t="shared" ref="O68:O131" si="18">(M68*D68)/100</f>
        <v>2.5397260273972593E-3</v>
      </c>
      <c r="P68" s="68">
        <f t="shared" ref="P68:P131" si="19">(M68*E68)/100</f>
        <v>6.5844748858447455E-3</v>
      </c>
      <c r="Q68" s="68">
        <f t="shared" ref="Q68:Q131" si="20">(M68*F68)/100</f>
        <v>0</v>
      </c>
      <c r="R68" s="68">
        <f t="shared" ref="R68:R131" si="21">(M68*G68)/100</f>
        <v>22.393705022831043</v>
      </c>
      <c r="S68" s="74">
        <f t="shared" ref="S68:S131" si="22">(M68*H68)/100</f>
        <v>5.9493204474885815</v>
      </c>
      <c r="T68" s="74">
        <f t="shared" ref="T68:T131" si="23">(M68*I68)/100</f>
        <v>7.4876578995433762</v>
      </c>
      <c r="U68" s="164">
        <f t="shared" ref="U68:U131" si="24">(M68*J68)/100</f>
        <v>7.8072118721461159</v>
      </c>
      <c r="V68" s="172"/>
    </row>
    <row r="69" spans="1:175" x14ac:dyDescent="0.3">
      <c r="A69" s="89" t="s">
        <v>527</v>
      </c>
      <c r="B69" s="315" t="s">
        <v>557</v>
      </c>
      <c r="C69" s="345">
        <f t="shared" si="14"/>
        <v>865.15384615384619</v>
      </c>
      <c r="D69" s="74">
        <f t="shared" si="14"/>
        <v>0.77692307692307694</v>
      </c>
      <c r="E69" s="74">
        <f t="shared" si="14"/>
        <v>4.6153846153846149E-3</v>
      </c>
      <c r="F69" s="74">
        <f t="shared" si="14"/>
        <v>0</v>
      </c>
      <c r="G69" s="74">
        <f t="shared" si="14"/>
        <v>95.862307692307681</v>
      </c>
      <c r="H69" s="74">
        <f t="shared" si="14"/>
        <v>32.779692307692315</v>
      </c>
      <c r="I69" s="74">
        <f t="shared" si="14"/>
        <v>38.94684615384616</v>
      </c>
      <c r="J69" s="346">
        <f t="shared" si="14"/>
        <v>18.51246153846154</v>
      </c>
      <c r="K69" s="338">
        <f>'2020_original'!N69</f>
        <v>3.52</v>
      </c>
      <c r="L69" s="75">
        <f t="shared" si="15"/>
        <v>9.6438356164383569E-3</v>
      </c>
      <c r="M69" s="68">
        <f t="shared" si="16"/>
        <v>9.6438356164383574</v>
      </c>
      <c r="N69" s="68">
        <f t="shared" si="17"/>
        <v>83.434014752370928</v>
      </c>
      <c r="O69" s="68">
        <f t="shared" si="18"/>
        <v>7.4925184404636469E-2</v>
      </c>
      <c r="P69" s="68">
        <f t="shared" si="19"/>
        <v>4.4510010537407804E-4</v>
      </c>
      <c r="Q69" s="68">
        <f t="shared" si="20"/>
        <v>0</v>
      </c>
      <c r="R69" s="68">
        <f t="shared" si="21"/>
        <v>9.2448033719704945</v>
      </c>
      <c r="S69" s="74">
        <f t="shared" si="22"/>
        <v>3.161219641728136</v>
      </c>
      <c r="T69" s="74">
        <f t="shared" si="23"/>
        <v>3.7559698208640686</v>
      </c>
      <c r="U69" s="164">
        <f t="shared" si="24"/>
        <v>1.7853113593256063</v>
      </c>
      <c r="V69" s="172"/>
    </row>
    <row r="70" spans="1:175" x14ac:dyDescent="0.3">
      <c r="A70" s="89" t="s">
        <v>527</v>
      </c>
      <c r="B70" s="315" t="s">
        <v>538</v>
      </c>
      <c r="C70" s="345">
        <f t="shared" si="14"/>
        <v>61</v>
      </c>
      <c r="D70" s="74">
        <f t="shared" si="14"/>
        <v>3.15</v>
      </c>
      <c r="E70" s="74">
        <f t="shared" si="14"/>
        <v>4.78</v>
      </c>
      <c r="F70" s="74">
        <f t="shared" si="14"/>
        <v>0</v>
      </c>
      <c r="G70" s="74">
        <f t="shared" si="14"/>
        <v>3.27</v>
      </c>
      <c r="H70" s="74">
        <f t="shared" si="14"/>
        <v>1.865</v>
      </c>
      <c r="I70" s="74">
        <f t="shared" si="14"/>
        <v>0.81200000000000006</v>
      </c>
      <c r="J70" s="346">
        <f t="shared" si="14"/>
        <v>0.19500000000000001</v>
      </c>
      <c r="K70" s="338">
        <f>'2020_original'!N70</f>
        <v>66.33</v>
      </c>
      <c r="L70" s="75">
        <f t="shared" si="15"/>
        <v>0.18172602739726026</v>
      </c>
      <c r="M70" s="68">
        <f t="shared" si="16"/>
        <v>181.72602739726025</v>
      </c>
      <c r="N70" s="68">
        <f t="shared" si="17"/>
        <v>110.85287671232877</v>
      </c>
      <c r="O70" s="68">
        <f t="shared" si="18"/>
        <v>5.7243698630136972</v>
      </c>
      <c r="P70" s="68">
        <f t="shared" si="19"/>
        <v>8.6865041095890412</v>
      </c>
      <c r="Q70" s="68">
        <f t="shared" si="20"/>
        <v>0</v>
      </c>
      <c r="R70" s="68">
        <f t="shared" si="21"/>
        <v>5.9424410958904108</v>
      </c>
      <c r="S70" s="74">
        <f t="shared" si="22"/>
        <v>3.3891904109589035</v>
      </c>
      <c r="T70" s="74">
        <f t="shared" si="23"/>
        <v>1.4756153424657534</v>
      </c>
      <c r="U70" s="164">
        <f t="shared" si="24"/>
        <v>0.35436575342465754</v>
      </c>
      <c r="V70" s="172"/>
    </row>
    <row r="71" spans="1:175" x14ac:dyDescent="0.3">
      <c r="A71" s="89" t="s">
        <v>527</v>
      </c>
      <c r="B71" s="314" t="s">
        <v>45</v>
      </c>
      <c r="C71" s="345">
        <f t="shared" si="14"/>
        <v>143</v>
      </c>
      <c r="D71" s="74">
        <f t="shared" si="14"/>
        <v>12.56</v>
      </c>
      <c r="E71" s="74">
        <f t="shared" si="14"/>
        <v>0.72</v>
      </c>
      <c r="F71" s="74">
        <f t="shared" si="14"/>
        <v>0</v>
      </c>
      <c r="G71" s="74">
        <f t="shared" si="14"/>
        <v>9.51</v>
      </c>
      <c r="H71" s="74">
        <f t="shared" si="14"/>
        <v>3.1259999999999999</v>
      </c>
      <c r="I71" s="74">
        <f t="shared" si="14"/>
        <v>3.6579999999999999</v>
      </c>
      <c r="J71" s="346">
        <f t="shared" si="14"/>
        <v>1.911</v>
      </c>
      <c r="K71" s="338">
        <f>'2020_original'!N71</f>
        <v>3.8513999999999995</v>
      </c>
      <c r="L71" s="75">
        <f t="shared" si="15"/>
        <v>1.0551780821917807E-2</v>
      </c>
      <c r="M71" s="68">
        <f t="shared" si="16"/>
        <v>10.551780821917806</v>
      </c>
      <c r="N71" s="68">
        <f t="shared" si="17"/>
        <v>15.089046575342463</v>
      </c>
      <c r="O71" s="68">
        <f t="shared" si="18"/>
        <v>1.3253036712328765</v>
      </c>
      <c r="P71" s="68">
        <f t="shared" si="19"/>
        <v>7.59728219178082E-2</v>
      </c>
      <c r="Q71" s="68">
        <f t="shared" si="20"/>
        <v>0</v>
      </c>
      <c r="R71" s="68">
        <f t="shared" si="21"/>
        <v>1.0034743561643833</v>
      </c>
      <c r="S71" s="74">
        <f t="shared" si="22"/>
        <v>0.32984866849315059</v>
      </c>
      <c r="T71" s="74">
        <f t="shared" si="23"/>
        <v>0.3859841424657533</v>
      </c>
      <c r="U71" s="164">
        <f t="shared" si="24"/>
        <v>0.20164453150684927</v>
      </c>
      <c r="V71" s="172"/>
    </row>
    <row r="72" spans="1:175" x14ac:dyDescent="0.3">
      <c r="A72" s="89" t="s">
        <v>527</v>
      </c>
      <c r="B72" s="314" t="s">
        <v>510</v>
      </c>
      <c r="C72" s="345">
        <f t="shared" si="14"/>
        <v>151.57142857142858</v>
      </c>
      <c r="D72" s="74">
        <f t="shared" si="14"/>
        <v>16.091428571428569</v>
      </c>
      <c r="E72" s="74">
        <f t="shared" si="14"/>
        <v>0.5647619047619048</v>
      </c>
      <c r="F72" s="74">
        <f t="shared" si="14"/>
        <v>0</v>
      </c>
      <c r="G72" s="74">
        <f t="shared" si="14"/>
        <v>8.9552380952380961</v>
      </c>
      <c r="H72" s="74">
        <f t="shared" si="14"/>
        <v>3.3169047619047611</v>
      </c>
      <c r="I72" s="74">
        <f t="shared" si="14"/>
        <v>3.1640476190476186</v>
      </c>
      <c r="J72" s="346">
        <f t="shared" si="14"/>
        <v>0.93771428571428594</v>
      </c>
      <c r="K72" s="338">
        <f>'2020_original'!N72</f>
        <v>1.1901599999999997</v>
      </c>
      <c r="L72" s="75">
        <f t="shared" si="15"/>
        <v>3.2607123287671223E-3</v>
      </c>
      <c r="M72" s="68">
        <f t="shared" si="16"/>
        <v>3.2607123287671222</v>
      </c>
      <c r="N72" s="68">
        <f t="shared" si="17"/>
        <v>4.9423082583170244</v>
      </c>
      <c r="O72" s="68">
        <f t="shared" si="18"/>
        <v>0.52469519530332653</v>
      </c>
      <c r="P72" s="68">
        <f t="shared" si="19"/>
        <v>1.8415261056751463E-2</v>
      </c>
      <c r="Q72" s="68">
        <f t="shared" si="20"/>
        <v>0</v>
      </c>
      <c r="R72" s="68">
        <f t="shared" si="21"/>
        <v>0.29200455264187858</v>
      </c>
      <c r="S72" s="74">
        <f t="shared" si="22"/>
        <v>0.1081547225048923</v>
      </c>
      <c r="T72" s="74">
        <f t="shared" si="23"/>
        <v>0.10317049080234829</v>
      </c>
      <c r="U72" s="164">
        <f t="shared" si="24"/>
        <v>3.0576165322896278E-2</v>
      </c>
      <c r="V72" s="172"/>
    </row>
    <row r="73" spans="1:175" x14ac:dyDescent="0.3">
      <c r="A73" s="89" t="s">
        <v>527</v>
      </c>
      <c r="B73" s="314" t="s">
        <v>511</v>
      </c>
      <c r="C73" s="345">
        <f t="shared" si="14"/>
        <v>221.1</v>
      </c>
      <c r="D73" s="74">
        <f t="shared" si="14"/>
        <v>17.033000000000001</v>
      </c>
      <c r="E73" s="74">
        <f t="shared" si="14"/>
        <v>0.5036666666666666</v>
      </c>
      <c r="F73" s="74">
        <f t="shared" si="14"/>
        <v>0</v>
      </c>
      <c r="G73" s="74">
        <f t="shared" si="14"/>
        <v>16.241666666666664</v>
      </c>
      <c r="H73" s="74">
        <f t="shared" si="14"/>
        <v>5.8735333333333335</v>
      </c>
      <c r="I73" s="74">
        <f t="shared" si="14"/>
        <v>6.6653666666666673</v>
      </c>
      <c r="J73" s="346">
        <f t="shared" si="14"/>
        <v>1.9619333333333331</v>
      </c>
      <c r="K73" s="338">
        <f>'2020_original'!N73</f>
        <v>2.0475071999999996</v>
      </c>
      <c r="L73" s="75">
        <f t="shared" si="15"/>
        <v>5.6096087671232871E-3</v>
      </c>
      <c r="M73" s="68">
        <f t="shared" si="16"/>
        <v>5.6096087671232873</v>
      </c>
      <c r="N73" s="68">
        <f t="shared" si="17"/>
        <v>12.402844984109588</v>
      </c>
      <c r="O73" s="68">
        <f t="shared" si="18"/>
        <v>0.95548466130410958</v>
      </c>
      <c r="P73" s="68">
        <f t="shared" si="19"/>
        <v>2.8253729490410953E-2</v>
      </c>
      <c r="Q73" s="68">
        <f t="shared" si="20"/>
        <v>0</v>
      </c>
      <c r="R73" s="68">
        <f t="shared" si="21"/>
        <v>0.91109395726027376</v>
      </c>
      <c r="S73" s="74">
        <f t="shared" si="22"/>
        <v>0.32948224080657534</v>
      </c>
      <c r="T73" s="74">
        <f t="shared" si="23"/>
        <v>0.37390099289424661</v>
      </c>
      <c r="U73" s="164">
        <f t="shared" si="24"/>
        <v>0.1100567842717808</v>
      </c>
      <c r="V73" s="172"/>
    </row>
    <row r="74" spans="1:175" x14ac:dyDescent="0.3">
      <c r="A74" s="89" t="s">
        <v>527</v>
      </c>
      <c r="B74" s="314" t="s">
        <v>55</v>
      </c>
      <c r="C74" s="345">
        <f t="shared" si="14"/>
        <v>113.55223880597015</v>
      </c>
      <c r="D74" s="74">
        <f t="shared" si="14"/>
        <v>18.628507462686564</v>
      </c>
      <c r="E74" s="74">
        <f t="shared" si="14"/>
        <v>0</v>
      </c>
      <c r="F74" s="74">
        <f t="shared" si="14"/>
        <v>0</v>
      </c>
      <c r="G74" s="74">
        <f t="shared" si="14"/>
        <v>3.7837313432835828</v>
      </c>
      <c r="H74" s="74">
        <f t="shared" si="14"/>
        <v>0.89494029850746271</v>
      </c>
      <c r="I74" s="74">
        <f t="shared" si="14"/>
        <v>1.3985970149253732</v>
      </c>
      <c r="J74" s="346">
        <f t="shared" si="14"/>
        <v>0.94408955223880608</v>
      </c>
      <c r="K74" s="338">
        <f>'2020_original'!N74</f>
        <v>3.9261600000000003</v>
      </c>
      <c r="L74" s="75">
        <f t="shared" si="15"/>
        <v>1.0756602739726027E-2</v>
      </c>
      <c r="M74" s="68">
        <f t="shared" si="16"/>
        <v>10.756602739726027</v>
      </c>
      <c r="N74" s="68">
        <f t="shared" si="17"/>
        <v>12.214363230423226</v>
      </c>
      <c r="O74" s="68">
        <f t="shared" si="18"/>
        <v>2.0037945441014102</v>
      </c>
      <c r="P74" s="68">
        <f t="shared" si="19"/>
        <v>0</v>
      </c>
      <c r="Q74" s="68">
        <f t="shared" si="20"/>
        <v>0</v>
      </c>
      <c r="R74" s="68">
        <f t="shared" si="21"/>
        <v>0.40700094933551428</v>
      </c>
      <c r="S74" s="74">
        <f t="shared" si="22"/>
        <v>9.6265172668166019E-2</v>
      </c>
      <c r="T74" s="74">
        <f t="shared" si="23"/>
        <v>0.15044152482518913</v>
      </c>
      <c r="U74" s="164">
        <f t="shared" si="24"/>
        <v>0.1015519626415866</v>
      </c>
      <c r="V74" s="172"/>
    </row>
    <row r="75" spans="1:175" x14ac:dyDescent="0.3">
      <c r="A75" s="89" t="s">
        <v>527</v>
      </c>
      <c r="B75" s="314" t="s">
        <v>58</v>
      </c>
      <c r="C75" s="345">
        <f t="shared" si="14"/>
        <v>380.28571428571428</v>
      </c>
      <c r="D75" s="74">
        <f t="shared" si="14"/>
        <v>4.2857142857142858E-2</v>
      </c>
      <c r="E75" s="74">
        <f t="shared" si="14"/>
        <v>97.391428571428577</v>
      </c>
      <c r="F75" s="74">
        <f t="shared" si="14"/>
        <v>0.05</v>
      </c>
      <c r="G75" s="74">
        <f t="shared" si="14"/>
        <v>0</v>
      </c>
      <c r="H75" s="74">
        <f t="shared" si="14"/>
        <v>0</v>
      </c>
      <c r="I75" s="74">
        <f t="shared" si="14"/>
        <v>0</v>
      </c>
      <c r="J75" s="346">
        <f t="shared" si="14"/>
        <v>0</v>
      </c>
      <c r="K75" s="338">
        <f>'2020_original'!N75</f>
        <v>33.339999999999996</v>
      </c>
      <c r="L75" s="75">
        <f t="shared" si="15"/>
        <v>9.1342465753424654E-2</v>
      </c>
      <c r="M75" s="68">
        <f t="shared" si="16"/>
        <v>91.342465753424648</v>
      </c>
      <c r="N75" s="68">
        <f t="shared" si="17"/>
        <v>347.36234833659489</v>
      </c>
      <c r="O75" s="68">
        <f t="shared" si="18"/>
        <v>3.914677103718199E-2</v>
      </c>
      <c r="P75" s="68">
        <f t="shared" si="19"/>
        <v>88.959732289628178</v>
      </c>
      <c r="Q75" s="68">
        <f t="shared" si="20"/>
        <v>4.567123287671232E-2</v>
      </c>
      <c r="R75" s="68">
        <f t="shared" si="21"/>
        <v>0</v>
      </c>
      <c r="S75" s="74">
        <f t="shared" si="22"/>
        <v>0</v>
      </c>
      <c r="T75" s="74">
        <f t="shared" si="23"/>
        <v>0</v>
      </c>
      <c r="U75" s="164">
        <f t="shared" si="24"/>
        <v>0</v>
      </c>
      <c r="V75" s="172"/>
    </row>
    <row r="76" spans="1:175" x14ac:dyDescent="0.3">
      <c r="A76" s="155" t="s">
        <v>527</v>
      </c>
      <c r="B76" s="316" t="s">
        <v>512</v>
      </c>
      <c r="C76" s="345">
        <f t="shared" si="14"/>
        <v>106.8</v>
      </c>
      <c r="D76" s="74">
        <f t="shared" si="14"/>
        <v>0.29799999999999999</v>
      </c>
      <c r="E76" s="74">
        <f t="shared" si="14"/>
        <v>2.964</v>
      </c>
      <c r="F76" s="74">
        <f t="shared" si="14"/>
        <v>0</v>
      </c>
      <c r="G76" s="74">
        <f t="shared" si="14"/>
        <v>0</v>
      </c>
      <c r="H76" s="74">
        <f t="shared" si="14"/>
        <v>0</v>
      </c>
      <c r="I76" s="74">
        <f t="shared" si="14"/>
        <v>0</v>
      </c>
      <c r="J76" s="346">
        <f t="shared" si="14"/>
        <v>0</v>
      </c>
      <c r="K76" s="338">
        <f>'2020_original'!N76</f>
        <v>2.5299999999999998</v>
      </c>
      <c r="L76" s="75">
        <f t="shared" si="15"/>
        <v>6.9315068493150675E-3</v>
      </c>
      <c r="M76" s="68">
        <f t="shared" si="16"/>
        <v>6.9315068493150678</v>
      </c>
      <c r="N76" s="68">
        <f t="shared" si="17"/>
        <v>7.4028493150684929</v>
      </c>
      <c r="O76" s="68">
        <f t="shared" si="18"/>
        <v>2.0655890410958899E-2</v>
      </c>
      <c r="P76" s="68">
        <f t="shared" si="19"/>
        <v>0.20544986301369861</v>
      </c>
      <c r="Q76" s="68">
        <f t="shared" si="20"/>
        <v>0</v>
      </c>
      <c r="R76" s="68">
        <f t="shared" si="21"/>
        <v>0</v>
      </c>
      <c r="S76" s="74">
        <f t="shared" si="22"/>
        <v>0</v>
      </c>
      <c r="T76" s="74">
        <f t="shared" si="23"/>
        <v>0</v>
      </c>
      <c r="U76" s="164">
        <f t="shared" si="24"/>
        <v>0</v>
      </c>
      <c r="V76" s="172"/>
    </row>
    <row r="77" spans="1:175" s="148" customFormat="1" ht="16.2" thickBot="1" x14ac:dyDescent="0.35">
      <c r="A77" s="114" t="s">
        <v>527</v>
      </c>
      <c r="B77" s="317" t="s">
        <v>555</v>
      </c>
      <c r="C77" s="347">
        <f t="shared" si="14"/>
        <v>228</v>
      </c>
      <c r="D77" s="147">
        <f t="shared" si="14"/>
        <v>19.600000000000001</v>
      </c>
      <c r="E77" s="147">
        <f t="shared" si="14"/>
        <v>57.9</v>
      </c>
      <c r="F77" s="147">
        <f t="shared" si="14"/>
        <v>37</v>
      </c>
      <c r="G77" s="147">
        <f t="shared" si="14"/>
        <v>13.7</v>
      </c>
      <c r="H77" s="147">
        <f t="shared" si="14"/>
        <v>8.07</v>
      </c>
      <c r="I77" s="147">
        <f t="shared" si="14"/>
        <v>4.57</v>
      </c>
      <c r="J77" s="348">
        <f t="shared" si="14"/>
        <v>0.44</v>
      </c>
      <c r="K77" s="339">
        <f>'2020_original'!N77</f>
        <v>0</v>
      </c>
      <c r="L77" s="171">
        <f t="shared" si="15"/>
        <v>0</v>
      </c>
      <c r="M77" s="134">
        <f t="shared" si="16"/>
        <v>0</v>
      </c>
      <c r="N77" s="134">
        <f t="shared" si="17"/>
        <v>0</v>
      </c>
      <c r="O77" s="134">
        <f t="shared" si="18"/>
        <v>0</v>
      </c>
      <c r="P77" s="134">
        <f t="shared" si="19"/>
        <v>0</v>
      </c>
      <c r="Q77" s="134">
        <f t="shared" si="20"/>
        <v>0</v>
      </c>
      <c r="R77" s="134">
        <f t="shared" si="21"/>
        <v>0</v>
      </c>
      <c r="S77" s="147">
        <f t="shared" si="22"/>
        <v>0</v>
      </c>
      <c r="T77" s="147">
        <f t="shared" si="23"/>
        <v>0</v>
      </c>
      <c r="U77" s="167">
        <f t="shared" si="24"/>
        <v>0</v>
      </c>
      <c r="V77" s="172"/>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row>
    <row r="78" spans="1:175" x14ac:dyDescent="0.3">
      <c r="A78" s="112" t="s">
        <v>528</v>
      </c>
      <c r="B78" s="318" t="s">
        <v>503</v>
      </c>
      <c r="C78" s="343">
        <f t="shared" si="14"/>
        <v>357.3</v>
      </c>
      <c r="D78" s="206">
        <f t="shared" si="14"/>
        <v>10.72</v>
      </c>
      <c r="E78" s="206">
        <f t="shared" si="14"/>
        <v>74.533000000000001</v>
      </c>
      <c r="F78" s="206">
        <f t="shared" si="14"/>
        <v>9.7399999999999984</v>
      </c>
      <c r="G78" s="206">
        <f t="shared" si="14"/>
        <v>2.7979999999999996</v>
      </c>
      <c r="H78" s="206">
        <f t="shared" si="14"/>
        <v>0.48210000000000008</v>
      </c>
      <c r="I78" s="206">
        <f t="shared" si="14"/>
        <v>0.66289999999999993</v>
      </c>
      <c r="J78" s="344">
        <f t="shared" si="14"/>
        <v>1.2327999999999999</v>
      </c>
      <c r="K78" s="341">
        <f>'2020_original'!N78</f>
        <v>91.085380608787958</v>
      </c>
      <c r="L78" s="170">
        <f t="shared" si="15"/>
        <v>0.24954898796928207</v>
      </c>
      <c r="M78" s="130">
        <f t="shared" si="16"/>
        <v>249.54898796928208</v>
      </c>
      <c r="N78" s="130">
        <f t="shared" si="17"/>
        <v>891.6385340142449</v>
      </c>
      <c r="O78" s="130">
        <f t="shared" si="18"/>
        <v>26.751651510307042</v>
      </c>
      <c r="P78" s="130">
        <f t="shared" si="19"/>
        <v>185.99634720314501</v>
      </c>
      <c r="Q78" s="130">
        <f t="shared" si="20"/>
        <v>24.306071428208071</v>
      </c>
      <c r="R78" s="130">
        <f t="shared" si="21"/>
        <v>6.9823806833805113</v>
      </c>
      <c r="S78" s="146">
        <f t="shared" si="22"/>
        <v>1.2030756709999091</v>
      </c>
      <c r="T78" s="146">
        <f t="shared" si="23"/>
        <v>1.6542602412483709</v>
      </c>
      <c r="U78" s="168">
        <f t="shared" si="24"/>
        <v>3.0764399236853093</v>
      </c>
      <c r="V78" s="172"/>
    </row>
    <row r="79" spans="1:175" x14ac:dyDescent="0.3">
      <c r="A79" s="90" t="s">
        <v>528</v>
      </c>
      <c r="B79" s="319" t="s">
        <v>504</v>
      </c>
      <c r="C79" s="345">
        <f t="shared" si="14"/>
        <v>97</v>
      </c>
      <c r="D79" s="74">
        <f t="shared" si="14"/>
        <v>1.6949999999999996</v>
      </c>
      <c r="E79" s="74">
        <f t="shared" si="14"/>
        <v>22.623333333333335</v>
      </c>
      <c r="F79" s="74">
        <f t="shared" si="14"/>
        <v>2.3833333333333333</v>
      </c>
      <c r="G79" s="74">
        <f t="shared" si="14"/>
        <v>0.13666666666666669</v>
      </c>
      <c r="H79" s="74">
        <f t="shared" si="14"/>
        <v>3.5999999999999997E-2</v>
      </c>
      <c r="I79" s="74">
        <f t="shared" si="14"/>
        <v>1.4833333333333336E-2</v>
      </c>
      <c r="J79" s="346">
        <f t="shared" si="14"/>
        <v>4.7166666666666669E-2</v>
      </c>
      <c r="K79" s="338">
        <f>'2020_original'!N79</f>
        <v>54.394971922425924</v>
      </c>
      <c r="L79" s="75">
        <f t="shared" si="15"/>
        <v>0.14902732033541349</v>
      </c>
      <c r="M79" s="68">
        <f t="shared" si="16"/>
        <v>149.02732033541349</v>
      </c>
      <c r="N79" s="68">
        <f t="shared" si="17"/>
        <v>144.5565007253511</v>
      </c>
      <c r="O79" s="68">
        <f t="shared" si="18"/>
        <v>2.5260130796852582</v>
      </c>
      <c r="P79" s="68">
        <f t="shared" si="19"/>
        <v>33.714947437215045</v>
      </c>
      <c r="Q79" s="68">
        <f t="shared" si="20"/>
        <v>3.5518178013273545</v>
      </c>
      <c r="R79" s="68">
        <f t="shared" si="21"/>
        <v>0.20367067112506515</v>
      </c>
      <c r="S79" s="74">
        <f t="shared" si="22"/>
        <v>5.3649835320748851E-2</v>
      </c>
      <c r="T79" s="74">
        <f t="shared" si="23"/>
        <v>2.2105719183086337E-2</v>
      </c>
      <c r="U79" s="164">
        <f t="shared" si="24"/>
        <v>7.029121942487003E-2</v>
      </c>
      <c r="V79" s="172"/>
    </row>
    <row r="80" spans="1:175" x14ac:dyDescent="0.3">
      <c r="A80" s="90" t="s">
        <v>528</v>
      </c>
      <c r="B80" s="319" t="s">
        <v>505</v>
      </c>
      <c r="C80" s="345">
        <f t="shared" si="14"/>
        <v>348.59090909090907</v>
      </c>
      <c r="D80" s="74">
        <f t="shared" si="14"/>
        <v>23.472272727272728</v>
      </c>
      <c r="E80" s="74">
        <f t="shared" si="14"/>
        <v>59.699090909090891</v>
      </c>
      <c r="F80" s="74">
        <f t="shared" si="14"/>
        <v>17.509090909090908</v>
      </c>
      <c r="G80" s="74">
        <f t="shared" si="14"/>
        <v>2.6995454545454547</v>
      </c>
      <c r="H80" s="74">
        <f t="shared" si="14"/>
        <v>0.44359090909090909</v>
      </c>
      <c r="I80" s="74">
        <f t="shared" si="14"/>
        <v>0.55286363636363633</v>
      </c>
      <c r="J80" s="346">
        <f t="shared" si="14"/>
        <v>1.2331363636363635</v>
      </c>
      <c r="K80" s="338">
        <f>'2020_original'!N80</f>
        <v>10.462112167798256</v>
      </c>
      <c r="L80" s="75">
        <f t="shared" si="15"/>
        <v>2.8663321007666456E-2</v>
      </c>
      <c r="M80" s="68">
        <f t="shared" si="16"/>
        <v>28.663321007666458</v>
      </c>
      <c r="N80" s="68">
        <f t="shared" si="17"/>
        <v>99.917731276270018</v>
      </c>
      <c r="O80" s="68">
        <f t="shared" si="18"/>
        <v>6.7279328796131281</v>
      </c>
      <c r="P80" s="68">
        <f t="shared" si="19"/>
        <v>17.111742065931345</v>
      </c>
      <c r="Q80" s="68">
        <f t="shared" si="20"/>
        <v>5.0186869327968715</v>
      </c>
      <c r="R80" s="68">
        <f t="shared" si="21"/>
        <v>0.77377937938423225</v>
      </c>
      <c r="S80" s="74">
        <f t="shared" si="22"/>
        <v>0.12714788623355316</v>
      </c>
      <c r="T80" s="74">
        <f t="shared" si="23"/>
        <v>0.15846907882556688</v>
      </c>
      <c r="U80" s="164">
        <f t="shared" si="24"/>
        <v>0.35345783437135603</v>
      </c>
      <c r="V80" s="172"/>
    </row>
    <row r="81" spans="1:175" x14ac:dyDescent="0.3">
      <c r="A81" s="90" t="s">
        <v>528</v>
      </c>
      <c r="B81" s="319" t="s">
        <v>506</v>
      </c>
      <c r="C81" s="345">
        <f t="shared" si="14"/>
        <v>588.94117647058829</v>
      </c>
      <c r="D81" s="74">
        <f t="shared" si="14"/>
        <v>16.43470588235294</v>
      </c>
      <c r="E81" s="74">
        <f t="shared" si="14"/>
        <v>20.587058823529414</v>
      </c>
      <c r="F81" s="74">
        <f t="shared" si="14"/>
        <v>8.5812499999999989</v>
      </c>
      <c r="G81" s="74">
        <f t="shared" si="14"/>
        <v>53.550588235294114</v>
      </c>
      <c r="H81" s="74">
        <f t="shared" si="14"/>
        <v>9.2591176470588241</v>
      </c>
      <c r="I81" s="74">
        <f t="shared" si="14"/>
        <v>23.740823529411763</v>
      </c>
      <c r="J81" s="346">
        <f t="shared" si="14"/>
        <v>17.267529411764702</v>
      </c>
      <c r="K81" s="338">
        <f>'2020_original'!N81</f>
        <v>5.8805516970791549</v>
      </c>
      <c r="L81" s="75">
        <f t="shared" si="15"/>
        <v>1.6111100539942889E-2</v>
      </c>
      <c r="M81" s="68">
        <f t="shared" si="16"/>
        <v>16.111100539942889</v>
      </c>
      <c r="N81" s="68">
        <f t="shared" si="17"/>
        <v>94.884905062298955</v>
      </c>
      <c r="O81" s="68">
        <f t="shared" si="18"/>
        <v>2.6478119881497899</v>
      </c>
      <c r="P81" s="68">
        <f t="shared" si="19"/>
        <v>3.3168017452760075</v>
      </c>
      <c r="Q81" s="68">
        <f t="shared" si="20"/>
        <v>1.3825338150838491</v>
      </c>
      <c r="R81" s="68">
        <f t="shared" si="21"/>
        <v>8.6275891103190627</v>
      </c>
      <c r="S81" s="74">
        <f t="shared" si="22"/>
        <v>1.4917457532292415</v>
      </c>
      <c r="T81" s="74">
        <f t="shared" si="23"/>
        <v>3.8249079478339469</v>
      </c>
      <c r="U81" s="164">
        <f t="shared" si="24"/>
        <v>2.7819890242936203</v>
      </c>
      <c r="V81" s="172"/>
    </row>
    <row r="82" spans="1:175" x14ac:dyDescent="0.3">
      <c r="A82" s="90" t="s">
        <v>528</v>
      </c>
      <c r="B82" s="319" t="s">
        <v>507</v>
      </c>
      <c r="C82" s="345">
        <f t="shared" si="14"/>
        <v>51.45289855072464</v>
      </c>
      <c r="D82" s="74">
        <f t="shared" si="14"/>
        <v>1.4574055147620553</v>
      </c>
      <c r="E82" s="74">
        <f t="shared" si="14"/>
        <v>10.32230470447683</v>
      </c>
      <c r="F82" s="74">
        <f t="shared" si="14"/>
        <v>2.341478171913026</v>
      </c>
      <c r="G82" s="74">
        <f t="shared" si="14"/>
        <v>0.30573691327936681</v>
      </c>
      <c r="H82" s="74">
        <f t="shared" si="14"/>
        <v>4.7623831967473801E-2</v>
      </c>
      <c r="I82" s="74">
        <f t="shared" si="14"/>
        <v>3.6630375945767013E-2</v>
      </c>
      <c r="J82" s="346">
        <f t="shared" si="14"/>
        <v>0.11007106713835288</v>
      </c>
      <c r="K82" s="338">
        <f>'2020_original'!N82</f>
        <v>116.09716654229948</v>
      </c>
      <c r="L82" s="75">
        <f t="shared" si="15"/>
        <v>0.31807442888301224</v>
      </c>
      <c r="M82" s="68">
        <f t="shared" si="16"/>
        <v>318.07442888301222</v>
      </c>
      <c r="N82" s="68">
        <f t="shared" si="17"/>
        <v>163.65851320897306</v>
      </c>
      <c r="O82" s="68">
        <f t="shared" si="18"/>
        <v>4.6356342675889319</v>
      </c>
      <c r="P82" s="68">
        <f t="shared" si="19"/>
        <v>32.832611736328978</v>
      </c>
      <c r="Q82" s="68">
        <f t="shared" si="20"/>
        <v>7.4476433227327528</v>
      </c>
      <c r="R82" s="68">
        <f t="shared" si="21"/>
        <v>0.97247094079789631</v>
      </c>
      <c r="S82" s="74">
        <f t="shared" si="22"/>
        <v>0.1514792315427477</v>
      </c>
      <c r="T82" s="74">
        <f t="shared" si="23"/>
        <v>0.1165118590871987</v>
      </c>
      <c r="U82" s="164">
        <f t="shared" si="24"/>
        <v>0.35010791816575287</v>
      </c>
      <c r="V82" s="172"/>
    </row>
    <row r="83" spans="1:175" x14ac:dyDescent="0.3">
      <c r="A83" s="90" t="s">
        <v>528</v>
      </c>
      <c r="B83" s="319" t="s">
        <v>508</v>
      </c>
      <c r="C83" s="345">
        <f t="shared" ref="C83:J98" si="25">C68</f>
        <v>876.54166666666663</v>
      </c>
      <c r="D83" s="74">
        <f t="shared" si="25"/>
        <v>1.1250000000000001E-2</v>
      </c>
      <c r="E83" s="74">
        <f t="shared" si="25"/>
        <v>2.9166666666666664E-2</v>
      </c>
      <c r="F83" s="74">
        <f t="shared" si="25"/>
        <v>0</v>
      </c>
      <c r="G83" s="74">
        <f t="shared" si="25"/>
        <v>99.195416666666674</v>
      </c>
      <c r="H83" s="74">
        <f t="shared" si="25"/>
        <v>26.353179166666663</v>
      </c>
      <c r="I83" s="74">
        <f t="shared" si="25"/>
        <v>33.167416666666668</v>
      </c>
      <c r="J83" s="346">
        <f t="shared" si="25"/>
        <v>34.582916666666669</v>
      </c>
      <c r="K83" s="338">
        <f>'2020_original'!N83</f>
        <v>19.823472041255233</v>
      </c>
      <c r="L83" s="75">
        <f t="shared" si="15"/>
        <v>5.4310882304808857E-2</v>
      </c>
      <c r="M83" s="68">
        <f t="shared" si="16"/>
        <v>54.310882304808857</v>
      </c>
      <c r="N83" s="68">
        <f t="shared" si="17"/>
        <v>476.05751293594329</v>
      </c>
      <c r="O83" s="68">
        <f t="shared" si="18"/>
        <v>6.1099742592909964E-3</v>
      </c>
      <c r="P83" s="68">
        <f t="shared" si="19"/>
        <v>1.5840674005569249E-2</v>
      </c>
      <c r="Q83" s="68">
        <f t="shared" si="20"/>
        <v>0</v>
      </c>
      <c r="R83" s="68">
        <f t="shared" si="21"/>
        <v>53.873905997598087</v>
      </c>
      <c r="S83" s="74">
        <f t="shared" si="22"/>
        <v>14.312644120783739</v>
      </c>
      <c r="T83" s="74">
        <f t="shared" si="23"/>
        <v>18.013516629378891</v>
      </c>
      <c r="U83" s="164">
        <f t="shared" si="24"/>
        <v>18.78228716840346</v>
      </c>
      <c r="V83" s="172"/>
    </row>
    <row r="84" spans="1:175" x14ac:dyDescent="0.3">
      <c r="A84" s="90" t="s">
        <v>528</v>
      </c>
      <c r="B84" s="320" t="s">
        <v>557</v>
      </c>
      <c r="C84" s="345">
        <f t="shared" si="25"/>
        <v>865.15384615384619</v>
      </c>
      <c r="D84" s="74">
        <f t="shared" si="25"/>
        <v>0.77692307692307694</v>
      </c>
      <c r="E84" s="74">
        <f t="shared" si="25"/>
        <v>4.6153846153846149E-3</v>
      </c>
      <c r="F84" s="74">
        <f t="shared" si="25"/>
        <v>0</v>
      </c>
      <c r="G84" s="74">
        <f t="shared" si="25"/>
        <v>95.862307692307681</v>
      </c>
      <c r="H84" s="74">
        <f t="shared" si="25"/>
        <v>32.779692307692315</v>
      </c>
      <c r="I84" s="74">
        <f t="shared" si="25"/>
        <v>38.94684615384616</v>
      </c>
      <c r="J84" s="346">
        <f t="shared" si="25"/>
        <v>18.51246153846154</v>
      </c>
      <c r="K84" s="338">
        <f>'2020_original'!N84</f>
        <v>2.81</v>
      </c>
      <c r="L84" s="75">
        <f t="shared" si="15"/>
        <v>7.6986301369863014E-3</v>
      </c>
      <c r="M84" s="68">
        <f t="shared" si="16"/>
        <v>7.6986301369863011</v>
      </c>
      <c r="N84" s="68">
        <f t="shared" si="17"/>
        <v>66.604994731296102</v>
      </c>
      <c r="O84" s="68">
        <f t="shared" si="18"/>
        <v>5.9812434141201271E-2</v>
      </c>
      <c r="P84" s="68">
        <f t="shared" si="19"/>
        <v>3.5532139093782922E-4</v>
      </c>
      <c r="Q84" s="68">
        <f t="shared" si="20"/>
        <v>0</v>
      </c>
      <c r="R84" s="68">
        <f t="shared" si="21"/>
        <v>7.3800845100105361</v>
      </c>
      <c r="S84" s="74">
        <f t="shared" si="22"/>
        <v>2.5235872708113809</v>
      </c>
      <c r="T84" s="74">
        <f t="shared" si="23"/>
        <v>2.9983736354056907</v>
      </c>
      <c r="U84" s="164">
        <f t="shared" si="24"/>
        <v>1.425205943097998</v>
      </c>
      <c r="V84" s="172"/>
    </row>
    <row r="85" spans="1:175" x14ac:dyDescent="0.3">
      <c r="A85" s="90" t="s">
        <v>528</v>
      </c>
      <c r="B85" s="320" t="s">
        <v>538</v>
      </c>
      <c r="C85" s="345">
        <f t="shared" si="25"/>
        <v>61</v>
      </c>
      <c r="D85" s="74">
        <f t="shared" si="25"/>
        <v>3.15</v>
      </c>
      <c r="E85" s="74">
        <f t="shared" si="25"/>
        <v>4.78</v>
      </c>
      <c r="F85" s="74">
        <f t="shared" si="25"/>
        <v>0</v>
      </c>
      <c r="G85" s="74">
        <f t="shared" si="25"/>
        <v>3.27</v>
      </c>
      <c r="H85" s="74">
        <f t="shared" si="25"/>
        <v>1.865</v>
      </c>
      <c r="I85" s="74">
        <f t="shared" si="25"/>
        <v>0.81200000000000006</v>
      </c>
      <c r="J85" s="346">
        <f t="shared" si="25"/>
        <v>0.19500000000000001</v>
      </c>
      <c r="K85" s="338">
        <f>'2020_original'!N85</f>
        <v>129.79199999999997</v>
      </c>
      <c r="L85" s="75">
        <f t="shared" si="15"/>
        <v>0.35559452054794516</v>
      </c>
      <c r="M85" s="68">
        <f t="shared" si="16"/>
        <v>355.59452054794514</v>
      </c>
      <c r="N85" s="68">
        <f t="shared" si="17"/>
        <v>216.91265753424653</v>
      </c>
      <c r="O85" s="68">
        <f t="shared" si="18"/>
        <v>11.201227397260272</v>
      </c>
      <c r="P85" s="68">
        <f t="shared" si="19"/>
        <v>16.997418082191778</v>
      </c>
      <c r="Q85" s="68">
        <f t="shared" si="20"/>
        <v>0</v>
      </c>
      <c r="R85" s="68">
        <f t="shared" si="21"/>
        <v>11.627940821917807</v>
      </c>
      <c r="S85" s="74">
        <f t="shared" si="22"/>
        <v>6.6318378082191769</v>
      </c>
      <c r="T85" s="74">
        <f t="shared" si="23"/>
        <v>2.8874275068493147</v>
      </c>
      <c r="U85" s="164">
        <f t="shared" si="24"/>
        <v>0.69340931506849302</v>
      </c>
      <c r="V85" s="172"/>
    </row>
    <row r="86" spans="1:175" x14ac:dyDescent="0.3">
      <c r="A86" s="90" t="s">
        <v>528</v>
      </c>
      <c r="B86" s="319" t="s">
        <v>45</v>
      </c>
      <c r="C86" s="345">
        <f t="shared" si="25"/>
        <v>143</v>
      </c>
      <c r="D86" s="74">
        <f t="shared" si="25"/>
        <v>12.56</v>
      </c>
      <c r="E86" s="74">
        <f t="shared" si="25"/>
        <v>0.72</v>
      </c>
      <c r="F86" s="74">
        <f t="shared" si="25"/>
        <v>0</v>
      </c>
      <c r="G86" s="74">
        <f t="shared" si="25"/>
        <v>9.51</v>
      </c>
      <c r="H86" s="74">
        <f t="shared" si="25"/>
        <v>3.1259999999999999</v>
      </c>
      <c r="I86" s="74">
        <f t="shared" si="25"/>
        <v>3.6579999999999999</v>
      </c>
      <c r="J86" s="346">
        <f t="shared" si="25"/>
        <v>1.911</v>
      </c>
      <c r="K86" s="338">
        <f>'2020_original'!N86</f>
        <v>12.730342961604777</v>
      </c>
      <c r="L86" s="75">
        <f t="shared" si="15"/>
        <v>3.4877651949602129E-2</v>
      </c>
      <c r="M86" s="68">
        <f t="shared" si="16"/>
        <v>34.877651949602125</v>
      </c>
      <c r="N86" s="68">
        <f t="shared" si="17"/>
        <v>49.875042287931038</v>
      </c>
      <c r="O86" s="68">
        <f t="shared" si="18"/>
        <v>4.380633084870027</v>
      </c>
      <c r="P86" s="68">
        <f t="shared" si="19"/>
        <v>0.25111909403713528</v>
      </c>
      <c r="Q86" s="68">
        <f t="shared" si="20"/>
        <v>0</v>
      </c>
      <c r="R86" s="68">
        <f t="shared" si="21"/>
        <v>3.3168647004071619</v>
      </c>
      <c r="S86" s="74">
        <f t="shared" si="22"/>
        <v>1.0902753999445622</v>
      </c>
      <c r="T86" s="74">
        <f t="shared" si="23"/>
        <v>1.2758245083164457</v>
      </c>
      <c r="U86" s="164">
        <f t="shared" si="24"/>
        <v>0.66651192875689658</v>
      </c>
      <c r="V86" s="172"/>
    </row>
    <row r="87" spans="1:175" x14ac:dyDescent="0.3">
      <c r="A87" s="90" t="s">
        <v>528</v>
      </c>
      <c r="B87" s="319" t="s">
        <v>510</v>
      </c>
      <c r="C87" s="345">
        <f t="shared" si="25"/>
        <v>151.57142857142858</v>
      </c>
      <c r="D87" s="74">
        <f t="shared" si="25"/>
        <v>16.091428571428569</v>
      </c>
      <c r="E87" s="74">
        <f t="shared" si="25"/>
        <v>0.5647619047619048</v>
      </c>
      <c r="F87" s="74">
        <f t="shared" si="25"/>
        <v>0</v>
      </c>
      <c r="G87" s="74">
        <f t="shared" si="25"/>
        <v>8.9552380952380961</v>
      </c>
      <c r="H87" s="74">
        <f t="shared" si="25"/>
        <v>3.3169047619047611</v>
      </c>
      <c r="I87" s="74">
        <f t="shared" si="25"/>
        <v>3.1640476190476186</v>
      </c>
      <c r="J87" s="346">
        <f t="shared" si="25"/>
        <v>0.93771428571428594</v>
      </c>
      <c r="K87" s="338">
        <f>'2020_original'!N87</f>
        <v>20.559283865128709</v>
      </c>
      <c r="L87" s="75">
        <f t="shared" si="15"/>
        <v>5.6326805109941668E-2</v>
      </c>
      <c r="M87" s="68">
        <f t="shared" si="16"/>
        <v>56.326805109941667</v>
      </c>
      <c r="N87" s="68">
        <f t="shared" si="17"/>
        <v>85.375343173783023</v>
      </c>
      <c r="O87" s="68">
        <f t="shared" si="18"/>
        <v>9.0637876108340407</v>
      </c>
      <c r="P87" s="68">
        <f t="shared" si="19"/>
        <v>0.31811233743043249</v>
      </c>
      <c r="Q87" s="68">
        <f t="shared" si="20"/>
        <v>0</v>
      </c>
      <c r="R87" s="68">
        <f t="shared" si="21"/>
        <v>5.044199509036015</v>
      </c>
      <c r="S87" s="74">
        <f t="shared" si="22"/>
        <v>1.8683064809204695</v>
      </c>
      <c r="T87" s="74">
        <f t="shared" si="23"/>
        <v>1.7822069359667017</v>
      </c>
      <c r="U87" s="164">
        <f t="shared" si="24"/>
        <v>0.52818449820236746</v>
      </c>
      <c r="V87" s="172"/>
    </row>
    <row r="88" spans="1:175" x14ac:dyDescent="0.3">
      <c r="A88" s="90" t="s">
        <v>528</v>
      </c>
      <c r="B88" s="319" t="s">
        <v>511</v>
      </c>
      <c r="C88" s="345">
        <f t="shared" si="25"/>
        <v>221.1</v>
      </c>
      <c r="D88" s="74">
        <f t="shared" si="25"/>
        <v>17.033000000000001</v>
      </c>
      <c r="E88" s="74">
        <f t="shared" si="25"/>
        <v>0.5036666666666666</v>
      </c>
      <c r="F88" s="74">
        <f t="shared" si="25"/>
        <v>0</v>
      </c>
      <c r="G88" s="74">
        <f t="shared" si="25"/>
        <v>16.241666666666664</v>
      </c>
      <c r="H88" s="74">
        <f t="shared" si="25"/>
        <v>5.8735333333333335</v>
      </c>
      <c r="I88" s="74">
        <f t="shared" si="25"/>
        <v>6.6653666666666673</v>
      </c>
      <c r="J88" s="346">
        <f t="shared" si="25"/>
        <v>1.9619333333333331</v>
      </c>
      <c r="K88" s="338">
        <f>'2020_original'!N88</f>
        <v>41.288220710285032</v>
      </c>
      <c r="L88" s="75">
        <f t="shared" si="15"/>
        <v>0.1131184129048905</v>
      </c>
      <c r="M88" s="68">
        <f t="shared" si="16"/>
        <v>113.11841290489049</v>
      </c>
      <c r="N88" s="68">
        <f t="shared" si="17"/>
        <v>250.10481093271287</v>
      </c>
      <c r="O88" s="68">
        <f t="shared" si="18"/>
        <v>19.267459270089997</v>
      </c>
      <c r="P88" s="68">
        <f t="shared" si="19"/>
        <v>0.56973973966429836</v>
      </c>
      <c r="Q88" s="68">
        <f t="shared" si="20"/>
        <v>0</v>
      </c>
      <c r="R88" s="68">
        <f t="shared" si="21"/>
        <v>18.372315562635961</v>
      </c>
      <c r="S88" s="74">
        <f t="shared" si="22"/>
        <v>6.6440476881063786</v>
      </c>
      <c r="T88" s="74">
        <f t="shared" si="23"/>
        <v>7.5397569876249362</v>
      </c>
      <c r="U88" s="164">
        <f t="shared" si="24"/>
        <v>2.2193078489186813</v>
      </c>
      <c r="V88" s="172"/>
    </row>
    <row r="89" spans="1:175" x14ac:dyDescent="0.3">
      <c r="A89" s="90" t="s">
        <v>528</v>
      </c>
      <c r="B89" s="319" t="s">
        <v>55</v>
      </c>
      <c r="C89" s="345">
        <f t="shared" si="25"/>
        <v>113.55223880597015</v>
      </c>
      <c r="D89" s="74">
        <f t="shared" si="25"/>
        <v>18.628507462686564</v>
      </c>
      <c r="E89" s="74">
        <f t="shared" si="25"/>
        <v>0</v>
      </c>
      <c r="F89" s="74">
        <f t="shared" si="25"/>
        <v>0</v>
      </c>
      <c r="G89" s="74">
        <f t="shared" si="25"/>
        <v>3.7837313432835828</v>
      </c>
      <c r="H89" s="74">
        <f t="shared" si="25"/>
        <v>0.89494029850746271</v>
      </c>
      <c r="I89" s="74">
        <f t="shared" si="25"/>
        <v>1.3985970149253732</v>
      </c>
      <c r="J89" s="346">
        <f t="shared" si="25"/>
        <v>0.94408955223880608</v>
      </c>
      <c r="K89" s="338">
        <f>'2020_original'!N89</f>
        <v>4.9518531150115379</v>
      </c>
      <c r="L89" s="75">
        <f t="shared" si="15"/>
        <v>1.356672086304531E-2</v>
      </c>
      <c r="M89" s="68">
        <f t="shared" si="16"/>
        <v>13.56672086304531</v>
      </c>
      <c r="N89" s="68">
        <f t="shared" si="17"/>
        <v>15.405315272544586</v>
      </c>
      <c r="O89" s="68">
        <f t="shared" si="18"/>
        <v>2.5272776084142508</v>
      </c>
      <c r="P89" s="68">
        <f t="shared" si="19"/>
        <v>0</v>
      </c>
      <c r="Q89" s="68">
        <f t="shared" si="20"/>
        <v>0</v>
      </c>
      <c r="R89" s="68">
        <f t="shared" si="21"/>
        <v>0.51332826955083843</v>
      </c>
      <c r="S89" s="74">
        <f t="shared" si="22"/>
        <v>0.12141405218941191</v>
      </c>
      <c r="T89" s="74">
        <f t="shared" si="23"/>
        <v>0.18974375301380952</v>
      </c>
      <c r="U89" s="164">
        <f t="shared" si="24"/>
        <v>0.12808199424941316</v>
      </c>
      <c r="V89" s="172"/>
    </row>
    <row r="90" spans="1:175" x14ac:dyDescent="0.3">
      <c r="A90" s="90" t="s">
        <v>528</v>
      </c>
      <c r="B90" s="319" t="s">
        <v>58</v>
      </c>
      <c r="C90" s="345">
        <f t="shared" si="25"/>
        <v>380.28571428571428</v>
      </c>
      <c r="D90" s="74">
        <f t="shared" si="25"/>
        <v>4.2857142857142858E-2</v>
      </c>
      <c r="E90" s="74">
        <f t="shared" si="25"/>
        <v>97.391428571428577</v>
      </c>
      <c r="F90" s="74">
        <f t="shared" si="25"/>
        <v>0.05</v>
      </c>
      <c r="G90" s="74">
        <f t="shared" si="25"/>
        <v>0</v>
      </c>
      <c r="H90" s="74">
        <f t="shared" si="25"/>
        <v>0</v>
      </c>
      <c r="I90" s="74">
        <f t="shared" si="25"/>
        <v>0</v>
      </c>
      <c r="J90" s="346">
        <f t="shared" si="25"/>
        <v>0</v>
      </c>
      <c r="K90" s="338">
        <f>'2020_original'!N90</f>
        <v>50.051798687470139</v>
      </c>
      <c r="L90" s="75">
        <f t="shared" si="15"/>
        <v>0.13712821558210997</v>
      </c>
      <c r="M90" s="68">
        <f t="shared" si="16"/>
        <v>137.12821558210996</v>
      </c>
      <c r="N90" s="68">
        <f t="shared" si="17"/>
        <v>521.47901411368105</v>
      </c>
      <c r="O90" s="68">
        <f t="shared" si="18"/>
        <v>5.8769235249475693E-2</v>
      </c>
      <c r="P90" s="68">
        <f t="shared" si="19"/>
        <v>133.55112812992522</v>
      </c>
      <c r="Q90" s="68">
        <f t="shared" si="20"/>
        <v>6.8564107791054985E-2</v>
      </c>
      <c r="R90" s="68">
        <f t="shared" si="21"/>
        <v>0</v>
      </c>
      <c r="S90" s="74">
        <f t="shared" si="22"/>
        <v>0</v>
      </c>
      <c r="T90" s="74">
        <f t="shared" si="23"/>
        <v>0</v>
      </c>
      <c r="U90" s="164">
        <f t="shared" si="24"/>
        <v>0</v>
      </c>
      <c r="V90" s="172"/>
    </row>
    <row r="91" spans="1:175" x14ac:dyDescent="0.3">
      <c r="A91" s="157" t="s">
        <v>528</v>
      </c>
      <c r="B91" s="321" t="s">
        <v>512</v>
      </c>
      <c r="C91" s="345">
        <f t="shared" si="25"/>
        <v>106.8</v>
      </c>
      <c r="D91" s="74">
        <f t="shared" si="25"/>
        <v>0.29799999999999999</v>
      </c>
      <c r="E91" s="74">
        <f t="shared" si="25"/>
        <v>2.964</v>
      </c>
      <c r="F91" s="74">
        <f t="shared" si="25"/>
        <v>0</v>
      </c>
      <c r="G91" s="74">
        <f t="shared" si="25"/>
        <v>0</v>
      </c>
      <c r="H91" s="74">
        <f t="shared" si="25"/>
        <v>0</v>
      </c>
      <c r="I91" s="74">
        <f t="shared" si="25"/>
        <v>0</v>
      </c>
      <c r="J91" s="346">
        <f t="shared" si="25"/>
        <v>0</v>
      </c>
      <c r="K91" s="338">
        <f>'2020_original'!N91</f>
        <v>62.792724765783198</v>
      </c>
      <c r="L91" s="75">
        <f t="shared" si="15"/>
        <v>0.17203486237200877</v>
      </c>
      <c r="M91" s="68">
        <f t="shared" si="16"/>
        <v>172.03486237200877</v>
      </c>
      <c r="N91" s="68">
        <f t="shared" si="17"/>
        <v>183.73323301330535</v>
      </c>
      <c r="O91" s="68">
        <f t="shared" si="18"/>
        <v>0.51266388986858613</v>
      </c>
      <c r="P91" s="68">
        <f t="shared" si="19"/>
        <v>5.0991133207063397</v>
      </c>
      <c r="Q91" s="68">
        <f t="shared" si="20"/>
        <v>0</v>
      </c>
      <c r="R91" s="68">
        <f t="shared" si="21"/>
        <v>0</v>
      </c>
      <c r="S91" s="74">
        <f t="shared" si="22"/>
        <v>0</v>
      </c>
      <c r="T91" s="74">
        <f t="shared" si="23"/>
        <v>0</v>
      </c>
      <c r="U91" s="164">
        <f t="shared" si="24"/>
        <v>0</v>
      </c>
      <c r="V91" s="172"/>
    </row>
    <row r="92" spans="1:175" s="148" customFormat="1" ht="16.2" thickBot="1" x14ac:dyDescent="0.35">
      <c r="A92" s="118" t="s">
        <v>528</v>
      </c>
      <c r="B92" s="322" t="s">
        <v>555</v>
      </c>
      <c r="C92" s="347">
        <f t="shared" si="25"/>
        <v>228</v>
      </c>
      <c r="D92" s="147">
        <f t="shared" si="25"/>
        <v>19.600000000000001</v>
      </c>
      <c r="E92" s="147">
        <f t="shared" si="25"/>
        <v>57.9</v>
      </c>
      <c r="F92" s="147">
        <f t="shared" si="25"/>
        <v>37</v>
      </c>
      <c r="G92" s="147">
        <f t="shared" si="25"/>
        <v>13.7</v>
      </c>
      <c r="H92" s="147">
        <f t="shared" si="25"/>
        <v>8.07</v>
      </c>
      <c r="I92" s="147">
        <f t="shared" si="25"/>
        <v>4.57</v>
      </c>
      <c r="J92" s="348">
        <f t="shared" si="25"/>
        <v>0.44</v>
      </c>
      <c r="K92" s="339">
        <f>'2020_original'!N92</f>
        <v>0</v>
      </c>
      <c r="L92" s="171">
        <f t="shared" si="15"/>
        <v>0</v>
      </c>
      <c r="M92" s="134">
        <f t="shared" si="16"/>
        <v>0</v>
      </c>
      <c r="N92" s="134">
        <f t="shared" si="17"/>
        <v>0</v>
      </c>
      <c r="O92" s="134">
        <f t="shared" si="18"/>
        <v>0</v>
      </c>
      <c r="P92" s="134">
        <f t="shared" si="19"/>
        <v>0</v>
      </c>
      <c r="Q92" s="134">
        <f t="shared" si="20"/>
        <v>0</v>
      </c>
      <c r="R92" s="134">
        <f t="shared" si="21"/>
        <v>0</v>
      </c>
      <c r="S92" s="147">
        <f t="shared" si="22"/>
        <v>0</v>
      </c>
      <c r="T92" s="147">
        <f t="shared" si="23"/>
        <v>0</v>
      </c>
      <c r="U92" s="167">
        <f t="shared" si="24"/>
        <v>0</v>
      </c>
      <c r="V92" s="17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row>
    <row r="93" spans="1:175" x14ac:dyDescent="0.3">
      <c r="A93" s="116" t="s">
        <v>529</v>
      </c>
      <c r="B93" s="323" t="s">
        <v>503</v>
      </c>
      <c r="C93" s="343">
        <f t="shared" si="25"/>
        <v>357.3</v>
      </c>
      <c r="D93" s="206">
        <f t="shared" si="25"/>
        <v>10.72</v>
      </c>
      <c r="E93" s="206">
        <f t="shared" si="25"/>
        <v>74.533000000000001</v>
      </c>
      <c r="F93" s="206">
        <f t="shared" si="25"/>
        <v>9.7399999999999984</v>
      </c>
      <c r="G93" s="206">
        <f t="shared" si="25"/>
        <v>2.7979999999999996</v>
      </c>
      <c r="H93" s="206">
        <f t="shared" si="25"/>
        <v>0.48210000000000008</v>
      </c>
      <c r="I93" s="206">
        <f t="shared" si="25"/>
        <v>0.66289999999999993</v>
      </c>
      <c r="J93" s="344">
        <f t="shared" si="25"/>
        <v>1.2327999999999999</v>
      </c>
      <c r="K93" s="341">
        <f>'2020_original'!N93</f>
        <v>89.444689285714276</v>
      </c>
      <c r="L93" s="170">
        <f t="shared" si="15"/>
        <v>0.24505394324853227</v>
      </c>
      <c r="M93" s="130">
        <f t="shared" si="16"/>
        <v>245.05394324853228</v>
      </c>
      <c r="N93" s="130">
        <f t="shared" si="17"/>
        <v>875.57773922700585</v>
      </c>
      <c r="O93" s="130">
        <f t="shared" si="18"/>
        <v>26.269782716242663</v>
      </c>
      <c r="P93" s="130">
        <f t="shared" si="19"/>
        <v>182.64605552142856</v>
      </c>
      <c r="Q93" s="130">
        <f t="shared" si="20"/>
        <v>23.868254072407041</v>
      </c>
      <c r="R93" s="130">
        <f t="shared" si="21"/>
        <v>6.8566093320939316</v>
      </c>
      <c r="S93" s="146">
        <f t="shared" si="22"/>
        <v>1.1814050604011743</v>
      </c>
      <c r="T93" s="146">
        <f t="shared" si="23"/>
        <v>1.6244625897945204</v>
      </c>
      <c r="U93" s="168">
        <f t="shared" si="24"/>
        <v>3.0210250123679057</v>
      </c>
      <c r="V93" s="172"/>
    </row>
    <row r="94" spans="1:175" x14ac:dyDescent="0.3">
      <c r="A94" s="91" t="s">
        <v>529</v>
      </c>
      <c r="B94" s="324" t="s">
        <v>504</v>
      </c>
      <c r="C94" s="345">
        <f t="shared" si="25"/>
        <v>97</v>
      </c>
      <c r="D94" s="74">
        <f t="shared" si="25"/>
        <v>1.6949999999999996</v>
      </c>
      <c r="E94" s="74">
        <f t="shared" si="25"/>
        <v>22.623333333333335</v>
      </c>
      <c r="F94" s="74">
        <f t="shared" si="25"/>
        <v>2.3833333333333333</v>
      </c>
      <c r="G94" s="74">
        <f t="shared" si="25"/>
        <v>0.13666666666666669</v>
      </c>
      <c r="H94" s="74">
        <f t="shared" si="25"/>
        <v>3.5999999999999997E-2</v>
      </c>
      <c r="I94" s="74">
        <f t="shared" si="25"/>
        <v>1.4833333333333336E-2</v>
      </c>
      <c r="J94" s="346">
        <f t="shared" si="25"/>
        <v>4.7166666666666669E-2</v>
      </c>
      <c r="K94" s="338">
        <f>'2020_original'!N94</f>
        <v>64.846517039999995</v>
      </c>
      <c r="L94" s="75">
        <f t="shared" si="15"/>
        <v>0.17766169052054792</v>
      </c>
      <c r="M94" s="68">
        <f t="shared" si="16"/>
        <v>177.66169052054792</v>
      </c>
      <c r="N94" s="68">
        <f t="shared" si="17"/>
        <v>172.33183980493149</v>
      </c>
      <c r="O94" s="68">
        <f t="shared" si="18"/>
        <v>3.0113656543232867</v>
      </c>
      <c r="P94" s="68">
        <f t="shared" si="19"/>
        <v>40.192996452098626</v>
      </c>
      <c r="Q94" s="68">
        <f t="shared" si="20"/>
        <v>4.2342702907397261</v>
      </c>
      <c r="R94" s="68">
        <f t="shared" si="21"/>
        <v>0.2428043103780822</v>
      </c>
      <c r="S94" s="74">
        <f t="shared" si="22"/>
        <v>6.3958208587397244E-2</v>
      </c>
      <c r="T94" s="74">
        <f t="shared" si="23"/>
        <v>2.6353150760547946E-2</v>
      </c>
      <c r="U94" s="164">
        <f t="shared" si="24"/>
        <v>8.3797097362191778E-2</v>
      </c>
      <c r="V94" s="172"/>
    </row>
    <row r="95" spans="1:175" x14ac:dyDescent="0.3">
      <c r="A95" s="91" t="s">
        <v>529</v>
      </c>
      <c r="B95" s="324" t="s">
        <v>505</v>
      </c>
      <c r="C95" s="345">
        <f t="shared" si="25"/>
        <v>348.59090909090907</v>
      </c>
      <c r="D95" s="74">
        <f t="shared" si="25"/>
        <v>23.472272727272728</v>
      </c>
      <c r="E95" s="74">
        <f t="shared" si="25"/>
        <v>59.699090909090891</v>
      </c>
      <c r="F95" s="74">
        <f t="shared" si="25"/>
        <v>17.509090909090908</v>
      </c>
      <c r="G95" s="74">
        <f t="shared" si="25"/>
        <v>2.6995454545454547</v>
      </c>
      <c r="H95" s="74">
        <f t="shared" si="25"/>
        <v>0.44359090909090909</v>
      </c>
      <c r="I95" s="74">
        <f t="shared" si="25"/>
        <v>0.55286363636363633</v>
      </c>
      <c r="J95" s="346">
        <f t="shared" si="25"/>
        <v>1.2331363636363635</v>
      </c>
      <c r="K95" s="338">
        <f>'2020_original'!N95</f>
        <v>2.5056000000000003</v>
      </c>
      <c r="L95" s="75">
        <f t="shared" si="15"/>
        <v>6.8646575342465764E-3</v>
      </c>
      <c r="M95" s="68">
        <f t="shared" si="16"/>
        <v>6.8646575342465761</v>
      </c>
      <c r="N95" s="68">
        <f t="shared" si="17"/>
        <v>23.929572104607722</v>
      </c>
      <c r="O95" s="68">
        <f t="shared" si="18"/>
        <v>1.6112911382316315</v>
      </c>
      <c r="P95" s="68">
        <f t="shared" si="19"/>
        <v>4.0981381419676204</v>
      </c>
      <c r="Q95" s="68">
        <f t="shared" si="20"/>
        <v>1.2019391282689913</v>
      </c>
      <c r="R95" s="68">
        <f t="shared" si="21"/>
        <v>0.18531455043586553</v>
      </c>
      <c r="S95" s="74">
        <f t="shared" si="22"/>
        <v>3.0450996762141972E-2</v>
      </c>
      <c r="T95" s="74">
        <f t="shared" si="23"/>
        <v>3.7952195267745951E-2</v>
      </c>
      <c r="U95" s="164">
        <f t="shared" si="24"/>
        <v>8.4650588293897877E-2</v>
      </c>
      <c r="V95" s="172"/>
    </row>
    <row r="96" spans="1:175" x14ac:dyDescent="0.3">
      <c r="A96" s="91" t="s">
        <v>529</v>
      </c>
      <c r="B96" s="324" t="s">
        <v>506</v>
      </c>
      <c r="C96" s="345">
        <f t="shared" si="25"/>
        <v>588.94117647058829</v>
      </c>
      <c r="D96" s="74">
        <f t="shared" si="25"/>
        <v>16.43470588235294</v>
      </c>
      <c r="E96" s="74">
        <f t="shared" si="25"/>
        <v>20.587058823529414</v>
      </c>
      <c r="F96" s="74">
        <f t="shared" si="25"/>
        <v>8.5812499999999989</v>
      </c>
      <c r="G96" s="74">
        <f t="shared" si="25"/>
        <v>53.550588235294114</v>
      </c>
      <c r="H96" s="74">
        <f t="shared" si="25"/>
        <v>9.2591176470588241</v>
      </c>
      <c r="I96" s="74">
        <f t="shared" si="25"/>
        <v>23.740823529411763</v>
      </c>
      <c r="J96" s="346">
        <f t="shared" si="25"/>
        <v>17.267529411764702</v>
      </c>
      <c r="K96" s="338">
        <f>'2020_original'!N96</f>
        <v>1.2286079999999999</v>
      </c>
      <c r="L96" s="75">
        <f t="shared" si="15"/>
        <v>3.3660493150684929E-3</v>
      </c>
      <c r="M96" s="68">
        <f t="shared" si="16"/>
        <v>3.3660493150684929</v>
      </c>
      <c r="N96" s="68">
        <f t="shared" si="17"/>
        <v>19.824050436744564</v>
      </c>
      <c r="O96" s="68">
        <f t="shared" si="18"/>
        <v>0.55320030478646243</v>
      </c>
      <c r="P96" s="68">
        <f t="shared" si="19"/>
        <v>0.69297055252215956</v>
      </c>
      <c r="Q96" s="68">
        <f t="shared" si="20"/>
        <v>0.28884910684931503</v>
      </c>
      <c r="R96" s="68">
        <f t="shared" si="21"/>
        <v>1.8025392085092664</v>
      </c>
      <c r="S96" s="74">
        <f t="shared" si="22"/>
        <v>0.31166646614020954</v>
      </c>
      <c r="T96" s="74">
        <f t="shared" si="23"/>
        <v>0.79912782780338432</v>
      </c>
      <c r="U96" s="164">
        <f t="shared" si="24"/>
        <v>0.58123355549395628</v>
      </c>
      <c r="V96" s="172"/>
    </row>
    <row r="97" spans="1:175" x14ac:dyDescent="0.3">
      <c r="A97" s="91" t="s">
        <v>529</v>
      </c>
      <c r="B97" s="324" t="s">
        <v>507</v>
      </c>
      <c r="C97" s="345">
        <f t="shared" si="25"/>
        <v>51.45289855072464</v>
      </c>
      <c r="D97" s="74">
        <f t="shared" si="25"/>
        <v>1.4574055147620553</v>
      </c>
      <c r="E97" s="74">
        <f t="shared" si="25"/>
        <v>10.32230470447683</v>
      </c>
      <c r="F97" s="74">
        <f t="shared" si="25"/>
        <v>2.341478171913026</v>
      </c>
      <c r="G97" s="74">
        <f t="shared" si="25"/>
        <v>0.30573691327936681</v>
      </c>
      <c r="H97" s="74">
        <f t="shared" si="25"/>
        <v>4.7623831967473801E-2</v>
      </c>
      <c r="I97" s="74">
        <f t="shared" si="25"/>
        <v>3.6630375945767013E-2</v>
      </c>
      <c r="J97" s="346">
        <f t="shared" si="25"/>
        <v>0.11007106713835288</v>
      </c>
      <c r="K97" s="338">
        <f>'2020_original'!N97</f>
        <v>104.199246</v>
      </c>
      <c r="L97" s="75">
        <f t="shared" si="15"/>
        <v>0.28547738630136987</v>
      </c>
      <c r="M97" s="68">
        <f t="shared" si="16"/>
        <v>285.47738630136985</v>
      </c>
      <c r="N97" s="68">
        <f t="shared" si="17"/>
        <v>146.88638995890412</v>
      </c>
      <c r="O97" s="68">
        <f t="shared" si="18"/>
        <v>4.1605631713547409</v>
      </c>
      <c r="P97" s="68">
        <f t="shared" si="19"/>
        <v>29.46784567640379</v>
      </c>
      <c r="Q97" s="68">
        <f t="shared" si="20"/>
        <v>6.6843906859944022</v>
      </c>
      <c r="R97" s="68">
        <f t="shared" si="21"/>
        <v>0.87280974898842212</v>
      </c>
      <c r="S97" s="74">
        <f t="shared" si="22"/>
        <v>0.13595527075730046</v>
      </c>
      <c r="T97" s="74">
        <f t="shared" si="23"/>
        <v>0.10457143984234137</v>
      </c>
      <c r="U97" s="164">
        <f t="shared" si="24"/>
        <v>0.31422800554059582</v>
      </c>
      <c r="V97" s="172"/>
    </row>
    <row r="98" spans="1:175" x14ac:dyDescent="0.3">
      <c r="A98" s="91" t="s">
        <v>529</v>
      </c>
      <c r="B98" s="324" t="s">
        <v>508</v>
      </c>
      <c r="C98" s="345">
        <f t="shared" si="25"/>
        <v>876.54166666666663</v>
      </c>
      <c r="D98" s="74">
        <f t="shared" si="25"/>
        <v>1.1250000000000001E-2</v>
      </c>
      <c r="E98" s="74">
        <f t="shared" si="25"/>
        <v>2.9166666666666664E-2</v>
      </c>
      <c r="F98" s="74">
        <f t="shared" si="25"/>
        <v>0</v>
      </c>
      <c r="G98" s="74">
        <f t="shared" si="25"/>
        <v>99.195416666666674</v>
      </c>
      <c r="H98" s="74">
        <f t="shared" si="25"/>
        <v>26.353179166666663</v>
      </c>
      <c r="I98" s="74">
        <f t="shared" si="25"/>
        <v>33.167416666666668</v>
      </c>
      <c r="J98" s="346">
        <f t="shared" si="25"/>
        <v>34.582916666666669</v>
      </c>
      <c r="K98" s="338">
        <f>'2020_original'!N98</f>
        <v>16.829999999999998</v>
      </c>
      <c r="L98" s="75">
        <f t="shared" si="15"/>
        <v>4.6109589041095883E-2</v>
      </c>
      <c r="M98" s="68">
        <f t="shared" si="16"/>
        <v>46.10958904109588</v>
      </c>
      <c r="N98" s="68">
        <f t="shared" si="17"/>
        <v>404.16976027397249</v>
      </c>
      <c r="O98" s="68">
        <f t="shared" si="18"/>
        <v>5.1873287671232874E-3</v>
      </c>
      <c r="P98" s="68">
        <f t="shared" si="19"/>
        <v>1.3448630136986297E-2</v>
      </c>
      <c r="Q98" s="68">
        <f t="shared" si="20"/>
        <v>0</v>
      </c>
      <c r="R98" s="68">
        <f t="shared" si="21"/>
        <v>45.73859897260273</v>
      </c>
      <c r="S98" s="74">
        <f t="shared" si="22"/>
        <v>12.151342613013695</v>
      </c>
      <c r="T98" s="74">
        <f t="shared" si="23"/>
        <v>15.293359520547943</v>
      </c>
      <c r="U98" s="164">
        <f t="shared" si="24"/>
        <v>15.946040753424654</v>
      </c>
      <c r="V98" s="172"/>
    </row>
    <row r="99" spans="1:175" x14ac:dyDescent="0.3">
      <c r="A99" s="91" t="s">
        <v>529</v>
      </c>
      <c r="B99" s="325" t="s">
        <v>557</v>
      </c>
      <c r="C99" s="345">
        <f t="shared" ref="C99:J114" si="26">C84</f>
        <v>865.15384615384619</v>
      </c>
      <c r="D99" s="74">
        <f t="shared" si="26"/>
        <v>0.77692307692307694</v>
      </c>
      <c r="E99" s="74">
        <f t="shared" si="26"/>
        <v>4.6153846153846149E-3</v>
      </c>
      <c r="F99" s="74">
        <f t="shared" si="26"/>
        <v>0</v>
      </c>
      <c r="G99" s="74">
        <f t="shared" si="26"/>
        <v>95.862307692307681</v>
      </c>
      <c r="H99" s="74">
        <f t="shared" si="26"/>
        <v>32.779692307692315</v>
      </c>
      <c r="I99" s="74">
        <f t="shared" si="26"/>
        <v>38.94684615384616</v>
      </c>
      <c r="J99" s="346">
        <f t="shared" si="26"/>
        <v>18.51246153846154</v>
      </c>
      <c r="K99" s="338">
        <f>'2020_original'!N99</f>
        <v>3.47</v>
      </c>
      <c r="L99" s="75">
        <f t="shared" si="15"/>
        <v>9.5068493150684934E-3</v>
      </c>
      <c r="M99" s="68">
        <f t="shared" si="16"/>
        <v>9.506849315068493</v>
      </c>
      <c r="N99" s="68">
        <f t="shared" si="17"/>
        <v>82.248872497365653</v>
      </c>
      <c r="O99" s="68">
        <f t="shared" si="18"/>
        <v>7.3860906217070602E-2</v>
      </c>
      <c r="P99" s="68">
        <f t="shared" si="19"/>
        <v>4.3877766069546888E-4</v>
      </c>
      <c r="Q99" s="68">
        <f t="shared" si="20"/>
        <v>0</v>
      </c>
      <c r="R99" s="68">
        <f t="shared" si="21"/>
        <v>9.1134851422550032</v>
      </c>
      <c r="S99" s="74">
        <f t="shared" si="22"/>
        <v>3.1163159536354059</v>
      </c>
      <c r="T99" s="74">
        <f t="shared" si="23"/>
        <v>3.7026179768177032</v>
      </c>
      <c r="U99" s="164">
        <f t="shared" si="24"/>
        <v>1.7599518229715492</v>
      </c>
      <c r="V99" s="172"/>
    </row>
    <row r="100" spans="1:175" x14ac:dyDescent="0.3">
      <c r="A100" s="91" t="s">
        <v>529</v>
      </c>
      <c r="B100" s="325" t="s">
        <v>538</v>
      </c>
      <c r="C100" s="345">
        <f t="shared" si="26"/>
        <v>61</v>
      </c>
      <c r="D100" s="74">
        <f t="shared" si="26"/>
        <v>3.15</v>
      </c>
      <c r="E100" s="74">
        <f t="shared" si="26"/>
        <v>4.78</v>
      </c>
      <c r="F100" s="74">
        <f t="shared" si="26"/>
        <v>0</v>
      </c>
      <c r="G100" s="74">
        <f t="shared" si="26"/>
        <v>3.27</v>
      </c>
      <c r="H100" s="74">
        <f t="shared" si="26"/>
        <v>1.865</v>
      </c>
      <c r="I100" s="74">
        <f t="shared" si="26"/>
        <v>0.81200000000000006</v>
      </c>
      <c r="J100" s="346">
        <f t="shared" si="26"/>
        <v>0.19500000000000001</v>
      </c>
      <c r="K100" s="338">
        <f>'2020_original'!N100</f>
        <v>141.732</v>
      </c>
      <c r="L100" s="75">
        <f t="shared" si="15"/>
        <v>0.38830684931506848</v>
      </c>
      <c r="M100" s="68">
        <f t="shared" si="16"/>
        <v>388.30684931506846</v>
      </c>
      <c r="N100" s="68">
        <f t="shared" si="17"/>
        <v>236.86717808219174</v>
      </c>
      <c r="O100" s="68">
        <f t="shared" si="18"/>
        <v>12.231665753424657</v>
      </c>
      <c r="P100" s="68">
        <f t="shared" si="19"/>
        <v>18.561067397260274</v>
      </c>
      <c r="Q100" s="68">
        <f t="shared" si="20"/>
        <v>0</v>
      </c>
      <c r="R100" s="68">
        <f t="shared" si="21"/>
        <v>12.697633972602739</v>
      </c>
      <c r="S100" s="74">
        <f t="shared" si="22"/>
        <v>7.2419227397260268</v>
      </c>
      <c r="T100" s="74">
        <f t="shared" si="23"/>
        <v>3.153051616438356</v>
      </c>
      <c r="U100" s="164">
        <f t="shared" si="24"/>
        <v>0.75719835616438358</v>
      </c>
      <c r="V100" s="172"/>
    </row>
    <row r="101" spans="1:175" x14ac:dyDescent="0.3">
      <c r="A101" s="91" t="s">
        <v>529</v>
      </c>
      <c r="B101" s="324" t="s">
        <v>45</v>
      </c>
      <c r="C101" s="345">
        <f t="shared" si="26"/>
        <v>143</v>
      </c>
      <c r="D101" s="74">
        <f t="shared" si="26"/>
        <v>12.56</v>
      </c>
      <c r="E101" s="74">
        <f t="shared" si="26"/>
        <v>0.72</v>
      </c>
      <c r="F101" s="74">
        <f t="shared" si="26"/>
        <v>0</v>
      </c>
      <c r="G101" s="74">
        <f t="shared" si="26"/>
        <v>9.51</v>
      </c>
      <c r="H101" s="74">
        <f t="shared" si="26"/>
        <v>3.1259999999999999</v>
      </c>
      <c r="I101" s="74">
        <f t="shared" si="26"/>
        <v>3.6579999999999999</v>
      </c>
      <c r="J101" s="346">
        <f t="shared" si="26"/>
        <v>1.911</v>
      </c>
      <c r="K101" s="338">
        <f>'2020_original'!N101</f>
        <v>15.198399999999999</v>
      </c>
      <c r="L101" s="75">
        <f t="shared" si="15"/>
        <v>4.1639452054794517E-2</v>
      </c>
      <c r="M101" s="68">
        <f t="shared" si="16"/>
        <v>41.639452054794518</v>
      </c>
      <c r="N101" s="68">
        <f t="shared" si="17"/>
        <v>59.544416438356158</v>
      </c>
      <c r="O101" s="68">
        <f t="shared" si="18"/>
        <v>5.2299151780821918</v>
      </c>
      <c r="P101" s="68">
        <f t="shared" si="19"/>
        <v>0.29980405479452055</v>
      </c>
      <c r="Q101" s="68">
        <f t="shared" si="20"/>
        <v>0</v>
      </c>
      <c r="R101" s="68">
        <f t="shared" si="21"/>
        <v>3.9599118904109587</v>
      </c>
      <c r="S101" s="74">
        <f t="shared" si="22"/>
        <v>1.3016492712328767</v>
      </c>
      <c r="T101" s="74">
        <f t="shared" si="23"/>
        <v>1.5231711561643835</v>
      </c>
      <c r="U101" s="164">
        <f t="shared" si="24"/>
        <v>0.79572992876712323</v>
      </c>
      <c r="V101" s="172"/>
    </row>
    <row r="102" spans="1:175" x14ac:dyDescent="0.3">
      <c r="A102" s="91" t="s">
        <v>529</v>
      </c>
      <c r="B102" s="324" t="s">
        <v>510</v>
      </c>
      <c r="C102" s="345">
        <f t="shared" si="26"/>
        <v>151.57142857142858</v>
      </c>
      <c r="D102" s="74">
        <f t="shared" si="26"/>
        <v>16.091428571428569</v>
      </c>
      <c r="E102" s="74">
        <f t="shared" si="26"/>
        <v>0.5647619047619048</v>
      </c>
      <c r="F102" s="74">
        <f t="shared" si="26"/>
        <v>0</v>
      </c>
      <c r="G102" s="74">
        <f t="shared" si="26"/>
        <v>8.9552380952380961</v>
      </c>
      <c r="H102" s="74">
        <f t="shared" si="26"/>
        <v>3.3169047619047611</v>
      </c>
      <c r="I102" s="74">
        <f t="shared" si="26"/>
        <v>3.1640476190476186</v>
      </c>
      <c r="J102" s="346">
        <f t="shared" si="26"/>
        <v>0.93771428571428594</v>
      </c>
      <c r="K102" s="338">
        <f>'2020_original'!N102</f>
        <v>9.0933524999999999</v>
      </c>
      <c r="L102" s="75">
        <f t="shared" si="15"/>
        <v>2.4913294520547944E-2</v>
      </c>
      <c r="M102" s="68">
        <f t="shared" si="16"/>
        <v>24.913294520547943</v>
      </c>
      <c r="N102" s="68">
        <f t="shared" si="17"/>
        <v>37.761436409001959</v>
      </c>
      <c r="O102" s="68">
        <f t="shared" si="18"/>
        <v>4.0089049925635996</v>
      </c>
      <c r="P102" s="68">
        <f t="shared" si="19"/>
        <v>0.14070079667318983</v>
      </c>
      <c r="Q102" s="68">
        <f t="shared" si="20"/>
        <v>0</v>
      </c>
      <c r="R102" s="68">
        <f t="shared" si="21"/>
        <v>2.2310448416829747</v>
      </c>
      <c r="S102" s="74">
        <f t="shared" si="22"/>
        <v>0.82635025229941261</v>
      </c>
      <c r="T102" s="74">
        <f t="shared" si="23"/>
        <v>0.78826850210371802</v>
      </c>
      <c r="U102" s="164">
        <f t="shared" si="24"/>
        <v>0.23361552176125247</v>
      </c>
      <c r="V102" s="172"/>
    </row>
    <row r="103" spans="1:175" x14ac:dyDescent="0.3">
      <c r="A103" s="91" t="s">
        <v>529</v>
      </c>
      <c r="B103" s="324" t="s">
        <v>511</v>
      </c>
      <c r="C103" s="345">
        <f t="shared" si="26"/>
        <v>221.1</v>
      </c>
      <c r="D103" s="74">
        <f t="shared" si="26"/>
        <v>17.033000000000001</v>
      </c>
      <c r="E103" s="74">
        <f t="shared" si="26"/>
        <v>0.5036666666666666</v>
      </c>
      <c r="F103" s="74">
        <f t="shared" si="26"/>
        <v>0</v>
      </c>
      <c r="G103" s="74">
        <f t="shared" si="26"/>
        <v>16.241666666666664</v>
      </c>
      <c r="H103" s="74">
        <f t="shared" si="26"/>
        <v>5.8735333333333335</v>
      </c>
      <c r="I103" s="74">
        <f t="shared" si="26"/>
        <v>6.6653666666666673</v>
      </c>
      <c r="J103" s="346">
        <f t="shared" si="26"/>
        <v>1.9619333333333331</v>
      </c>
      <c r="K103" s="338">
        <f>'2020_original'!N103</f>
        <v>41.388417599999997</v>
      </c>
      <c r="L103" s="75">
        <f t="shared" si="15"/>
        <v>0.11339292493150684</v>
      </c>
      <c r="M103" s="68">
        <f t="shared" si="16"/>
        <v>113.39292493150684</v>
      </c>
      <c r="N103" s="68">
        <f t="shared" si="17"/>
        <v>250.71175702356163</v>
      </c>
      <c r="O103" s="68">
        <f t="shared" si="18"/>
        <v>19.31421690358356</v>
      </c>
      <c r="P103" s="68">
        <f t="shared" si="19"/>
        <v>0.57112236523835602</v>
      </c>
      <c r="Q103" s="68">
        <f t="shared" si="20"/>
        <v>0</v>
      </c>
      <c r="R103" s="68">
        <f t="shared" si="21"/>
        <v>18.4169008909589</v>
      </c>
      <c r="S103" s="74">
        <f t="shared" si="22"/>
        <v>6.6601712434936982</v>
      </c>
      <c r="T103" s="74">
        <f t="shared" si="23"/>
        <v>7.5580542207430144</v>
      </c>
      <c r="U103" s="164">
        <f t="shared" si="24"/>
        <v>2.2246935918728763</v>
      </c>
      <c r="V103" s="172"/>
    </row>
    <row r="104" spans="1:175" x14ac:dyDescent="0.3">
      <c r="A104" s="91" t="s">
        <v>529</v>
      </c>
      <c r="B104" s="324" t="s">
        <v>55</v>
      </c>
      <c r="C104" s="345">
        <f t="shared" si="26"/>
        <v>113.55223880597015</v>
      </c>
      <c r="D104" s="74">
        <f t="shared" si="26"/>
        <v>18.628507462686564</v>
      </c>
      <c r="E104" s="74">
        <f t="shared" si="26"/>
        <v>0</v>
      </c>
      <c r="F104" s="74">
        <f t="shared" si="26"/>
        <v>0</v>
      </c>
      <c r="G104" s="74">
        <f t="shared" si="26"/>
        <v>3.7837313432835828</v>
      </c>
      <c r="H104" s="74">
        <f t="shared" si="26"/>
        <v>0.89494029850746271</v>
      </c>
      <c r="I104" s="74">
        <f t="shared" si="26"/>
        <v>1.3985970149253732</v>
      </c>
      <c r="J104" s="346">
        <f t="shared" si="26"/>
        <v>0.94408955223880608</v>
      </c>
      <c r="K104" s="338">
        <f>'2020_original'!N104</f>
        <v>9.7696560000000012</v>
      </c>
      <c r="L104" s="75">
        <f t="shared" si="15"/>
        <v>2.6766180821917812E-2</v>
      </c>
      <c r="M104" s="68">
        <f t="shared" si="16"/>
        <v>26.766180821917811</v>
      </c>
      <c r="N104" s="68">
        <f t="shared" si="17"/>
        <v>30.393597566141899</v>
      </c>
      <c r="O104" s="68">
        <f t="shared" si="18"/>
        <v>4.9861399918871392</v>
      </c>
      <c r="P104" s="68">
        <f t="shared" si="19"/>
        <v>0</v>
      </c>
      <c r="Q104" s="68">
        <f t="shared" si="20"/>
        <v>0</v>
      </c>
      <c r="R104" s="68">
        <f t="shared" si="21"/>
        <v>1.0127603731588635</v>
      </c>
      <c r="S104" s="74">
        <f t="shared" si="22"/>
        <v>0.2395413385467185</v>
      </c>
      <c r="T104" s="74">
        <f t="shared" si="23"/>
        <v>0.37435100598487026</v>
      </c>
      <c r="U104" s="164">
        <f t="shared" si="24"/>
        <v>0.25269671667307303</v>
      </c>
      <c r="V104" s="172"/>
    </row>
    <row r="105" spans="1:175" x14ac:dyDescent="0.3">
      <c r="A105" s="91" t="s">
        <v>529</v>
      </c>
      <c r="B105" s="324" t="s">
        <v>58</v>
      </c>
      <c r="C105" s="345">
        <f t="shared" si="26"/>
        <v>380.28571428571428</v>
      </c>
      <c r="D105" s="74">
        <f t="shared" si="26"/>
        <v>4.2857142857142858E-2</v>
      </c>
      <c r="E105" s="74">
        <f t="shared" si="26"/>
        <v>97.391428571428577</v>
      </c>
      <c r="F105" s="74">
        <f t="shared" si="26"/>
        <v>0.05</v>
      </c>
      <c r="G105" s="74">
        <f t="shared" si="26"/>
        <v>0</v>
      </c>
      <c r="H105" s="74">
        <f t="shared" si="26"/>
        <v>0</v>
      </c>
      <c r="I105" s="74">
        <f t="shared" si="26"/>
        <v>0</v>
      </c>
      <c r="J105" s="346">
        <f t="shared" si="26"/>
        <v>0</v>
      </c>
      <c r="K105" s="338">
        <f>'2020_original'!N105</f>
        <v>34.600000000000009</v>
      </c>
      <c r="L105" s="75">
        <f t="shared" si="15"/>
        <v>9.4794520547945224E-2</v>
      </c>
      <c r="M105" s="68">
        <f t="shared" si="16"/>
        <v>94.794520547945226</v>
      </c>
      <c r="N105" s="68">
        <f t="shared" si="17"/>
        <v>360.49001956947171</v>
      </c>
      <c r="O105" s="68">
        <f t="shared" si="18"/>
        <v>4.0626223091976527E-2</v>
      </c>
      <c r="P105" s="68">
        <f t="shared" si="19"/>
        <v>92.321737769080258</v>
      </c>
      <c r="Q105" s="68">
        <f t="shared" si="20"/>
        <v>4.7397260273972612E-2</v>
      </c>
      <c r="R105" s="68">
        <f t="shared" si="21"/>
        <v>0</v>
      </c>
      <c r="S105" s="74">
        <f t="shared" si="22"/>
        <v>0</v>
      </c>
      <c r="T105" s="74">
        <f t="shared" si="23"/>
        <v>0</v>
      </c>
      <c r="U105" s="164">
        <f t="shared" si="24"/>
        <v>0</v>
      </c>
      <c r="V105" s="172"/>
    </row>
    <row r="106" spans="1:175" x14ac:dyDescent="0.3">
      <c r="A106" s="159" t="s">
        <v>529</v>
      </c>
      <c r="B106" s="326" t="s">
        <v>512</v>
      </c>
      <c r="C106" s="345">
        <f t="shared" si="26"/>
        <v>106.8</v>
      </c>
      <c r="D106" s="74">
        <f t="shared" si="26"/>
        <v>0.29799999999999999</v>
      </c>
      <c r="E106" s="74">
        <f t="shared" si="26"/>
        <v>2.964</v>
      </c>
      <c r="F106" s="74">
        <f t="shared" si="26"/>
        <v>0</v>
      </c>
      <c r="G106" s="74">
        <f t="shared" si="26"/>
        <v>0</v>
      </c>
      <c r="H106" s="74">
        <f t="shared" si="26"/>
        <v>0</v>
      </c>
      <c r="I106" s="74">
        <f t="shared" si="26"/>
        <v>0</v>
      </c>
      <c r="J106" s="346">
        <f t="shared" si="26"/>
        <v>0</v>
      </c>
      <c r="K106" s="338">
        <f>'2020_original'!N106</f>
        <v>70.59</v>
      </c>
      <c r="L106" s="75">
        <f t="shared" si="15"/>
        <v>0.19339726027397261</v>
      </c>
      <c r="M106" s="68">
        <f t="shared" si="16"/>
        <v>193.39726027397262</v>
      </c>
      <c r="N106" s="68">
        <f t="shared" si="17"/>
        <v>206.54827397260277</v>
      </c>
      <c r="O106" s="68">
        <f t="shared" si="18"/>
        <v>0.57632383561643841</v>
      </c>
      <c r="P106" s="68">
        <f t="shared" si="19"/>
        <v>5.7322947945205485</v>
      </c>
      <c r="Q106" s="68">
        <f t="shared" si="20"/>
        <v>0</v>
      </c>
      <c r="R106" s="68">
        <f t="shared" si="21"/>
        <v>0</v>
      </c>
      <c r="S106" s="74">
        <f t="shared" si="22"/>
        <v>0</v>
      </c>
      <c r="T106" s="74">
        <f t="shared" si="23"/>
        <v>0</v>
      </c>
      <c r="U106" s="164">
        <f t="shared" si="24"/>
        <v>0</v>
      </c>
      <c r="V106" s="172"/>
    </row>
    <row r="107" spans="1:175" s="148" customFormat="1" ht="16.2" thickBot="1" x14ac:dyDescent="0.35">
      <c r="A107" s="122" t="s">
        <v>529</v>
      </c>
      <c r="B107" s="327" t="s">
        <v>555</v>
      </c>
      <c r="C107" s="347">
        <f t="shared" si="26"/>
        <v>228</v>
      </c>
      <c r="D107" s="147">
        <f t="shared" si="26"/>
        <v>19.600000000000001</v>
      </c>
      <c r="E107" s="147">
        <f t="shared" si="26"/>
        <v>57.9</v>
      </c>
      <c r="F107" s="147">
        <f t="shared" si="26"/>
        <v>37</v>
      </c>
      <c r="G107" s="147">
        <f t="shared" si="26"/>
        <v>13.7</v>
      </c>
      <c r="H107" s="147">
        <f t="shared" si="26"/>
        <v>8.07</v>
      </c>
      <c r="I107" s="147">
        <f t="shared" si="26"/>
        <v>4.57</v>
      </c>
      <c r="J107" s="348">
        <f t="shared" si="26"/>
        <v>0.44</v>
      </c>
      <c r="K107" s="339">
        <f>'2020_original'!N107</f>
        <v>0.7</v>
      </c>
      <c r="L107" s="171">
        <f t="shared" si="15"/>
        <v>1.9178082191780822E-3</v>
      </c>
      <c r="M107" s="134">
        <f t="shared" si="16"/>
        <v>1.9178082191780821</v>
      </c>
      <c r="N107" s="134">
        <f t="shared" si="17"/>
        <v>4.3726027397260268</v>
      </c>
      <c r="O107" s="134">
        <f t="shared" si="18"/>
        <v>0.37589041095890408</v>
      </c>
      <c r="P107" s="134">
        <f t="shared" si="19"/>
        <v>1.1104109589041093</v>
      </c>
      <c r="Q107" s="134">
        <f t="shared" si="20"/>
        <v>0.70958904109589038</v>
      </c>
      <c r="R107" s="134">
        <f t="shared" si="21"/>
        <v>0.2627397260273972</v>
      </c>
      <c r="S107" s="147">
        <f t="shared" si="22"/>
        <v>0.15476712328767123</v>
      </c>
      <c r="T107" s="147">
        <f t="shared" si="23"/>
        <v>8.7643835616438362E-2</v>
      </c>
      <c r="U107" s="167">
        <f t="shared" si="24"/>
        <v>8.4383561643835616E-3</v>
      </c>
      <c r="V107" s="172"/>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row>
    <row r="108" spans="1:175" x14ac:dyDescent="0.3">
      <c r="A108" s="120" t="s">
        <v>530</v>
      </c>
      <c r="B108" s="328" t="s">
        <v>503</v>
      </c>
      <c r="C108" s="343">
        <f t="shared" si="26"/>
        <v>357.3</v>
      </c>
      <c r="D108" s="206">
        <f t="shared" si="26"/>
        <v>10.72</v>
      </c>
      <c r="E108" s="206">
        <f t="shared" si="26"/>
        <v>74.533000000000001</v>
      </c>
      <c r="F108" s="206">
        <f t="shared" si="26"/>
        <v>9.7399999999999984</v>
      </c>
      <c r="G108" s="206">
        <f t="shared" si="26"/>
        <v>2.7979999999999996</v>
      </c>
      <c r="H108" s="206">
        <f t="shared" si="26"/>
        <v>0.48210000000000008</v>
      </c>
      <c r="I108" s="206">
        <f t="shared" si="26"/>
        <v>0.66289999999999993</v>
      </c>
      <c r="J108" s="344">
        <f t="shared" si="26"/>
        <v>1.2327999999999999</v>
      </c>
      <c r="K108" s="341">
        <f>'2020_original'!N108</f>
        <v>71.670871845126129</v>
      </c>
      <c r="L108" s="170">
        <f t="shared" si="15"/>
        <v>0.19635855300034555</v>
      </c>
      <c r="M108" s="130">
        <f t="shared" si="16"/>
        <v>196.35855300034555</v>
      </c>
      <c r="N108" s="130">
        <f t="shared" si="17"/>
        <v>701.58910987023467</v>
      </c>
      <c r="O108" s="130">
        <f t="shared" si="18"/>
        <v>21.049636881637042</v>
      </c>
      <c r="P108" s="130">
        <f t="shared" si="19"/>
        <v>146.35192030774755</v>
      </c>
      <c r="Q108" s="130">
        <f t="shared" si="20"/>
        <v>19.125323062233655</v>
      </c>
      <c r="R108" s="130">
        <f t="shared" si="21"/>
        <v>5.4941123129496683</v>
      </c>
      <c r="S108" s="146">
        <f t="shared" si="22"/>
        <v>0.946644584014666</v>
      </c>
      <c r="T108" s="146">
        <f t="shared" si="23"/>
        <v>1.3016608478392906</v>
      </c>
      <c r="U108" s="168">
        <f t="shared" si="24"/>
        <v>2.4207082413882599</v>
      </c>
      <c r="V108" s="172"/>
    </row>
    <row r="109" spans="1:175" x14ac:dyDescent="0.3">
      <c r="A109" s="92" t="s">
        <v>530</v>
      </c>
      <c r="B109" s="329" t="s">
        <v>504</v>
      </c>
      <c r="C109" s="345">
        <f t="shared" si="26"/>
        <v>97</v>
      </c>
      <c r="D109" s="74">
        <f t="shared" si="26"/>
        <v>1.6949999999999996</v>
      </c>
      <c r="E109" s="74">
        <f t="shared" si="26"/>
        <v>22.623333333333335</v>
      </c>
      <c r="F109" s="74">
        <f t="shared" si="26"/>
        <v>2.3833333333333333</v>
      </c>
      <c r="G109" s="74">
        <f t="shared" si="26"/>
        <v>0.13666666666666669</v>
      </c>
      <c r="H109" s="74">
        <f t="shared" si="26"/>
        <v>3.5999999999999997E-2</v>
      </c>
      <c r="I109" s="74">
        <f t="shared" si="26"/>
        <v>1.4833333333333336E-2</v>
      </c>
      <c r="J109" s="346">
        <f t="shared" si="26"/>
        <v>4.7166666666666669E-2</v>
      </c>
      <c r="K109" s="338">
        <f>'2020_original'!N109</f>
        <v>31.578239547304772</v>
      </c>
      <c r="L109" s="75">
        <f t="shared" si="15"/>
        <v>8.6515724787136358E-2</v>
      </c>
      <c r="M109" s="68">
        <f t="shared" si="16"/>
        <v>86.515724787136364</v>
      </c>
      <c r="N109" s="68">
        <f t="shared" si="17"/>
        <v>83.92025304352228</v>
      </c>
      <c r="O109" s="68">
        <f t="shared" si="18"/>
        <v>1.4664415351419609</v>
      </c>
      <c r="P109" s="68">
        <f t="shared" si="19"/>
        <v>19.572740804343152</v>
      </c>
      <c r="Q109" s="68">
        <f t="shared" si="20"/>
        <v>2.0619581074267499</v>
      </c>
      <c r="R109" s="68">
        <f t="shared" si="21"/>
        <v>0.11823815720908637</v>
      </c>
      <c r="S109" s="74">
        <f t="shared" si="22"/>
        <v>3.1145660923369088E-2</v>
      </c>
      <c r="T109" s="74">
        <f t="shared" si="23"/>
        <v>1.283316584342523E-2</v>
      </c>
      <c r="U109" s="164">
        <f t="shared" si="24"/>
        <v>4.0806583524599323E-2</v>
      </c>
      <c r="V109" s="172"/>
    </row>
    <row r="110" spans="1:175" x14ac:dyDescent="0.3">
      <c r="A110" s="92" t="s">
        <v>530</v>
      </c>
      <c r="B110" s="329" t="s">
        <v>505</v>
      </c>
      <c r="C110" s="345">
        <f t="shared" si="26"/>
        <v>348.59090909090907</v>
      </c>
      <c r="D110" s="74">
        <f t="shared" si="26"/>
        <v>23.472272727272728</v>
      </c>
      <c r="E110" s="74">
        <f t="shared" si="26"/>
        <v>59.699090909090891</v>
      </c>
      <c r="F110" s="74">
        <f t="shared" si="26"/>
        <v>17.509090909090908</v>
      </c>
      <c r="G110" s="74">
        <f t="shared" si="26"/>
        <v>2.6995454545454547</v>
      </c>
      <c r="H110" s="74">
        <f t="shared" si="26"/>
        <v>0.44359090909090909</v>
      </c>
      <c r="I110" s="74">
        <f t="shared" si="26"/>
        <v>0.55286363636363633</v>
      </c>
      <c r="J110" s="346">
        <f t="shared" si="26"/>
        <v>1.2331363636363635</v>
      </c>
      <c r="K110" s="338">
        <f>'2020_original'!N110</f>
        <v>6.4693366348552379</v>
      </c>
      <c r="L110" s="75">
        <f t="shared" si="15"/>
        <v>1.77242099585075E-2</v>
      </c>
      <c r="M110" s="68">
        <f t="shared" si="16"/>
        <v>17.724209958507501</v>
      </c>
      <c r="N110" s="68">
        <f t="shared" si="17"/>
        <v>61.784984623542734</v>
      </c>
      <c r="O110" s="68">
        <f t="shared" si="18"/>
        <v>4.1602749002153132</v>
      </c>
      <c r="P110" s="68">
        <f t="shared" si="19"/>
        <v>10.581192216047533</v>
      </c>
      <c r="Q110" s="68">
        <f t="shared" si="20"/>
        <v>3.1033480345532225</v>
      </c>
      <c r="R110" s="68">
        <f t="shared" si="21"/>
        <v>0.47847310428898204</v>
      </c>
      <c r="S110" s="74">
        <f t="shared" si="22"/>
        <v>7.8622984084124867E-2</v>
      </c>
      <c r="T110" s="74">
        <f t="shared" si="23"/>
        <v>9.7990711693330332E-2</v>
      </c>
      <c r="U110" s="164">
        <f t="shared" si="24"/>
        <v>0.21856367816561359</v>
      </c>
      <c r="V110" s="172"/>
    </row>
    <row r="111" spans="1:175" x14ac:dyDescent="0.3">
      <c r="A111" s="92" t="s">
        <v>530</v>
      </c>
      <c r="B111" s="329" t="s">
        <v>506</v>
      </c>
      <c r="C111" s="345">
        <f t="shared" si="26"/>
        <v>588.94117647058829</v>
      </c>
      <c r="D111" s="74">
        <f t="shared" si="26"/>
        <v>16.43470588235294</v>
      </c>
      <c r="E111" s="74">
        <f t="shared" si="26"/>
        <v>20.587058823529414</v>
      </c>
      <c r="F111" s="74">
        <f t="shared" si="26"/>
        <v>8.5812499999999989</v>
      </c>
      <c r="G111" s="74">
        <f t="shared" si="26"/>
        <v>53.550588235294114</v>
      </c>
      <c r="H111" s="74">
        <f t="shared" si="26"/>
        <v>9.2591176470588241</v>
      </c>
      <c r="I111" s="74">
        <f t="shared" si="26"/>
        <v>23.740823529411763</v>
      </c>
      <c r="J111" s="346">
        <f t="shared" si="26"/>
        <v>17.267529411764702</v>
      </c>
      <c r="K111" s="338">
        <f>'2020_original'!N111</f>
        <v>6.9645514730861375</v>
      </c>
      <c r="L111" s="75">
        <f t="shared" si="15"/>
        <v>1.9080962939962021E-2</v>
      </c>
      <c r="M111" s="68">
        <f t="shared" si="16"/>
        <v>19.080962939962021</v>
      </c>
      <c r="N111" s="68">
        <f t="shared" si="17"/>
        <v>112.37564762052926</v>
      </c>
      <c r="O111" s="68">
        <f t="shared" si="18"/>
        <v>3.1359001387035228</v>
      </c>
      <c r="P111" s="68">
        <f t="shared" si="19"/>
        <v>3.928209064545829</v>
      </c>
      <c r="Q111" s="68">
        <f t="shared" si="20"/>
        <v>1.6373851322854907</v>
      </c>
      <c r="R111" s="68">
        <f t="shared" si="21"/>
        <v>10.217967895308131</v>
      </c>
      <c r="S111" s="74">
        <f t="shared" si="22"/>
        <v>1.7667288068027776</v>
      </c>
      <c r="T111" s="74">
        <f t="shared" si="23"/>
        <v>4.5299777392888423</v>
      </c>
      <c r="U111" s="164">
        <f t="shared" si="24"/>
        <v>3.2948108877058648</v>
      </c>
      <c r="V111" s="172"/>
    </row>
    <row r="112" spans="1:175" x14ac:dyDescent="0.3">
      <c r="A112" s="92" t="s">
        <v>530</v>
      </c>
      <c r="B112" s="329" t="s">
        <v>507</v>
      </c>
      <c r="C112" s="345">
        <f t="shared" si="26"/>
        <v>51.45289855072464</v>
      </c>
      <c r="D112" s="74">
        <f t="shared" si="26"/>
        <v>1.4574055147620553</v>
      </c>
      <c r="E112" s="74">
        <f t="shared" si="26"/>
        <v>10.32230470447683</v>
      </c>
      <c r="F112" s="74">
        <f t="shared" si="26"/>
        <v>2.341478171913026</v>
      </c>
      <c r="G112" s="74">
        <f t="shared" si="26"/>
        <v>0.30573691327936681</v>
      </c>
      <c r="H112" s="74">
        <f t="shared" si="26"/>
        <v>4.7623831967473801E-2</v>
      </c>
      <c r="I112" s="74">
        <f t="shared" si="26"/>
        <v>3.6630375945767013E-2</v>
      </c>
      <c r="J112" s="346">
        <f t="shared" si="26"/>
        <v>0.11007106713835288</v>
      </c>
      <c r="K112" s="338">
        <f>'2020_original'!N112</f>
        <v>130.5541682574613</v>
      </c>
      <c r="L112" s="75">
        <f t="shared" si="15"/>
        <v>0.35768265276016792</v>
      </c>
      <c r="M112" s="68">
        <f t="shared" si="16"/>
        <v>357.68265276016791</v>
      </c>
      <c r="N112" s="68">
        <f t="shared" si="17"/>
        <v>184.03809245822987</v>
      </c>
      <c r="O112" s="68">
        <f t="shared" si="18"/>
        <v>5.2128867066739</v>
      </c>
      <c r="P112" s="68">
        <f t="shared" si="19"/>
        <v>36.921093292960336</v>
      </c>
      <c r="Q112" s="68">
        <f t="shared" si="20"/>
        <v>8.3750612390987964</v>
      </c>
      <c r="R112" s="68">
        <f t="shared" si="21"/>
        <v>1.0935679018846933</v>
      </c>
      <c r="S112" s="74">
        <f t="shared" si="22"/>
        <v>0.17034218552730515</v>
      </c>
      <c r="T112" s="74">
        <f t="shared" si="23"/>
        <v>0.13102050039884192</v>
      </c>
      <c r="U112" s="164">
        <f t="shared" si="24"/>
        <v>0.39370511286188603</v>
      </c>
      <c r="V112" s="172"/>
    </row>
    <row r="113" spans="1:175" x14ac:dyDescent="0.3">
      <c r="A113" s="92" t="s">
        <v>530</v>
      </c>
      <c r="B113" s="329" t="s">
        <v>508</v>
      </c>
      <c r="C113" s="345">
        <f t="shared" si="26"/>
        <v>876.54166666666663</v>
      </c>
      <c r="D113" s="74">
        <f t="shared" si="26"/>
        <v>1.1250000000000001E-2</v>
      </c>
      <c r="E113" s="74">
        <f t="shared" si="26"/>
        <v>2.9166666666666664E-2</v>
      </c>
      <c r="F113" s="74">
        <f t="shared" si="26"/>
        <v>0</v>
      </c>
      <c r="G113" s="74">
        <f t="shared" si="26"/>
        <v>99.195416666666674</v>
      </c>
      <c r="H113" s="74">
        <f t="shared" si="26"/>
        <v>26.353179166666663</v>
      </c>
      <c r="I113" s="74">
        <f t="shared" si="26"/>
        <v>33.167416666666668</v>
      </c>
      <c r="J113" s="346">
        <f t="shared" si="26"/>
        <v>34.582916666666669</v>
      </c>
      <c r="K113" s="338">
        <f>'2020_original'!N113</f>
        <v>18.179698821053911</v>
      </c>
      <c r="L113" s="75">
        <f t="shared" si="15"/>
        <v>4.9807394030284689E-2</v>
      </c>
      <c r="M113" s="68">
        <f t="shared" si="16"/>
        <v>49.807394030284691</v>
      </c>
      <c r="N113" s="68">
        <f t="shared" si="17"/>
        <v>436.58256175629123</v>
      </c>
      <c r="O113" s="68">
        <f t="shared" si="18"/>
        <v>5.6033318284070292E-3</v>
      </c>
      <c r="P113" s="68">
        <f t="shared" si="19"/>
        <v>1.4527156592166366E-2</v>
      </c>
      <c r="Q113" s="68">
        <f t="shared" si="20"/>
        <v>0</v>
      </c>
      <c r="R113" s="68">
        <f t="shared" si="21"/>
        <v>49.406652039149357</v>
      </c>
      <c r="S113" s="74">
        <f t="shared" si="22"/>
        <v>13.125831787048559</v>
      </c>
      <c r="T113" s="74">
        <f t="shared" si="23"/>
        <v>16.519825908832985</v>
      </c>
      <c r="U113" s="164">
        <f t="shared" si="24"/>
        <v>17.224849571331664</v>
      </c>
      <c r="V113" s="172"/>
    </row>
    <row r="114" spans="1:175" x14ac:dyDescent="0.3">
      <c r="A114" s="92" t="s">
        <v>530</v>
      </c>
      <c r="B114" s="330" t="s">
        <v>557</v>
      </c>
      <c r="C114" s="345">
        <f t="shared" si="26"/>
        <v>865.15384615384619</v>
      </c>
      <c r="D114" s="74">
        <f t="shared" si="26"/>
        <v>0.77692307692307694</v>
      </c>
      <c r="E114" s="74">
        <f t="shared" si="26"/>
        <v>4.6153846153846149E-3</v>
      </c>
      <c r="F114" s="74">
        <f t="shared" si="26"/>
        <v>0</v>
      </c>
      <c r="G114" s="74">
        <f t="shared" si="26"/>
        <v>95.862307692307681</v>
      </c>
      <c r="H114" s="74">
        <f t="shared" si="26"/>
        <v>32.779692307692315</v>
      </c>
      <c r="I114" s="74">
        <f t="shared" si="26"/>
        <v>38.94684615384616</v>
      </c>
      <c r="J114" s="346">
        <f t="shared" si="26"/>
        <v>18.51246153846154</v>
      </c>
      <c r="K114" s="338">
        <f>'2020_original'!N114</f>
        <v>3.34</v>
      </c>
      <c r="L114" s="75">
        <f t="shared" si="15"/>
        <v>9.1506849315068483E-3</v>
      </c>
      <c r="M114" s="68">
        <f t="shared" si="16"/>
        <v>9.1506849315068486</v>
      </c>
      <c r="N114" s="68">
        <f t="shared" si="17"/>
        <v>79.167502634351948</v>
      </c>
      <c r="O114" s="68">
        <f t="shared" si="18"/>
        <v>7.1093782929399371E-2</v>
      </c>
      <c r="P114" s="68">
        <f t="shared" si="19"/>
        <v>4.2233930453108528E-4</v>
      </c>
      <c r="Q114" s="68">
        <f t="shared" si="20"/>
        <v>0</v>
      </c>
      <c r="R114" s="68">
        <f t="shared" si="21"/>
        <v>8.7720577449947292</v>
      </c>
      <c r="S114" s="74">
        <f t="shared" si="22"/>
        <v>2.99956636459431</v>
      </c>
      <c r="T114" s="74">
        <f t="shared" si="23"/>
        <v>3.563903182297155</v>
      </c>
      <c r="U114" s="164">
        <f t="shared" si="24"/>
        <v>1.6940170284510012</v>
      </c>
      <c r="V114" s="172"/>
    </row>
    <row r="115" spans="1:175" x14ac:dyDescent="0.3">
      <c r="A115" s="92" t="s">
        <v>530</v>
      </c>
      <c r="B115" s="330" t="s">
        <v>538</v>
      </c>
      <c r="C115" s="345">
        <f t="shared" ref="C115:J130" si="27">C100</f>
        <v>61</v>
      </c>
      <c r="D115" s="74">
        <f t="shared" si="27"/>
        <v>3.15</v>
      </c>
      <c r="E115" s="74">
        <f t="shared" si="27"/>
        <v>4.78</v>
      </c>
      <c r="F115" s="74">
        <f t="shared" si="27"/>
        <v>0</v>
      </c>
      <c r="G115" s="74">
        <f t="shared" si="27"/>
        <v>3.27</v>
      </c>
      <c r="H115" s="74">
        <f t="shared" si="27"/>
        <v>1.865</v>
      </c>
      <c r="I115" s="74">
        <f t="shared" si="27"/>
        <v>0.81200000000000006</v>
      </c>
      <c r="J115" s="346">
        <f t="shared" si="27"/>
        <v>0.19500000000000001</v>
      </c>
      <c r="K115" s="338">
        <f>'2020_original'!N115</f>
        <v>160.31</v>
      </c>
      <c r="L115" s="75">
        <f t="shared" si="15"/>
        <v>0.43920547945205479</v>
      </c>
      <c r="M115" s="68">
        <f t="shared" si="16"/>
        <v>439.20547945205482</v>
      </c>
      <c r="N115" s="68">
        <f t="shared" si="17"/>
        <v>267.91534246575344</v>
      </c>
      <c r="O115" s="68">
        <f t="shared" si="18"/>
        <v>13.834972602739727</v>
      </c>
      <c r="P115" s="68">
        <f t="shared" si="19"/>
        <v>20.994021917808222</v>
      </c>
      <c r="Q115" s="68">
        <f t="shared" si="20"/>
        <v>0</v>
      </c>
      <c r="R115" s="68">
        <f t="shared" si="21"/>
        <v>14.362019178082191</v>
      </c>
      <c r="S115" s="74">
        <f t="shared" si="22"/>
        <v>8.1911821917808219</v>
      </c>
      <c r="T115" s="74">
        <f t="shared" si="23"/>
        <v>3.5663484931506857</v>
      </c>
      <c r="U115" s="164">
        <f t="shared" si="24"/>
        <v>0.85645068493150689</v>
      </c>
      <c r="V115" s="172"/>
    </row>
    <row r="116" spans="1:175" x14ac:dyDescent="0.3">
      <c r="A116" s="92" t="s">
        <v>530</v>
      </c>
      <c r="B116" s="329" t="s">
        <v>45</v>
      </c>
      <c r="C116" s="345">
        <f t="shared" si="27"/>
        <v>143</v>
      </c>
      <c r="D116" s="74">
        <f t="shared" si="27"/>
        <v>12.56</v>
      </c>
      <c r="E116" s="74">
        <f t="shared" si="27"/>
        <v>0.72</v>
      </c>
      <c r="F116" s="74">
        <f t="shared" si="27"/>
        <v>0</v>
      </c>
      <c r="G116" s="74">
        <f t="shared" si="27"/>
        <v>9.51</v>
      </c>
      <c r="H116" s="74">
        <f t="shared" si="27"/>
        <v>3.1259999999999999</v>
      </c>
      <c r="I116" s="74">
        <f t="shared" si="27"/>
        <v>3.6579999999999999</v>
      </c>
      <c r="J116" s="346">
        <f t="shared" si="27"/>
        <v>1.911</v>
      </c>
      <c r="K116" s="338">
        <f>'2020_original'!N116</f>
        <v>14.626543444696265</v>
      </c>
      <c r="L116" s="75">
        <f t="shared" si="15"/>
        <v>4.007272176629114E-2</v>
      </c>
      <c r="M116" s="68">
        <f t="shared" si="16"/>
        <v>40.072721766291139</v>
      </c>
      <c r="N116" s="68">
        <f t="shared" si="17"/>
        <v>57.303992125796327</v>
      </c>
      <c r="O116" s="68">
        <f t="shared" si="18"/>
        <v>5.0331338538461674</v>
      </c>
      <c r="P116" s="68">
        <f t="shared" si="19"/>
        <v>0.28852359671729622</v>
      </c>
      <c r="Q116" s="68">
        <f t="shared" si="20"/>
        <v>0</v>
      </c>
      <c r="R116" s="68">
        <f t="shared" si="21"/>
        <v>3.8109158399742871</v>
      </c>
      <c r="S116" s="74">
        <f t="shared" si="22"/>
        <v>1.252673282414261</v>
      </c>
      <c r="T116" s="74">
        <f t="shared" si="23"/>
        <v>1.46586016221093</v>
      </c>
      <c r="U116" s="164">
        <f t="shared" si="24"/>
        <v>0.7657897129538237</v>
      </c>
      <c r="V116" s="172"/>
    </row>
    <row r="117" spans="1:175" x14ac:dyDescent="0.3">
      <c r="A117" s="92" t="s">
        <v>530</v>
      </c>
      <c r="B117" s="329" t="s">
        <v>510</v>
      </c>
      <c r="C117" s="345">
        <f t="shared" si="27"/>
        <v>151.57142857142858</v>
      </c>
      <c r="D117" s="74">
        <f t="shared" si="27"/>
        <v>16.091428571428569</v>
      </c>
      <c r="E117" s="74">
        <f t="shared" si="27"/>
        <v>0.5647619047619048</v>
      </c>
      <c r="F117" s="74">
        <f t="shared" si="27"/>
        <v>0</v>
      </c>
      <c r="G117" s="74">
        <f t="shared" si="27"/>
        <v>8.9552380952380961</v>
      </c>
      <c r="H117" s="74">
        <f t="shared" si="27"/>
        <v>3.3169047619047611</v>
      </c>
      <c r="I117" s="74">
        <f t="shared" si="27"/>
        <v>3.1640476190476186</v>
      </c>
      <c r="J117" s="346">
        <f t="shared" si="27"/>
        <v>0.93771428571428594</v>
      </c>
      <c r="K117" s="338">
        <f>'2020_original'!N117</f>
        <v>20.13409212541471</v>
      </c>
      <c r="L117" s="75">
        <f t="shared" si="15"/>
        <v>5.5161896234012908E-2</v>
      </c>
      <c r="M117" s="68">
        <f t="shared" si="16"/>
        <v>55.161896234012907</v>
      </c>
      <c r="N117" s="68">
        <f t="shared" si="17"/>
        <v>83.609674148982435</v>
      </c>
      <c r="O117" s="68">
        <f t="shared" si="18"/>
        <v>8.8763371311417316</v>
      </c>
      <c r="P117" s="68">
        <f t="shared" si="19"/>
        <v>0.31153337587399671</v>
      </c>
      <c r="Q117" s="68">
        <f t="shared" si="20"/>
        <v>0</v>
      </c>
      <c r="R117" s="68">
        <f t="shared" si="21"/>
        <v>4.9398791456040332</v>
      </c>
      <c r="S117" s="74">
        <f t="shared" si="22"/>
        <v>1.8296675629429373</v>
      </c>
      <c r="T117" s="74">
        <f t="shared" si="23"/>
        <v>1.7453486644138032</v>
      </c>
      <c r="U117" s="164">
        <f t="shared" si="24"/>
        <v>0.51726098125722975</v>
      </c>
      <c r="V117" s="172"/>
    </row>
    <row r="118" spans="1:175" x14ac:dyDescent="0.3">
      <c r="A118" s="92" t="s">
        <v>530</v>
      </c>
      <c r="B118" s="329" t="s">
        <v>511</v>
      </c>
      <c r="C118" s="345">
        <f t="shared" si="27"/>
        <v>221.1</v>
      </c>
      <c r="D118" s="74">
        <f t="shared" si="27"/>
        <v>17.033000000000001</v>
      </c>
      <c r="E118" s="74">
        <f t="shared" si="27"/>
        <v>0.5036666666666666</v>
      </c>
      <c r="F118" s="74">
        <f t="shared" si="27"/>
        <v>0</v>
      </c>
      <c r="G118" s="74">
        <f t="shared" si="27"/>
        <v>16.241666666666664</v>
      </c>
      <c r="H118" s="74">
        <f t="shared" si="27"/>
        <v>5.8735333333333335</v>
      </c>
      <c r="I118" s="74">
        <f t="shared" si="27"/>
        <v>6.6653666666666673</v>
      </c>
      <c r="J118" s="346">
        <f t="shared" si="27"/>
        <v>1.9619333333333331</v>
      </c>
      <c r="K118" s="338">
        <f>'2020_original'!N118</f>
        <v>50.090346379215468</v>
      </c>
      <c r="L118" s="75">
        <f t="shared" si="15"/>
        <v>0.13723382569648074</v>
      </c>
      <c r="M118" s="68">
        <f t="shared" si="16"/>
        <v>137.23382569648075</v>
      </c>
      <c r="N118" s="68">
        <f t="shared" si="17"/>
        <v>303.42398861491893</v>
      </c>
      <c r="O118" s="68">
        <f t="shared" si="18"/>
        <v>23.375037530881567</v>
      </c>
      <c r="P118" s="68">
        <f t="shared" si="19"/>
        <v>0.69120103542460798</v>
      </c>
      <c r="Q118" s="68">
        <f t="shared" si="20"/>
        <v>0</v>
      </c>
      <c r="R118" s="68">
        <f t="shared" si="21"/>
        <v>22.289060523536747</v>
      </c>
      <c r="S118" s="74">
        <f t="shared" si="22"/>
        <v>8.0604744968913629</v>
      </c>
      <c r="T118" s="74">
        <f t="shared" si="23"/>
        <v>9.1471376733646625</v>
      </c>
      <c r="U118" s="164">
        <f t="shared" si="24"/>
        <v>2.6924361709478211</v>
      </c>
      <c r="V118" s="172"/>
    </row>
    <row r="119" spans="1:175" x14ac:dyDescent="0.3">
      <c r="A119" s="92" t="s">
        <v>530</v>
      </c>
      <c r="B119" s="329" t="s">
        <v>55</v>
      </c>
      <c r="C119" s="345">
        <f t="shared" si="27"/>
        <v>113.55223880597015</v>
      </c>
      <c r="D119" s="74">
        <f t="shared" si="27"/>
        <v>18.628507462686564</v>
      </c>
      <c r="E119" s="74">
        <f t="shared" si="27"/>
        <v>0</v>
      </c>
      <c r="F119" s="74">
        <f t="shared" si="27"/>
        <v>0</v>
      </c>
      <c r="G119" s="74">
        <f t="shared" si="27"/>
        <v>3.7837313432835828</v>
      </c>
      <c r="H119" s="74">
        <f t="shared" si="27"/>
        <v>0.89494029850746271</v>
      </c>
      <c r="I119" s="74">
        <f t="shared" si="27"/>
        <v>1.3985970149253732</v>
      </c>
      <c r="J119" s="346">
        <f t="shared" si="27"/>
        <v>0.94408955223880608</v>
      </c>
      <c r="K119" s="338">
        <f>'2020_original'!N119</f>
        <v>9.0229645795700435</v>
      </c>
      <c r="L119" s="75">
        <f t="shared" si="15"/>
        <v>2.4720450902931627E-2</v>
      </c>
      <c r="M119" s="68">
        <f t="shared" si="16"/>
        <v>24.720450902931628</v>
      </c>
      <c r="N119" s="68">
        <f t="shared" si="17"/>
        <v>28.070625443209522</v>
      </c>
      <c r="O119" s="68">
        <f t="shared" si="18"/>
        <v>4.605051041262386</v>
      </c>
      <c r="P119" s="68">
        <f t="shared" si="19"/>
        <v>0</v>
      </c>
      <c r="Q119" s="68">
        <f t="shared" si="20"/>
        <v>0</v>
      </c>
      <c r="R119" s="68">
        <f t="shared" si="21"/>
        <v>0.93535544901525336</v>
      </c>
      <c r="S119" s="74">
        <f t="shared" si="22"/>
        <v>0.22123327710308707</v>
      </c>
      <c r="T119" s="74">
        <f t="shared" si="23"/>
        <v>0.34573948840449426</v>
      </c>
      <c r="U119" s="164">
        <f t="shared" si="24"/>
        <v>0.23338319424090109</v>
      </c>
      <c r="V119" s="172"/>
    </row>
    <row r="120" spans="1:175" x14ac:dyDescent="0.3">
      <c r="A120" s="92" t="s">
        <v>530</v>
      </c>
      <c r="B120" s="329" t="s">
        <v>58</v>
      </c>
      <c r="C120" s="345">
        <f t="shared" si="27"/>
        <v>380.28571428571428</v>
      </c>
      <c r="D120" s="74">
        <f t="shared" si="27"/>
        <v>4.2857142857142858E-2</v>
      </c>
      <c r="E120" s="74">
        <f t="shared" si="27"/>
        <v>97.391428571428577</v>
      </c>
      <c r="F120" s="74">
        <f t="shared" si="27"/>
        <v>0.05</v>
      </c>
      <c r="G120" s="74">
        <f t="shared" si="27"/>
        <v>0</v>
      </c>
      <c r="H120" s="74">
        <f t="shared" si="27"/>
        <v>0</v>
      </c>
      <c r="I120" s="74">
        <f t="shared" si="27"/>
        <v>0</v>
      </c>
      <c r="J120" s="346">
        <f t="shared" si="27"/>
        <v>0</v>
      </c>
      <c r="K120" s="338">
        <f>'2020_original'!N120</f>
        <v>34.442358211657329</v>
      </c>
      <c r="L120" s="75">
        <f t="shared" si="15"/>
        <v>9.4362625237417341E-2</v>
      </c>
      <c r="M120" s="68">
        <f t="shared" si="16"/>
        <v>94.362625237417348</v>
      </c>
      <c r="N120" s="68">
        <f t="shared" si="17"/>
        <v>358.84758340286425</v>
      </c>
      <c r="O120" s="68">
        <f t="shared" si="18"/>
        <v>4.0441125101750297E-2</v>
      </c>
      <c r="P120" s="68">
        <f t="shared" si="19"/>
        <v>91.901108756224147</v>
      </c>
      <c r="Q120" s="68">
        <f t="shared" si="20"/>
        <v>4.7181312618708678E-2</v>
      </c>
      <c r="R120" s="68">
        <f t="shared" si="21"/>
        <v>0</v>
      </c>
      <c r="S120" s="74">
        <f t="shared" si="22"/>
        <v>0</v>
      </c>
      <c r="T120" s="74">
        <f t="shared" si="23"/>
        <v>0</v>
      </c>
      <c r="U120" s="164">
        <f t="shared" si="24"/>
        <v>0</v>
      </c>
      <c r="V120" s="172"/>
    </row>
    <row r="121" spans="1:175" x14ac:dyDescent="0.3">
      <c r="A121" s="160" t="s">
        <v>530</v>
      </c>
      <c r="B121" s="331" t="s">
        <v>512</v>
      </c>
      <c r="C121" s="345">
        <f t="shared" si="27"/>
        <v>106.8</v>
      </c>
      <c r="D121" s="74">
        <f t="shared" si="27"/>
        <v>0.29799999999999999</v>
      </c>
      <c r="E121" s="74">
        <f t="shared" si="27"/>
        <v>2.964</v>
      </c>
      <c r="F121" s="74">
        <f t="shared" si="27"/>
        <v>0</v>
      </c>
      <c r="G121" s="74">
        <f t="shared" si="27"/>
        <v>0</v>
      </c>
      <c r="H121" s="74">
        <f t="shared" si="27"/>
        <v>0</v>
      </c>
      <c r="I121" s="74">
        <f t="shared" si="27"/>
        <v>0</v>
      </c>
      <c r="J121" s="346">
        <f t="shared" si="27"/>
        <v>0</v>
      </c>
      <c r="K121" s="338">
        <f>'2020_original'!N121</f>
        <v>81.644519768874432</v>
      </c>
      <c r="L121" s="75">
        <f t="shared" si="15"/>
        <v>0.22368361580513543</v>
      </c>
      <c r="M121" s="68">
        <f t="shared" si="16"/>
        <v>223.68361580513545</v>
      </c>
      <c r="N121" s="68">
        <f t="shared" si="17"/>
        <v>238.89410167988467</v>
      </c>
      <c r="O121" s="68">
        <f t="shared" si="18"/>
        <v>0.6665771750993037</v>
      </c>
      <c r="P121" s="68">
        <f t="shared" si="19"/>
        <v>6.6299823724642151</v>
      </c>
      <c r="Q121" s="68">
        <f t="shared" si="20"/>
        <v>0</v>
      </c>
      <c r="R121" s="68">
        <f t="shared" si="21"/>
        <v>0</v>
      </c>
      <c r="S121" s="74">
        <f t="shared" si="22"/>
        <v>0</v>
      </c>
      <c r="T121" s="74">
        <f t="shared" si="23"/>
        <v>0</v>
      </c>
      <c r="U121" s="164">
        <f t="shared" si="24"/>
        <v>0</v>
      </c>
      <c r="V121" s="172"/>
    </row>
    <row r="122" spans="1:175" s="148" customFormat="1" ht="16.2" thickBot="1" x14ac:dyDescent="0.35">
      <c r="A122" s="126" t="s">
        <v>530</v>
      </c>
      <c r="B122" s="332" t="s">
        <v>555</v>
      </c>
      <c r="C122" s="347">
        <f t="shared" si="27"/>
        <v>228</v>
      </c>
      <c r="D122" s="147">
        <f t="shared" si="27"/>
        <v>19.600000000000001</v>
      </c>
      <c r="E122" s="147">
        <f t="shared" si="27"/>
        <v>57.9</v>
      </c>
      <c r="F122" s="147">
        <f t="shared" si="27"/>
        <v>37</v>
      </c>
      <c r="G122" s="147">
        <f t="shared" si="27"/>
        <v>13.7</v>
      </c>
      <c r="H122" s="147">
        <f t="shared" si="27"/>
        <v>8.07</v>
      </c>
      <c r="I122" s="147">
        <f t="shared" si="27"/>
        <v>4.57</v>
      </c>
      <c r="J122" s="348">
        <f t="shared" si="27"/>
        <v>0.44</v>
      </c>
      <c r="K122" s="339">
        <f>'2020_original'!N122</f>
        <v>0</v>
      </c>
      <c r="L122" s="171">
        <f t="shared" si="15"/>
        <v>0</v>
      </c>
      <c r="M122" s="134">
        <f t="shared" si="16"/>
        <v>0</v>
      </c>
      <c r="N122" s="134">
        <f t="shared" si="17"/>
        <v>0</v>
      </c>
      <c r="O122" s="134">
        <f t="shared" si="18"/>
        <v>0</v>
      </c>
      <c r="P122" s="134">
        <f t="shared" si="19"/>
        <v>0</v>
      </c>
      <c r="Q122" s="134">
        <f t="shared" si="20"/>
        <v>0</v>
      </c>
      <c r="R122" s="134">
        <f t="shared" si="21"/>
        <v>0</v>
      </c>
      <c r="S122" s="147">
        <f t="shared" si="22"/>
        <v>0</v>
      </c>
      <c r="T122" s="147">
        <f t="shared" si="23"/>
        <v>0</v>
      </c>
      <c r="U122" s="167">
        <f t="shared" si="24"/>
        <v>0</v>
      </c>
      <c r="V122" s="17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row>
    <row r="123" spans="1:175" x14ac:dyDescent="0.3">
      <c r="A123" s="124" t="s">
        <v>531</v>
      </c>
      <c r="B123" s="333" t="s">
        <v>503</v>
      </c>
      <c r="C123" s="343">
        <f t="shared" si="27"/>
        <v>357.3</v>
      </c>
      <c r="D123" s="206">
        <f t="shared" si="27"/>
        <v>10.72</v>
      </c>
      <c r="E123" s="206">
        <f t="shared" si="27"/>
        <v>74.533000000000001</v>
      </c>
      <c r="F123" s="206">
        <f t="shared" si="27"/>
        <v>9.7399999999999984</v>
      </c>
      <c r="G123" s="206">
        <f t="shared" si="27"/>
        <v>2.7979999999999996</v>
      </c>
      <c r="H123" s="206">
        <f t="shared" si="27"/>
        <v>0.48210000000000008</v>
      </c>
      <c r="I123" s="206">
        <f t="shared" si="27"/>
        <v>0.66289999999999993</v>
      </c>
      <c r="J123" s="344">
        <f t="shared" si="27"/>
        <v>1.2327999999999999</v>
      </c>
      <c r="K123" s="341">
        <f>'2020_original'!N123</f>
        <v>114.52891468761399</v>
      </c>
      <c r="L123" s="170">
        <f t="shared" si="15"/>
        <v>0.31377784845921641</v>
      </c>
      <c r="M123" s="130">
        <f t="shared" si="16"/>
        <v>313.77784845921639</v>
      </c>
      <c r="N123" s="130">
        <f t="shared" si="17"/>
        <v>1121.12825254478</v>
      </c>
      <c r="O123" s="130">
        <f t="shared" si="18"/>
        <v>33.636985354827999</v>
      </c>
      <c r="P123" s="130">
        <f t="shared" si="19"/>
        <v>233.86804379210776</v>
      </c>
      <c r="Q123" s="130">
        <f t="shared" si="20"/>
        <v>30.561962439927669</v>
      </c>
      <c r="R123" s="130">
        <f t="shared" si="21"/>
        <v>8.7795041998888728</v>
      </c>
      <c r="S123" s="146">
        <f t="shared" si="22"/>
        <v>1.5127230074218823</v>
      </c>
      <c r="T123" s="146">
        <f t="shared" si="23"/>
        <v>2.0800333574361449</v>
      </c>
      <c r="U123" s="168">
        <f t="shared" si="24"/>
        <v>3.8682533158052195</v>
      </c>
      <c r="V123" s="172"/>
    </row>
    <row r="124" spans="1:175" x14ac:dyDescent="0.3">
      <c r="A124" s="93" t="s">
        <v>531</v>
      </c>
      <c r="B124" s="334" t="s">
        <v>504</v>
      </c>
      <c r="C124" s="345">
        <f t="shared" si="27"/>
        <v>97</v>
      </c>
      <c r="D124" s="74">
        <f t="shared" si="27"/>
        <v>1.6949999999999996</v>
      </c>
      <c r="E124" s="74">
        <f t="shared" si="27"/>
        <v>22.623333333333335</v>
      </c>
      <c r="F124" s="74">
        <f t="shared" si="27"/>
        <v>2.3833333333333333</v>
      </c>
      <c r="G124" s="74">
        <f t="shared" si="27"/>
        <v>0.13666666666666669</v>
      </c>
      <c r="H124" s="74">
        <f t="shared" si="27"/>
        <v>3.5999999999999997E-2</v>
      </c>
      <c r="I124" s="74">
        <f t="shared" si="27"/>
        <v>1.4833333333333336E-2</v>
      </c>
      <c r="J124" s="346">
        <f t="shared" si="27"/>
        <v>4.7166666666666669E-2</v>
      </c>
      <c r="K124" s="338">
        <f>'2020_original'!N124</f>
        <v>71.125977869957453</v>
      </c>
      <c r="L124" s="75">
        <f t="shared" si="15"/>
        <v>0.19486569279440397</v>
      </c>
      <c r="M124" s="68">
        <f t="shared" si="16"/>
        <v>194.86569279440397</v>
      </c>
      <c r="N124" s="68">
        <f t="shared" si="17"/>
        <v>189.01972201057185</v>
      </c>
      <c r="O124" s="68">
        <f t="shared" si="18"/>
        <v>3.3029734928651466</v>
      </c>
      <c r="P124" s="68">
        <f t="shared" si="19"/>
        <v>44.085115233187324</v>
      </c>
      <c r="Q124" s="68">
        <f t="shared" si="20"/>
        <v>4.6442990115999612</v>
      </c>
      <c r="R124" s="68">
        <f t="shared" si="21"/>
        <v>0.26631644681901878</v>
      </c>
      <c r="S124" s="74">
        <f t="shared" si="22"/>
        <v>7.0151649405985422E-2</v>
      </c>
      <c r="T124" s="74">
        <f t="shared" si="23"/>
        <v>2.8905077764503261E-2</v>
      </c>
      <c r="U124" s="164">
        <f t="shared" si="24"/>
        <v>9.1911651768027222E-2</v>
      </c>
      <c r="V124" s="172"/>
    </row>
    <row r="125" spans="1:175" x14ac:dyDescent="0.3">
      <c r="A125" s="93" t="s">
        <v>531</v>
      </c>
      <c r="B125" s="334" t="s">
        <v>505</v>
      </c>
      <c r="C125" s="345">
        <f t="shared" si="27"/>
        <v>348.59090909090907</v>
      </c>
      <c r="D125" s="74">
        <f t="shared" si="27"/>
        <v>23.472272727272728</v>
      </c>
      <c r="E125" s="74">
        <f t="shared" si="27"/>
        <v>59.699090909090891</v>
      </c>
      <c r="F125" s="74">
        <f t="shared" si="27"/>
        <v>17.509090909090908</v>
      </c>
      <c r="G125" s="74">
        <f t="shared" si="27"/>
        <v>2.6995454545454547</v>
      </c>
      <c r="H125" s="74">
        <f t="shared" si="27"/>
        <v>0.44359090909090909</v>
      </c>
      <c r="I125" s="74">
        <f t="shared" si="27"/>
        <v>0.55286363636363633</v>
      </c>
      <c r="J125" s="346">
        <f t="shared" si="27"/>
        <v>1.2331363636363635</v>
      </c>
      <c r="K125" s="338">
        <f>'2020_original'!N125</f>
        <v>9.3926602861463913</v>
      </c>
      <c r="L125" s="75">
        <f t="shared" si="15"/>
        <v>2.5733315852455866E-2</v>
      </c>
      <c r="M125" s="68">
        <f t="shared" si="16"/>
        <v>25.733315852455867</v>
      </c>
      <c r="N125" s="68">
        <f t="shared" si="17"/>
        <v>89.703999669310917</v>
      </c>
      <c r="O125" s="68">
        <f t="shared" si="18"/>
        <v>6.0401940786589474</v>
      </c>
      <c r="P125" s="68">
        <f t="shared" si="19"/>
        <v>15.362555624681127</v>
      </c>
      <c r="Q125" s="68">
        <f t="shared" si="20"/>
        <v>4.5056696665299993</v>
      </c>
      <c r="R125" s="68">
        <f t="shared" si="21"/>
        <v>0.69468255839879733</v>
      </c>
      <c r="S125" s="74">
        <f t="shared" si="22"/>
        <v>0.114150649729144</v>
      </c>
      <c r="T125" s="74">
        <f t="shared" si="23"/>
        <v>0.1422701457788276</v>
      </c>
      <c r="U125" s="164">
        <f t="shared" si="24"/>
        <v>0.31732687534603415</v>
      </c>
      <c r="V125" s="172"/>
    </row>
    <row r="126" spans="1:175" x14ac:dyDescent="0.3">
      <c r="A126" s="93" t="s">
        <v>531</v>
      </c>
      <c r="B126" s="334" t="s">
        <v>506</v>
      </c>
      <c r="C126" s="345">
        <f t="shared" si="27"/>
        <v>588.94117647058829</v>
      </c>
      <c r="D126" s="74">
        <f t="shared" si="27"/>
        <v>16.43470588235294</v>
      </c>
      <c r="E126" s="74">
        <f t="shared" si="27"/>
        <v>20.587058823529414</v>
      </c>
      <c r="F126" s="74">
        <f t="shared" si="27"/>
        <v>8.5812499999999989</v>
      </c>
      <c r="G126" s="74">
        <f t="shared" si="27"/>
        <v>53.550588235294114</v>
      </c>
      <c r="H126" s="74">
        <f t="shared" si="27"/>
        <v>9.2591176470588241</v>
      </c>
      <c r="I126" s="74">
        <f t="shared" si="27"/>
        <v>23.740823529411763</v>
      </c>
      <c r="J126" s="346">
        <f t="shared" si="27"/>
        <v>17.267529411764702</v>
      </c>
      <c r="K126" s="338">
        <f>'2020_original'!N126</f>
        <v>5.131889579780168</v>
      </c>
      <c r="L126" s="75">
        <f t="shared" si="15"/>
        <v>1.4059971451452515E-2</v>
      </c>
      <c r="M126" s="68">
        <f t="shared" si="16"/>
        <v>14.059971451452515</v>
      </c>
      <c r="N126" s="68">
        <f t="shared" si="17"/>
        <v>82.804961277613288</v>
      </c>
      <c r="O126" s="68">
        <f t="shared" si="18"/>
        <v>2.3107149551890105</v>
      </c>
      <c r="P126" s="68">
        <f t="shared" si="19"/>
        <v>2.8945345932819722</v>
      </c>
      <c r="Q126" s="68">
        <f t="shared" si="20"/>
        <v>1.2065213001777688</v>
      </c>
      <c r="R126" s="68">
        <f t="shared" si="21"/>
        <v>7.5291974179672421</v>
      </c>
      <c r="S126" s="74">
        <f t="shared" si="22"/>
        <v>1.3018292978328725</v>
      </c>
      <c r="T126" s="74">
        <f t="shared" si="23"/>
        <v>3.3379530105750153</v>
      </c>
      <c r="U126" s="164">
        <f t="shared" si="24"/>
        <v>2.4278097056652839</v>
      </c>
      <c r="V126" s="172"/>
    </row>
    <row r="127" spans="1:175" x14ac:dyDescent="0.3">
      <c r="A127" s="93" t="s">
        <v>531</v>
      </c>
      <c r="B127" s="334" t="s">
        <v>507</v>
      </c>
      <c r="C127" s="345">
        <f t="shared" si="27"/>
        <v>51.45289855072464</v>
      </c>
      <c r="D127" s="74">
        <f t="shared" si="27"/>
        <v>1.4574055147620553</v>
      </c>
      <c r="E127" s="74">
        <f t="shared" si="27"/>
        <v>10.32230470447683</v>
      </c>
      <c r="F127" s="74">
        <f t="shared" si="27"/>
        <v>2.341478171913026</v>
      </c>
      <c r="G127" s="74">
        <f t="shared" si="27"/>
        <v>0.30573691327936681</v>
      </c>
      <c r="H127" s="74">
        <f t="shared" si="27"/>
        <v>4.7623831967473801E-2</v>
      </c>
      <c r="I127" s="74">
        <f t="shared" si="27"/>
        <v>3.6630375945767013E-2</v>
      </c>
      <c r="J127" s="346">
        <f t="shared" si="27"/>
        <v>0.11007106713835288</v>
      </c>
      <c r="K127" s="338">
        <f>'2020_original'!N127</f>
        <v>111.700596320302</v>
      </c>
      <c r="L127" s="75">
        <f t="shared" si="15"/>
        <v>0.306029031014526</v>
      </c>
      <c r="M127" s="68">
        <f t="shared" si="16"/>
        <v>306.02903101452603</v>
      </c>
      <c r="N127" s="68">
        <f t="shared" si="17"/>
        <v>157.46080686366972</v>
      </c>
      <c r="O127" s="68">
        <f t="shared" si="18"/>
        <v>4.4600839747785832</v>
      </c>
      <c r="P127" s="68">
        <f t="shared" si="19"/>
        <v>31.589249065477276</v>
      </c>
      <c r="Q127" s="68">
        <f t="shared" si="20"/>
        <v>7.1656029609220715</v>
      </c>
      <c r="R127" s="68">
        <f t="shared" si="21"/>
        <v>0.935643713162568</v>
      </c>
      <c r="S127" s="74">
        <f t="shared" si="22"/>
        <v>0.14574275150204616</v>
      </c>
      <c r="T127" s="74">
        <f t="shared" si="23"/>
        <v>0.11209958456380882</v>
      </c>
      <c r="U127" s="164">
        <f t="shared" si="24"/>
        <v>0.33684942019084974</v>
      </c>
      <c r="V127" s="172"/>
    </row>
    <row r="128" spans="1:175" x14ac:dyDescent="0.3">
      <c r="A128" s="93" t="s">
        <v>531</v>
      </c>
      <c r="B128" s="334" t="s">
        <v>508</v>
      </c>
      <c r="C128" s="345">
        <f t="shared" si="27"/>
        <v>876.54166666666663</v>
      </c>
      <c r="D128" s="74">
        <f t="shared" si="27"/>
        <v>1.1250000000000001E-2</v>
      </c>
      <c r="E128" s="74">
        <f t="shared" si="27"/>
        <v>2.9166666666666664E-2</v>
      </c>
      <c r="F128" s="74">
        <f t="shared" si="27"/>
        <v>0</v>
      </c>
      <c r="G128" s="74">
        <f t="shared" si="27"/>
        <v>99.195416666666674</v>
      </c>
      <c r="H128" s="74">
        <f t="shared" si="27"/>
        <v>26.353179166666663</v>
      </c>
      <c r="I128" s="74">
        <f t="shared" si="27"/>
        <v>33.167416666666668</v>
      </c>
      <c r="J128" s="346">
        <f t="shared" si="27"/>
        <v>34.582916666666669</v>
      </c>
      <c r="K128" s="338">
        <f>'2020_original'!N128</f>
        <v>10.087196673067822</v>
      </c>
      <c r="L128" s="75">
        <f t="shared" si="15"/>
        <v>2.7636155268678967E-2</v>
      </c>
      <c r="M128" s="68">
        <f t="shared" si="16"/>
        <v>27.636155268678966</v>
      </c>
      <c r="N128" s="68">
        <f t="shared" si="17"/>
        <v>242.2424159946664</v>
      </c>
      <c r="O128" s="68">
        <f t="shared" si="18"/>
        <v>3.1090674677263842E-3</v>
      </c>
      <c r="P128" s="68">
        <f t="shared" si="19"/>
        <v>8.0605452866980305E-3</v>
      </c>
      <c r="Q128" s="68">
        <f t="shared" si="20"/>
        <v>0</v>
      </c>
      <c r="R128" s="68">
        <f t="shared" si="21"/>
        <v>27.413799369413056</v>
      </c>
      <c r="S128" s="74">
        <f t="shared" si="22"/>
        <v>7.2830055127331574</v>
      </c>
      <c r="T128" s="74">
        <f t="shared" si="23"/>
        <v>9.1661987686097053</v>
      </c>
      <c r="U128" s="164">
        <f t="shared" si="24"/>
        <v>9.5573885464378563</v>
      </c>
      <c r="V128" s="172"/>
    </row>
    <row r="129" spans="1:175" x14ac:dyDescent="0.3">
      <c r="A129" s="93" t="s">
        <v>531</v>
      </c>
      <c r="B129" s="335" t="s">
        <v>557</v>
      </c>
      <c r="C129" s="345">
        <f t="shared" si="27"/>
        <v>865.15384615384619</v>
      </c>
      <c r="D129" s="74">
        <f t="shared" si="27"/>
        <v>0.77692307692307694</v>
      </c>
      <c r="E129" s="74">
        <f t="shared" si="27"/>
        <v>4.6153846153846149E-3</v>
      </c>
      <c r="F129" s="74">
        <f t="shared" si="27"/>
        <v>0</v>
      </c>
      <c r="G129" s="74">
        <f t="shared" si="27"/>
        <v>95.862307692307681</v>
      </c>
      <c r="H129" s="74">
        <f t="shared" si="27"/>
        <v>32.779692307692315</v>
      </c>
      <c r="I129" s="74">
        <f t="shared" si="27"/>
        <v>38.94684615384616</v>
      </c>
      <c r="J129" s="346">
        <f t="shared" si="27"/>
        <v>18.51246153846154</v>
      </c>
      <c r="K129" s="338">
        <f>'2020_original'!N129</f>
        <v>1.61</v>
      </c>
      <c r="L129" s="75">
        <f t="shared" si="15"/>
        <v>4.4109589041095897E-3</v>
      </c>
      <c r="M129" s="68">
        <f t="shared" si="16"/>
        <v>4.4109589041095898</v>
      </c>
      <c r="N129" s="68">
        <f t="shared" si="17"/>
        <v>38.161580611169661</v>
      </c>
      <c r="O129" s="68">
        <f t="shared" si="18"/>
        <v>3.426975763962066E-2</v>
      </c>
      <c r="P129" s="68">
        <f t="shared" si="19"/>
        <v>2.0358271865121181E-4</v>
      </c>
      <c r="Q129" s="68">
        <f t="shared" si="20"/>
        <v>0</v>
      </c>
      <c r="R129" s="68">
        <f t="shared" si="21"/>
        <v>4.2284469968387777</v>
      </c>
      <c r="S129" s="74">
        <f t="shared" si="22"/>
        <v>1.4458987565858805</v>
      </c>
      <c r="T129" s="74">
        <f t="shared" si="23"/>
        <v>1.7179293782929406</v>
      </c>
      <c r="U129" s="164">
        <f t="shared" si="24"/>
        <v>0.81657707060063245</v>
      </c>
      <c r="V129" s="172"/>
    </row>
    <row r="130" spans="1:175" x14ac:dyDescent="0.3">
      <c r="A130" s="93" t="s">
        <v>531</v>
      </c>
      <c r="B130" s="335" t="s">
        <v>538</v>
      </c>
      <c r="C130" s="345">
        <f t="shared" si="27"/>
        <v>61</v>
      </c>
      <c r="D130" s="74">
        <f t="shared" si="27"/>
        <v>3.15</v>
      </c>
      <c r="E130" s="74">
        <f t="shared" si="27"/>
        <v>4.78</v>
      </c>
      <c r="F130" s="74">
        <f t="shared" si="27"/>
        <v>0</v>
      </c>
      <c r="G130" s="74">
        <f t="shared" si="27"/>
        <v>3.27</v>
      </c>
      <c r="H130" s="74">
        <f t="shared" si="27"/>
        <v>1.865</v>
      </c>
      <c r="I130" s="74">
        <f t="shared" si="27"/>
        <v>0.81200000000000006</v>
      </c>
      <c r="J130" s="346">
        <f t="shared" si="27"/>
        <v>0.19500000000000001</v>
      </c>
      <c r="K130" s="338">
        <f>'2020_original'!N130</f>
        <v>53.9</v>
      </c>
      <c r="L130" s="75">
        <f t="shared" si="15"/>
        <v>0.14767123287671233</v>
      </c>
      <c r="M130" s="68">
        <f t="shared" si="16"/>
        <v>147.67123287671234</v>
      </c>
      <c r="N130" s="68">
        <f t="shared" si="17"/>
        <v>90.07945205479453</v>
      </c>
      <c r="O130" s="68">
        <f t="shared" si="18"/>
        <v>4.6516438356164382</v>
      </c>
      <c r="P130" s="68">
        <f t="shared" si="19"/>
        <v>7.0586849315068498</v>
      </c>
      <c r="Q130" s="68">
        <f t="shared" si="20"/>
        <v>0</v>
      </c>
      <c r="R130" s="68">
        <f t="shared" si="21"/>
        <v>4.828849315068493</v>
      </c>
      <c r="S130" s="74">
        <f t="shared" si="22"/>
        <v>2.7540684931506849</v>
      </c>
      <c r="T130" s="74">
        <f t="shared" si="23"/>
        <v>1.1990904109589042</v>
      </c>
      <c r="U130" s="164">
        <f t="shared" si="24"/>
        <v>0.28795890410958908</v>
      </c>
      <c r="V130" s="172"/>
    </row>
    <row r="131" spans="1:175" x14ac:dyDescent="0.3">
      <c r="A131" s="93" t="s">
        <v>531</v>
      </c>
      <c r="B131" s="334" t="s">
        <v>45</v>
      </c>
      <c r="C131" s="345">
        <f t="shared" ref="C131:J137" si="28">C116</f>
        <v>143</v>
      </c>
      <c r="D131" s="74">
        <f t="shared" si="28"/>
        <v>12.56</v>
      </c>
      <c r="E131" s="74">
        <f t="shared" si="28"/>
        <v>0.72</v>
      </c>
      <c r="F131" s="74">
        <f t="shared" si="28"/>
        <v>0</v>
      </c>
      <c r="G131" s="74">
        <f t="shared" si="28"/>
        <v>9.51</v>
      </c>
      <c r="H131" s="74">
        <f t="shared" si="28"/>
        <v>3.1259999999999999</v>
      </c>
      <c r="I131" s="74">
        <f t="shared" si="28"/>
        <v>3.6579999999999999</v>
      </c>
      <c r="J131" s="346">
        <f t="shared" si="28"/>
        <v>1.911</v>
      </c>
      <c r="K131" s="338">
        <f>'2020_original'!N131</f>
        <v>3.8319304527839595</v>
      </c>
      <c r="L131" s="75">
        <f t="shared" si="15"/>
        <v>1.0498439596668381E-2</v>
      </c>
      <c r="M131" s="68">
        <f t="shared" si="16"/>
        <v>10.498439596668382</v>
      </c>
      <c r="N131" s="68">
        <f t="shared" si="17"/>
        <v>15.012768623235786</v>
      </c>
      <c r="O131" s="68">
        <f t="shared" si="18"/>
        <v>1.3186040133415489</v>
      </c>
      <c r="P131" s="68">
        <f t="shared" si="19"/>
        <v>7.5588765096012353E-2</v>
      </c>
      <c r="Q131" s="68">
        <f t="shared" si="20"/>
        <v>0</v>
      </c>
      <c r="R131" s="68">
        <f t="shared" si="21"/>
        <v>0.99840160564316305</v>
      </c>
      <c r="S131" s="74">
        <f t="shared" si="22"/>
        <v>0.32818122179185361</v>
      </c>
      <c r="T131" s="74">
        <f t="shared" si="23"/>
        <v>0.38403292044612941</v>
      </c>
      <c r="U131" s="164">
        <f t="shared" si="24"/>
        <v>0.20062518069233279</v>
      </c>
      <c r="V131" s="172"/>
    </row>
    <row r="132" spans="1:175" x14ac:dyDescent="0.3">
      <c r="A132" s="93" t="s">
        <v>531</v>
      </c>
      <c r="B132" s="334" t="s">
        <v>510</v>
      </c>
      <c r="C132" s="345">
        <f t="shared" si="28"/>
        <v>151.57142857142858</v>
      </c>
      <c r="D132" s="74">
        <f t="shared" si="28"/>
        <v>16.091428571428569</v>
      </c>
      <c r="E132" s="74">
        <f t="shared" si="28"/>
        <v>0.5647619047619048</v>
      </c>
      <c r="F132" s="74">
        <f t="shared" si="28"/>
        <v>0</v>
      </c>
      <c r="G132" s="74">
        <f t="shared" si="28"/>
        <v>8.9552380952380961</v>
      </c>
      <c r="H132" s="74">
        <f t="shared" si="28"/>
        <v>3.3169047619047611</v>
      </c>
      <c r="I132" s="74">
        <f t="shared" si="28"/>
        <v>3.1640476190476186</v>
      </c>
      <c r="J132" s="346">
        <f t="shared" si="28"/>
        <v>0.93771428571428594</v>
      </c>
      <c r="K132" s="338">
        <f>'2020_original'!N132</f>
        <v>6.3639946191458385</v>
      </c>
      <c r="L132" s="75">
        <f t="shared" ref="L132:L137" si="29">K132/365</f>
        <v>1.7435601696289969E-2</v>
      </c>
      <c r="M132" s="68">
        <f t="shared" ref="M132:M137" si="30">L132*1000</f>
        <v>17.435601696289968</v>
      </c>
      <c r="N132" s="68">
        <f t="shared" ref="N132:N137" si="31">(M132*C132)/100</f>
        <v>26.427390571090942</v>
      </c>
      <c r="O132" s="68">
        <f t="shared" ref="O132:O137" si="32">(M132*D132)/100</f>
        <v>2.805637392957288</v>
      </c>
      <c r="P132" s="68">
        <f t="shared" ref="P132:P137" si="33">(M132*E132)/100</f>
        <v>9.8469636246666215E-2</v>
      </c>
      <c r="Q132" s="68">
        <f t="shared" ref="Q132:Q137" si="34">(M132*F132)/100</f>
        <v>0</v>
      </c>
      <c r="R132" s="68">
        <f t="shared" ref="R132:R137" si="35">(M132*G132)/100</f>
        <v>1.5613996452401389</v>
      </c>
      <c r="S132" s="74">
        <f t="shared" ref="S132:S137" si="36">(M132*H132)/100</f>
        <v>0.57832230293098918</v>
      </c>
      <c r="T132" s="74">
        <f t="shared" ref="T132:T137" si="37">(M132*I132)/100</f>
        <v>0.55167074033808894</v>
      </c>
      <c r="U132" s="164">
        <f t="shared" ref="U132:U137" si="38">(M132*J132)/100</f>
        <v>0.1634961279063534</v>
      </c>
      <c r="V132" s="172"/>
    </row>
    <row r="133" spans="1:175" x14ac:dyDescent="0.3">
      <c r="A133" s="93" t="s">
        <v>531</v>
      </c>
      <c r="B133" s="334" t="s">
        <v>511</v>
      </c>
      <c r="C133" s="345">
        <f t="shared" si="28"/>
        <v>221.1</v>
      </c>
      <c r="D133" s="74">
        <f t="shared" si="28"/>
        <v>17.033000000000001</v>
      </c>
      <c r="E133" s="74">
        <f t="shared" si="28"/>
        <v>0.5036666666666666</v>
      </c>
      <c r="F133" s="74">
        <f t="shared" si="28"/>
        <v>0</v>
      </c>
      <c r="G133" s="74">
        <f t="shared" si="28"/>
        <v>16.241666666666664</v>
      </c>
      <c r="H133" s="74">
        <f t="shared" si="28"/>
        <v>5.8735333333333335</v>
      </c>
      <c r="I133" s="74">
        <f t="shared" si="28"/>
        <v>6.6653666666666673</v>
      </c>
      <c r="J133" s="346">
        <f t="shared" si="28"/>
        <v>1.9619333333333331</v>
      </c>
      <c r="K133" s="338">
        <f>'2020_original'!N133</f>
        <v>10.484029276762461</v>
      </c>
      <c r="L133" s="75">
        <f t="shared" si="29"/>
        <v>2.8723367881540989E-2</v>
      </c>
      <c r="M133" s="68">
        <f t="shared" si="30"/>
        <v>28.723367881540987</v>
      </c>
      <c r="N133" s="68">
        <f t="shared" si="31"/>
        <v>63.507366386087121</v>
      </c>
      <c r="O133" s="68">
        <f t="shared" si="32"/>
        <v>4.8924512512628766</v>
      </c>
      <c r="P133" s="68">
        <f t="shared" si="33"/>
        <v>0.14467002956336142</v>
      </c>
      <c r="Q133" s="68">
        <f t="shared" si="34"/>
        <v>0</v>
      </c>
      <c r="R133" s="68">
        <f t="shared" si="35"/>
        <v>4.6651536667602809</v>
      </c>
      <c r="S133" s="74">
        <f t="shared" si="36"/>
        <v>1.6870765869782705</v>
      </c>
      <c r="T133" s="74">
        <f t="shared" si="37"/>
        <v>1.9145177883202726</v>
      </c>
      <c r="U133" s="164">
        <f t="shared" si="38"/>
        <v>0.56353332892391306</v>
      </c>
      <c r="V133" s="172"/>
    </row>
    <row r="134" spans="1:175" x14ac:dyDescent="0.3">
      <c r="A134" s="93" t="s">
        <v>531</v>
      </c>
      <c r="B134" s="334" t="s">
        <v>55</v>
      </c>
      <c r="C134" s="345">
        <f t="shared" si="28"/>
        <v>113.55223880597015</v>
      </c>
      <c r="D134" s="74">
        <f t="shared" si="28"/>
        <v>18.628507462686564</v>
      </c>
      <c r="E134" s="74">
        <f t="shared" si="28"/>
        <v>0</v>
      </c>
      <c r="F134" s="74">
        <f t="shared" si="28"/>
        <v>0</v>
      </c>
      <c r="G134" s="74">
        <f t="shared" si="28"/>
        <v>3.7837313432835828</v>
      </c>
      <c r="H134" s="74">
        <f t="shared" si="28"/>
        <v>0.89494029850746271</v>
      </c>
      <c r="I134" s="74">
        <f t="shared" si="28"/>
        <v>1.3985970149253732</v>
      </c>
      <c r="J134" s="346">
        <f t="shared" si="28"/>
        <v>0.94408955223880608</v>
      </c>
      <c r="K134" s="338">
        <f>'2020_original'!N134</f>
        <v>5.1827593702137928</v>
      </c>
      <c r="L134" s="75">
        <f t="shared" si="29"/>
        <v>1.4199340740311761E-2</v>
      </c>
      <c r="M134" s="68">
        <f t="shared" si="30"/>
        <v>14.199340740311762</v>
      </c>
      <c r="N134" s="68">
        <f t="shared" si="31"/>
        <v>16.123669306312223</v>
      </c>
      <c r="O134" s="68">
        <f t="shared" si="32"/>
        <v>2.6451252494612705</v>
      </c>
      <c r="P134" s="68">
        <f t="shared" si="33"/>
        <v>0</v>
      </c>
      <c r="Q134" s="68">
        <f t="shared" si="34"/>
        <v>0</v>
      </c>
      <c r="R134" s="68">
        <f t="shared" si="35"/>
        <v>0.53726490613081124</v>
      </c>
      <c r="S134" s="74">
        <f t="shared" si="36"/>
        <v>0.12707562240743786</v>
      </c>
      <c r="T134" s="74">
        <f t="shared" si="37"/>
        <v>0.19859155573308268</v>
      </c>
      <c r="U134" s="164">
        <f t="shared" si="38"/>
        <v>0.1340544924160717</v>
      </c>
      <c r="V134" s="172"/>
    </row>
    <row r="135" spans="1:175" x14ac:dyDescent="0.3">
      <c r="A135" s="93" t="s">
        <v>531</v>
      </c>
      <c r="B135" s="334" t="s">
        <v>58</v>
      </c>
      <c r="C135" s="345">
        <f t="shared" si="28"/>
        <v>380.28571428571428</v>
      </c>
      <c r="D135" s="74">
        <f t="shared" si="28"/>
        <v>4.2857142857142858E-2</v>
      </c>
      <c r="E135" s="74">
        <f t="shared" si="28"/>
        <v>97.391428571428577</v>
      </c>
      <c r="F135" s="74">
        <f t="shared" si="28"/>
        <v>0.05</v>
      </c>
      <c r="G135" s="74">
        <f t="shared" si="28"/>
        <v>0</v>
      </c>
      <c r="H135" s="74">
        <f t="shared" si="28"/>
        <v>0</v>
      </c>
      <c r="I135" s="74">
        <f t="shared" si="28"/>
        <v>0</v>
      </c>
      <c r="J135" s="346">
        <f t="shared" si="28"/>
        <v>0</v>
      </c>
      <c r="K135" s="338">
        <f>'2020_original'!N135</f>
        <v>23.199552298856304</v>
      </c>
      <c r="L135" s="75">
        <f t="shared" si="29"/>
        <v>6.3560417257140553E-2</v>
      </c>
      <c r="M135" s="68">
        <f t="shared" si="30"/>
        <v>63.56041725714055</v>
      </c>
      <c r="N135" s="68">
        <f t="shared" si="31"/>
        <v>241.71118676929734</v>
      </c>
      <c r="O135" s="68">
        <f t="shared" si="32"/>
        <v>2.7240178824488804E-2</v>
      </c>
      <c r="P135" s="68">
        <f t="shared" si="33"/>
        <v>61.902398372690001</v>
      </c>
      <c r="Q135" s="68">
        <f t="shared" si="34"/>
        <v>3.1780208628570276E-2</v>
      </c>
      <c r="R135" s="68">
        <f t="shared" si="35"/>
        <v>0</v>
      </c>
      <c r="S135" s="74">
        <f t="shared" si="36"/>
        <v>0</v>
      </c>
      <c r="T135" s="74">
        <f t="shared" si="37"/>
        <v>0</v>
      </c>
      <c r="U135" s="164">
        <f t="shared" si="38"/>
        <v>0</v>
      </c>
      <c r="V135" s="172"/>
    </row>
    <row r="136" spans="1:175" x14ac:dyDescent="0.3">
      <c r="A136" s="162" t="s">
        <v>531</v>
      </c>
      <c r="B136" s="336" t="s">
        <v>512</v>
      </c>
      <c r="C136" s="345">
        <f t="shared" si="28"/>
        <v>106.8</v>
      </c>
      <c r="D136" s="74">
        <f t="shared" si="28"/>
        <v>0.29799999999999999</v>
      </c>
      <c r="E136" s="74">
        <f t="shared" si="28"/>
        <v>2.964</v>
      </c>
      <c r="F136" s="74">
        <f t="shared" si="28"/>
        <v>0</v>
      </c>
      <c r="G136" s="74">
        <f t="shared" si="28"/>
        <v>0</v>
      </c>
      <c r="H136" s="74">
        <f t="shared" si="28"/>
        <v>0</v>
      </c>
      <c r="I136" s="74">
        <f t="shared" si="28"/>
        <v>0</v>
      </c>
      <c r="J136" s="346">
        <f t="shared" si="28"/>
        <v>0</v>
      </c>
      <c r="K136" s="338">
        <f>'2020_original'!N136</f>
        <v>17.112230134026269</v>
      </c>
      <c r="L136" s="75">
        <f t="shared" si="29"/>
        <v>4.6882822285003477E-2</v>
      </c>
      <c r="M136" s="68">
        <f t="shared" si="30"/>
        <v>46.882822285003478</v>
      </c>
      <c r="N136" s="68">
        <f t="shared" si="31"/>
        <v>50.070854200383707</v>
      </c>
      <c r="O136" s="68">
        <f t="shared" si="32"/>
        <v>0.13971081040931035</v>
      </c>
      <c r="P136" s="68">
        <f t="shared" si="33"/>
        <v>1.3896068525275029</v>
      </c>
      <c r="Q136" s="68">
        <f t="shared" si="34"/>
        <v>0</v>
      </c>
      <c r="R136" s="68">
        <f t="shared" si="35"/>
        <v>0</v>
      </c>
      <c r="S136" s="74">
        <f t="shared" si="36"/>
        <v>0</v>
      </c>
      <c r="T136" s="74">
        <f t="shared" si="37"/>
        <v>0</v>
      </c>
      <c r="U136" s="164">
        <f t="shared" si="38"/>
        <v>0</v>
      </c>
      <c r="V136" s="172"/>
    </row>
    <row r="137" spans="1:175" s="148" customFormat="1" ht="16.2" thickBot="1" x14ac:dyDescent="0.35">
      <c r="A137" s="128" t="s">
        <v>531</v>
      </c>
      <c r="B137" s="337" t="s">
        <v>555</v>
      </c>
      <c r="C137" s="347">
        <f t="shared" si="28"/>
        <v>228</v>
      </c>
      <c r="D137" s="147">
        <f t="shared" si="28"/>
        <v>19.600000000000001</v>
      </c>
      <c r="E137" s="147">
        <f t="shared" si="28"/>
        <v>57.9</v>
      </c>
      <c r="F137" s="147">
        <f t="shared" si="28"/>
        <v>37</v>
      </c>
      <c r="G137" s="147">
        <f t="shared" si="28"/>
        <v>13.7</v>
      </c>
      <c r="H137" s="147">
        <f t="shared" si="28"/>
        <v>8.07</v>
      </c>
      <c r="I137" s="147">
        <f t="shared" si="28"/>
        <v>4.57</v>
      </c>
      <c r="J137" s="348">
        <f t="shared" si="28"/>
        <v>0.44</v>
      </c>
      <c r="K137" s="339">
        <f>'2020_original'!N137</f>
        <v>0</v>
      </c>
      <c r="L137" s="171">
        <f t="shared" si="29"/>
        <v>0</v>
      </c>
      <c r="M137" s="134">
        <f t="shared" si="30"/>
        <v>0</v>
      </c>
      <c r="N137" s="134">
        <f t="shared" si="31"/>
        <v>0</v>
      </c>
      <c r="O137" s="134">
        <f t="shared" si="32"/>
        <v>0</v>
      </c>
      <c r="P137" s="134">
        <f t="shared" si="33"/>
        <v>0</v>
      </c>
      <c r="Q137" s="134">
        <f t="shared" si="34"/>
        <v>0</v>
      </c>
      <c r="R137" s="134">
        <f t="shared" si="35"/>
        <v>0</v>
      </c>
      <c r="S137" s="147">
        <f t="shared" si="36"/>
        <v>0</v>
      </c>
      <c r="T137" s="147">
        <f t="shared" si="37"/>
        <v>0</v>
      </c>
      <c r="U137" s="167">
        <f t="shared" si="38"/>
        <v>0</v>
      </c>
      <c r="V137" s="172"/>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row>
  </sheetData>
  <mergeCells count="7">
    <mergeCell ref="N1:U1"/>
    <mergeCell ref="A1:A2"/>
    <mergeCell ref="B1:B2"/>
    <mergeCell ref="C1:J1"/>
    <mergeCell ref="K1:K2"/>
    <mergeCell ref="L1:L2"/>
    <mergeCell ref="M1: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DW513"/>
  <sheetViews>
    <sheetView workbookViewId="0">
      <pane xSplit="2" ySplit="1" topLeftCell="C2" activePane="bottomRight" state="frozen"/>
      <selection pane="topRight" activeCell="C1" sqref="C1"/>
      <selection pane="bottomLeft" activeCell="A2" sqref="A2"/>
      <selection pane="bottomRight" activeCell="K18" sqref="K18"/>
    </sheetView>
  </sheetViews>
  <sheetFormatPr baseColWidth="10" defaultRowHeight="15.6" x14ac:dyDescent="0.3"/>
  <cols>
    <col min="1" max="1" width="9.8984375" customWidth="1"/>
    <col min="2" max="2" width="21.796875" bestFit="1" customWidth="1"/>
    <col min="3" max="3" width="11.5" bestFit="1" customWidth="1"/>
    <col min="4" max="4" width="10.5" bestFit="1" customWidth="1"/>
    <col min="5" max="5" width="15" bestFit="1" customWidth="1"/>
    <col min="11" max="11" width="11.59765625" style="172" bestFit="1" customWidth="1"/>
    <col min="12" max="17" width="11.59765625" bestFit="1" customWidth="1"/>
    <col min="18" max="18" width="10.8984375"/>
    <col min="19" max="19" width="14.19921875" customWidth="1"/>
    <col min="20" max="20" width="13.19921875" customWidth="1"/>
    <col min="21" max="127" width="10.8984375"/>
  </cols>
  <sheetData>
    <row r="1" spans="1:20" ht="15.75" customHeight="1" x14ac:dyDescent="0.3">
      <c r="A1" s="391" t="s">
        <v>514</v>
      </c>
      <c r="B1" s="391" t="s">
        <v>513</v>
      </c>
      <c r="C1" s="399" t="s">
        <v>545</v>
      </c>
      <c r="D1" s="400"/>
      <c r="E1" s="400"/>
      <c r="F1" s="400"/>
      <c r="G1" s="400"/>
      <c r="H1" s="400"/>
      <c r="I1" s="400"/>
      <c r="J1" s="400"/>
      <c r="K1" s="403" t="s">
        <v>589</v>
      </c>
      <c r="L1" s="404"/>
      <c r="M1" s="404"/>
      <c r="N1" s="404"/>
      <c r="O1" s="404"/>
      <c r="P1" s="404"/>
      <c r="Q1" s="404"/>
      <c r="R1" s="404"/>
      <c r="S1" s="404"/>
      <c r="T1" s="404"/>
    </row>
    <row r="2" spans="1:20" ht="36.9" customHeight="1" thickBot="1" x14ac:dyDescent="0.35">
      <c r="A2" s="398"/>
      <c r="B2" s="398"/>
      <c r="C2" s="290" t="s">
        <v>0</v>
      </c>
      <c r="D2" s="290" t="s">
        <v>2</v>
      </c>
      <c r="E2" s="290" t="s">
        <v>1</v>
      </c>
      <c r="F2" s="290" t="s">
        <v>7</v>
      </c>
      <c r="G2" s="290" t="s">
        <v>3</v>
      </c>
      <c r="H2" s="290" t="s">
        <v>4</v>
      </c>
      <c r="I2" s="290" t="s">
        <v>5</v>
      </c>
      <c r="J2" s="290" t="s">
        <v>6</v>
      </c>
      <c r="K2" s="4" t="s">
        <v>548</v>
      </c>
      <c r="L2" s="4" t="s">
        <v>549</v>
      </c>
      <c r="M2" s="4" t="s">
        <v>550</v>
      </c>
      <c r="N2" s="4" t="s">
        <v>551</v>
      </c>
      <c r="O2" s="4" t="s">
        <v>552</v>
      </c>
      <c r="P2" s="4" t="s">
        <v>553</v>
      </c>
      <c r="Q2" s="4" t="s">
        <v>554</v>
      </c>
      <c r="R2" s="4" t="s">
        <v>559</v>
      </c>
      <c r="S2" s="4" t="s">
        <v>561</v>
      </c>
      <c r="T2" s="4" t="s">
        <v>560</v>
      </c>
    </row>
    <row r="3" spans="1:20" x14ac:dyDescent="0.3">
      <c r="A3" s="94" t="s">
        <v>502</v>
      </c>
      <c r="B3" s="95" t="s">
        <v>503</v>
      </c>
      <c r="C3" s="74">
        <f>Intake_2020!N3</f>
        <v>696.15375432615633</v>
      </c>
      <c r="D3" s="74">
        <f>Intake_2020!O3</f>
        <v>20.886561003012584</v>
      </c>
      <c r="E3" s="74">
        <f>Intake_2020!P3</f>
        <v>145.21810179454636</v>
      </c>
      <c r="F3" s="74">
        <f>Intake_2020!Q3</f>
        <v>18.977155239677476</v>
      </c>
      <c r="G3" s="74">
        <f>Intake_2020!R3</f>
        <v>5.4515482916445146</v>
      </c>
      <c r="H3" s="74">
        <f>Intake_2020!S3</f>
        <v>0.93931073316719849</v>
      </c>
      <c r="I3" s="74">
        <f>Intake_2020!T3</f>
        <v>1.2915766127702464</v>
      </c>
      <c r="J3" s="74">
        <f>Intake_2020!U3</f>
        <v>2.4019545153464468</v>
      </c>
    </row>
    <row r="4" spans="1:20" x14ac:dyDescent="0.3">
      <c r="A4" s="76" t="s">
        <v>502</v>
      </c>
      <c r="B4" s="77" t="s">
        <v>504</v>
      </c>
      <c r="C4" s="74">
        <f>Intake_2020!N4</f>
        <v>122.83645397515373</v>
      </c>
      <c r="D4" s="74">
        <f>Intake_2020!O4</f>
        <v>2.1464720565761395</v>
      </c>
      <c r="E4" s="74">
        <f>Intake_2020!P4</f>
        <v>28.649175708913003</v>
      </c>
      <c r="F4" s="74">
        <f>Intake_2020!Q4</f>
        <v>3.0181465495613371</v>
      </c>
      <c r="G4" s="74">
        <f>Intake_2020!R4</f>
        <v>0.17306854340141936</v>
      </c>
      <c r="H4" s="74">
        <f>Intake_2020!S4</f>
        <v>4.5588787042325087E-2</v>
      </c>
      <c r="I4" s="74">
        <f>Intake_2020!T4</f>
        <v>1.8784268735032101E-2</v>
      </c>
      <c r="J4" s="74">
        <f>Intake_2020!U4</f>
        <v>5.9729753393416678E-2</v>
      </c>
    </row>
    <row r="5" spans="1:20" x14ac:dyDescent="0.3">
      <c r="A5" s="76" t="s">
        <v>502</v>
      </c>
      <c r="B5" s="77" t="s">
        <v>505</v>
      </c>
      <c r="C5" s="74">
        <f>Intake_2020!N5</f>
        <v>30.212130992364955</v>
      </c>
      <c r="D5" s="74">
        <f>Intake_2020!O5</f>
        <v>2.0343255082993013</v>
      </c>
      <c r="E5" s="74">
        <f>Intake_2020!P5</f>
        <v>5.1740785764444226</v>
      </c>
      <c r="F5" s="74">
        <f>Intake_2020!Q5</f>
        <v>1.5175006986907005</v>
      </c>
      <c r="G5" s="74">
        <f>Intake_2020!R5</f>
        <v>0.23396772195026144</v>
      </c>
      <c r="H5" s="74">
        <f>Intake_2020!S5</f>
        <v>3.8445714741751159E-2</v>
      </c>
      <c r="I5" s="74">
        <f>Intake_2020!T5</f>
        <v>4.7916305810423124E-2</v>
      </c>
      <c r="J5" s="74">
        <f>Intake_2020!U5</f>
        <v>0.10687506867803741</v>
      </c>
    </row>
    <row r="6" spans="1:20" x14ac:dyDescent="0.3">
      <c r="A6" s="76" t="s">
        <v>502</v>
      </c>
      <c r="B6" s="77" t="s">
        <v>506</v>
      </c>
      <c r="C6" s="74" t="s">
        <v>617</v>
      </c>
      <c r="D6" s="74" t="s">
        <v>617</v>
      </c>
      <c r="E6" s="74" t="s">
        <v>617</v>
      </c>
      <c r="F6" s="74" t="s">
        <v>617</v>
      </c>
      <c r="G6" s="74" t="s">
        <v>617</v>
      </c>
      <c r="H6" s="74" t="s">
        <v>617</v>
      </c>
      <c r="I6" s="74" t="s">
        <v>617</v>
      </c>
      <c r="J6" s="74" t="s">
        <v>617</v>
      </c>
    </row>
    <row r="7" spans="1:20" x14ac:dyDescent="0.3">
      <c r="A7" s="76" t="s">
        <v>502</v>
      </c>
      <c r="B7" s="77" t="s">
        <v>507</v>
      </c>
      <c r="C7" s="74">
        <f>Intake_2020!N6</f>
        <v>176.76487141362199</v>
      </c>
      <c r="D7" s="74">
        <f>Intake_2020!O6</f>
        <v>5.0068724147862431</v>
      </c>
      <c r="E7" s="74">
        <f>Intake_2020!P6</f>
        <v>35.461964537921546</v>
      </c>
      <c r="F7" s="74">
        <f>Intake_2020!Q6</f>
        <v>8.0440771974775309</v>
      </c>
      <c r="G7" s="74">
        <f>Intake_2020!R6</f>
        <v>1.0503498866822121</v>
      </c>
      <c r="H7" s="74">
        <f>Intake_2020!S6</f>
        <v>0.16361022937620079</v>
      </c>
      <c r="I7" s="74">
        <f>Intake_2020!T6</f>
        <v>0.12584254485688148</v>
      </c>
      <c r="J7" s="74">
        <f>Intake_2020!U6</f>
        <v>0.37814581057838348</v>
      </c>
    </row>
    <row r="8" spans="1:20" x14ac:dyDescent="0.3">
      <c r="A8" s="76" t="s">
        <v>502</v>
      </c>
      <c r="B8" s="77" t="s">
        <v>508</v>
      </c>
      <c r="C8" s="74">
        <f>Intake_2020!N7</f>
        <v>453.38345808562781</v>
      </c>
      <c r="D8" s="74">
        <f>Intake_2020!O7</f>
        <v>5.8189634302951709E-3</v>
      </c>
      <c r="E8" s="74">
        <f>Intake_2020!P7</f>
        <v>1.5086201485950442E-2</v>
      </c>
      <c r="F8" s="74">
        <f>Intake_2020!Q7</f>
        <v>0</v>
      </c>
      <c r="G8" s="74">
        <f>Intake_2020!R7</f>
        <v>51.307955736553374</v>
      </c>
      <c r="H8" s="74">
        <f>Intake_2020!S7</f>
        <v>13.630949852697768</v>
      </c>
      <c r="I8" s="74">
        <f>Intake_2020!T7</f>
        <v>17.155554192061857</v>
      </c>
      <c r="J8" s="74">
        <f>Intake_2020!U7</f>
        <v>17.887709101891442</v>
      </c>
    </row>
    <row r="9" spans="1:20" x14ac:dyDescent="0.3">
      <c r="A9" s="76" t="s">
        <v>502</v>
      </c>
      <c r="B9" s="214" t="s">
        <v>556</v>
      </c>
      <c r="C9" s="74">
        <f>Intake_2020!N8</f>
        <v>151.69820864067441</v>
      </c>
      <c r="D9" s="74">
        <f>Intake_2020!O8</f>
        <v>0.13622760800842995</v>
      </c>
      <c r="E9" s="74">
        <f>Intake_2020!P8</f>
        <v>8.0927291886196003E-4</v>
      </c>
      <c r="F9" s="74">
        <f>Intake_2020!Q8</f>
        <v>0</v>
      </c>
      <c r="G9" s="74">
        <f>Intake_2020!R8</f>
        <v>16.808733403582718</v>
      </c>
      <c r="H9" s="74">
        <f>Intake_2020!S8</f>
        <v>5.7476720758693389</v>
      </c>
      <c r="I9" s="74">
        <f>Intake_2020!T8</f>
        <v>6.82903603793467</v>
      </c>
      <c r="J9" s="74">
        <f>Intake_2020!U8</f>
        <v>3.2460206533192841</v>
      </c>
    </row>
    <row r="10" spans="1:20" x14ac:dyDescent="0.3">
      <c r="A10" s="76" t="s">
        <v>502</v>
      </c>
      <c r="B10" s="214" t="s">
        <v>540</v>
      </c>
      <c r="C10" s="74">
        <f>Intake_2020!N9</f>
        <v>295.30684931506846</v>
      </c>
      <c r="D10" s="74">
        <f>Intake_2020!O9</f>
        <v>15.249452054794517</v>
      </c>
      <c r="E10" s="74">
        <f>Intake_2020!P9</f>
        <v>23.140438356164381</v>
      </c>
      <c r="F10" s="74">
        <f>Intake_2020!Q9</f>
        <v>0</v>
      </c>
      <c r="G10" s="74">
        <f>Intake_2020!R9</f>
        <v>15.830383561643835</v>
      </c>
      <c r="H10" s="74">
        <f>Intake_2020!S9</f>
        <v>9.0286438356164371</v>
      </c>
      <c r="I10" s="74">
        <f>Intake_2020!T9</f>
        <v>3.9309698630136984</v>
      </c>
      <c r="J10" s="74">
        <f>Intake_2020!U9</f>
        <v>0.94401369863013684</v>
      </c>
    </row>
    <row r="11" spans="1:20" x14ac:dyDescent="0.3">
      <c r="A11" s="76" t="s">
        <v>502</v>
      </c>
      <c r="B11" s="77" t="s">
        <v>45</v>
      </c>
      <c r="C11" s="74">
        <f>Intake_2020!N10</f>
        <v>47.22314959316094</v>
      </c>
      <c r="D11" s="74">
        <f>Intake_2020!O10</f>
        <v>4.14771160063008</v>
      </c>
      <c r="E11" s="74">
        <f>Intake_2020!P10</f>
        <v>0.23776690704248865</v>
      </c>
      <c r="F11" s="74">
        <f>Intake_2020!Q10</f>
        <v>0</v>
      </c>
      <c r="G11" s="74">
        <f>Intake_2020!R10</f>
        <v>3.1405045638528706</v>
      </c>
      <c r="H11" s="74">
        <f>Intake_2020!S10</f>
        <v>1.032304654742805</v>
      </c>
      <c r="I11" s="74">
        <f>Intake_2020!T10</f>
        <v>1.2079879805019771</v>
      </c>
      <c r="J11" s="74">
        <f>Intake_2020!U10</f>
        <v>0.63107299910860537</v>
      </c>
    </row>
    <row r="12" spans="1:20" x14ac:dyDescent="0.3">
      <c r="A12" s="76" t="s">
        <v>502</v>
      </c>
      <c r="B12" s="77" t="s">
        <v>510</v>
      </c>
      <c r="C12" s="74">
        <f>Intake_2020!N11</f>
        <v>39.900768730423209</v>
      </c>
      <c r="D12" s="74">
        <f>Intake_2020!O11</f>
        <v>4.2360250610696228</v>
      </c>
      <c r="E12" s="74">
        <f>Intake_2020!P11</f>
        <v>0.14867204434270162</v>
      </c>
      <c r="F12" s="74">
        <f>Intake_2020!Q11</f>
        <v>0</v>
      </c>
      <c r="G12" s="74">
        <f>Intake_2020!R11</f>
        <v>2.3574422140884037</v>
      </c>
      <c r="H12" s="74">
        <f>Intake_2020!S11</f>
        <v>0.87316620983902848</v>
      </c>
      <c r="I12" s="74">
        <f>Intake_2020!T11</f>
        <v>0.8329269802993936</v>
      </c>
      <c r="J12" s="74">
        <f>Intake_2020!U11</f>
        <v>0.24685075018520078</v>
      </c>
    </row>
    <row r="13" spans="1:20" x14ac:dyDescent="0.3">
      <c r="A13" s="76" t="s">
        <v>502</v>
      </c>
      <c r="B13" s="77" t="s">
        <v>511</v>
      </c>
      <c r="C13" s="74">
        <f>Intake_2020!N12</f>
        <v>248.45582800008907</v>
      </c>
      <c r="D13" s="74">
        <f>Intake_2020!O12</f>
        <v>19.140425682159734</v>
      </c>
      <c r="E13" s="74">
        <f>Intake_2020!P12</f>
        <v>0.56598335008010636</v>
      </c>
      <c r="F13" s="74">
        <f>Intake_2020!Q12</f>
        <v>0</v>
      </c>
      <c r="G13" s="74">
        <f>Intake_2020!R12</f>
        <v>18.25118380718278</v>
      </c>
      <c r="H13" s="74">
        <f>Intake_2020!S12</f>
        <v>6.6002423682472031</v>
      </c>
      <c r="I13" s="74">
        <f>Intake_2020!T12</f>
        <v>7.490046106245412</v>
      </c>
      <c r="J13" s="74">
        <f>Intake_2020!U12</f>
        <v>2.2046755803451292</v>
      </c>
    </row>
    <row r="14" spans="1:20" x14ac:dyDescent="0.3">
      <c r="A14" s="76" t="s">
        <v>502</v>
      </c>
      <c r="B14" s="77" t="s">
        <v>55</v>
      </c>
      <c r="C14" s="74">
        <f>Intake_2020!N13</f>
        <v>33.036986092395637</v>
      </c>
      <c r="D14" s="74">
        <f>Intake_2020!O13</f>
        <v>5.4197939947134479</v>
      </c>
      <c r="E14" s="74">
        <f>Intake_2020!P13</f>
        <v>0</v>
      </c>
      <c r="F14" s="74">
        <f>Intake_2020!Q13</f>
        <v>0</v>
      </c>
      <c r="G14" s="74">
        <f>Intake_2020!R13</f>
        <v>1.1008420536649868</v>
      </c>
      <c r="H14" s="74">
        <f>Intake_2020!S13</f>
        <v>0.2603747007211008</v>
      </c>
      <c r="I14" s="74">
        <f>Intake_2020!T13</f>
        <v>0.40690901929206441</v>
      </c>
      <c r="J14" s="74">
        <f>Intake_2020!U13</f>
        <v>0.27467422690436305</v>
      </c>
    </row>
    <row r="15" spans="1:20" x14ac:dyDescent="0.3">
      <c r="A15" s="76" t="s">
        <v>502</v>
      </c>
      <c r="B15" s="77" t="s">
        <v>58</v>
      </c>
      <c r="C15" s="74">
        <f>Intake_2020!N14</f>
        <v>363.54449036855237</v>
      </c>
      <c r="D15" s="74">
        <f>Intake_2020!O14</f>
        <v>4.0970453460017167E-2</v>
      </c>
      <c r="E15" s="74">
        <f>Intake_2020!P14</f>
        <v>93.103989806107023</v>
      </c>
      <c r="F15" s="74">
        <f>Intake_2020!Q14</f>
        <v>4.7798862370020033E-2</v>
      </c>
      <c r="G15" s="74">
        <f>Intake_2020!R14</f>
        <v>0</v>
      </c>
      <c r="H15" s="74">
        <f>Intake_2020!S14</f>
        <v>0</v>
      </c>
      <c r="I15" s="74">
        <f>Intake_2020!T14</f>
        <v>0</v>
      </c>
      <c r="J15" s="74">
        <f>Intake_2020!U14</f>
        <v>0</v>
      </c>
    </row>
    <row r="16" spans="1:20" x14ac:dyDescent="0.3">
      <c r="A16" s="143" t="s">
        <v>502</v>
      </c>
      <c r="B16" s="144" t="s">
        <v>512</v>
      </c>
      <c r="C16" s="74">
        <f>Intake_2020!N15</f>
        <v>286.70383842827823</v>
      </c>
      <c r="D16" s="74">
        <f>Intake_2020!O15</f>
        <v>0.79997887501523324</v>
      </c>
      <c r="E16" s="74">
        <f>Intake_2020!P15</f>
        <v>7.9568368642454743</v>
      </c>
      <c r="F16" s="74">
        <f>Intake_2020!Q15</f>
        <v>0</v>
      </c>
      <c r="G16" s="74">
        <f>Intake_2020!R15</f>
        <v>0</v>
      </c>
      <c r="H16" s="74">
        <f>Intake_2020!S15</f>
        <v>0</v>
      </c>
      <c r="I16" s="74">
        <f>Intake_2020!T15</f>
        <v>0</v>
      </c>
      <c r="J16" s="74">
        <f>Intake_2020!U15</f>
        <v>0</v>
      </c>
    </row>
    <row r="17" spans="1:127" s="148" customFormat="1" ht="16.2" thickBot="1" x14ac:dyDescent="0.35">
      <c r="A17" s="98" t="s">
        <v>502</v>
      </c>
      <c r="B17" s="223" t="s">
        <v>558</v>
      </c>
      <c r="C17" s="74">
        <f>Intake_2020!N16</f>
        <v>0</v>
      </c>
      <c r="D17" s="74">
        <f>Intake_2020!O16</f>
        <v>0</v>
      </c>
      <c r="E17" s="74">
        <f>Intake_2020!P16</f>
        <v>0</v>
      </c>
      <c r="F17" s="74">
        <f>Intake_2020!Q16</f>
        <v>0</v>
      </c>
      <c r="G17" s="74">
        <f>Intake_2020!R16</f>
        <v>0</v>
      </c>
      <c r="H17" s="74">
        <f>Intake_2020!S16</f>
        <v>0</v>
      </c>
      <c r="I17" s="74">
        <f>Intake_2020!T16</f>
        <v>0</v>
      </c>
      <c r="J17" s="74">
        <f>Intake_2020!U16</f>
        <v>0</v>
      </c>
      <c r="K17" s="172"/>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row>
    <row r="18" spans="1:127" x14ac:dyDescent="0.3">
      <c r="A18" s="169"/>
      <c r="B18" s="189" t="s">
        <v>546</v>
      </c>
      <c r="C18" s="146">
        <f>SUM(C3:C15)</f>
        <v>2658.5169495332889</v>
      </c>
      <c r="D18" s="146">
        <f t="shared" ref="D18:J18" si="0">SUM(D3:D15)</f>
        <v>78.450656400940417</v>
      </c>
      <c r="E18" s="146">
        <f t="shared" si="0"/>
        <v>331.71606655596685</v>
      </c>
      <c r="F18" s="146">
        <f t="shared" si="0"/>
        <v>31.604678547777063</v>
      </c>
      <c r="G18" s="146">
        <f t="shared" si="0"/>
        <v>115.70597978424739</v>
      </c>
      <c r="H18" s="146">
        <f t="shared" si="0"/>
        <v>38.360309162061156</v>
      </c>
      <c r="I18" s="146">
        <f t="shared" si="0"/>
        <v>39.337549911521656</v>
      </c>
      <c r="J18" s="146">
        <f t="shared" si="0"/>
        <v>28.381722158380445</v>
      </c>
      <c r="K18" s="174">
        <f>((D18*4)*100)/C18</f>
        <v>11.803672181170434</v>
      </c>
      <c r="L18" s="174">
        <f>((E18*4)*100)/C18</f>
        <v>49.909941949281254</v>
      </c>
      <c r="M18" s="174">
        <f>(F18*1000)/C18</f>
        <v>11.888086157707351</v>
      </c>
      <c r="N18" s="174">
        <f>((G18*9)*100)/C18</f>
        <v>39.170478798002009</v>
      </c>
      <c r="O18" s="174">
        <f>((H18*9)*100)/C18</f>
        <v>12.986292320579672</v>
      </c>
      <c r="P18" s="174">
        <f>((I18*9)*100)/C18</f>
        <v>13.317122137056428</v>
      </c>
      <c r="Q18" s="174">
        <f>((J18*9)*100)/C18</f>
        <v>9.6081952560154473</v>
      </c>
      <c r="R18" s="68">
        <f>(C15*100)/C18</f>
        <v>13.674710271543454</v>
      </c>
      <c r="S18" s="74">
        <f>((D9+D10+D11+D12+D13+D14)*100)/D18</f>
        <v>61.605139100909405</v>
      </c>
      <c r="T18" s="74">
        <f>100-S18</f>
        <v>38.394860899090595</v>
      </c>
    </row>
    <row r="19" spans="1:127" ht="16.2" thickBot="1" x14ac:dyDescent="0.35">
      <c r="A19" s="173"/>
      <c r="B19" s="190" t="s">
        <v>547</v>
      </c>
      <c r="C19" s="147">
        <f>SUM(C3:C16)</f>
        <v>2945.2207879615671</v>
      </c>
      <c r="D19" s="147">
        <f t="shared" ref="D19:J19" si="1">SUM(D3:D16)</f>
        <v>79.250635275955645</v>
      </c>
      <c r="E19" s="147">
        <f t="shared" si="1"/>
        <v>339.67290342021232</v>
      </c>
      <c r="F19" s="147">
        <f t="shared" si="1"/>
        <v>31.604678547777063</v>
      </c>
      <c r="G19" s="147">
        <f t="shared" si="1"/>
        <v>115.70597978424739</v>
      </c>
      <c r="H19" s="147">
        <f t="shared" si="1"/>
        <v>38.360309162061156</v>
      </c>
      <c r="I19" s="147">
        <f t="shared" si="1"/>
        <v>39.337549911521656</v>
      </c>
      <c r="J19" s="147">
        <f t="shared" si="1"/>
        <v>28.381722158380445</v>
      </c>
    </row>
    <row r="20" spans="1:127" x14ac:dyDescent="0.3">
      <c r="A20" s="96" t="s">
        <v>524</v>
      </c>
      <c r="B20" s="97" t="s">
        <v>503</v>
      </c>
      <c r="C20" s="146">
        <v>730.4330397945206</v>
      </c>
      <c r="D20" s="146">
        <v>21.915035506849318</v>
      </c>
      <c r="E20" s="146">
        <v>152.36878185</v>
      </c>
      <c r="F20" s="146">
        <v>19.911608753424652</v>
      </c>
      <c r="G20" s="146">
        <v>5.7199878123287657</v>
      </c>
      <c r="H20" s="146">
        <v>0.98556330390410973</v>
      </c>
      <c r="I20" s="146">
        <v>1.3551750967808218</v>
      </c>
      <c r="J20" s="168">
        <v>2.520229083287671</v>
      </c>
    </row>
    <row r="21" spans="1:127" x14ac:dyDescent="0.3">
      <c r="A21" s="86" t="s">
        <v>524</v>
      </c>
      <c r="B21" s="78" t="s">
        <v>504</v>
      </c>
      <c r="C21" s="74">
        <v>131.42378834136989</v>
      </c>
      <c r="D21" s="74">
        <v>2.2965290849342463</v>
      </c>
      <c r="E21" s="74">
        <v>30.652001768827404</v>
      </c>
      <c r="F21" s="74">
        <v>3.2291411912054797</v>
      </c>
      <c r="G21" s="74">
        <v>0.18516753683835621</v>
      </c>
      <c r="H21" s="74">
        <v>4.87758389720548E-2</v>
      </c>
      <c r="I21" s="74">
        <v>2.0097452169041102E-2</v>
      </c>
      <c r="J21" s="164">
        <v>6.3905381616164394E-2</v>
      </c>
    </row>
    <row r="22" spans="1:127" x14ac:dyDescent="0.3">
      <c r="A22" s="86" t="s">
        <v>524</v>
      </c>
      <c r="B22" s="78" t="s">
        <v>505</v>
      </c>
      <c r="C22" s="74">
        <v>25.396519053549188</v>
      </c>
      <c r="D22" s="74">
        <v>1.7100676064757161</v>
      </c>
      <c r="E22" s="74">
        <v>4.3493650012453289</v>
      </c>
      <c r="F22" s="74">
        <v>1.2756212204234121</v>
      </c>
      <c r="G22" s="74">
        <v>0.19667482938978828</v>
      </c>
      <c r="H22" s="74">
        <v>3.2317724533001246E-2</v>
      </c>
      <c r="I22" s="74">
        <v>4.0278766625155657E-2</v>
      </c>
      <c r="J22" s="164">
        <v>8.983989638854295E-2</v>
      </c>
      <c r="O22" s="292"/>
    </row>
    <row r="23" spans="1:127" x14ac:dyDescent="0.3">
      <c r="A23" s="86" t="s">
        <v>524</v>
      </c>
      <c r="B23" s="78" t="s">
        <v>506</v>
      </c>
      <c r="C23" s="74">
        <v>60.32874608219177</v>
      </c>
      <c r="D23" s="74">
        <v>1.6835046312328763</v>
      </c>
      <c r="E23" s="74">
        <v>2.1088548295890406</v>
      </c>
      <c r="F23" s="74">
        <v>0.8790284547945203</v>
      </c>
      <c r="G23" s="74">
        <v>5.4855051221917792</v>
      </c>
      <c r="H23" s="74">
        <v>0.94846646794520528</v>
      </c>
      <c r="I23" s="74">
        <v>2.4319136981917797</v>
      </c>
      <c r="J23" s="164">
        <v>1.7688156966575335</v>
      </c>
    </row>
    <row r="24" spans="1:127" x14ac:dyDescent="0.3">
      <c r="A24" s="86" t="s">
        <v>524</v>
      </c>
      <c r="B24" s="78" t="s">
        <v>507</v>
      </c>
      <c r="C24" s="74">
        <v>156.04982837671233</v>
      </c>
      <c r="D24" s="74">
        <v>4.4201179498115923</v>
      </c>
      <c r="E24" s="74">
        <v>31.306183382414204</v>
      </c>
      <c r="F24" s="74">
        <v>7.1013932580422123</v>
      </c>
      <c r="G24" s="74">
        <v>0.9272595750584598</v>
      </c>
      <c r="H24" s="74">
        <v>0.14443677644009056</v>
      </c>
      <c r="I24" s="74">
        <v>0.11109507998030736</v>
      </c>
      <c r="J24" s="164">
        <v>0.33383097201507689</v>
      </c>
    </row>
    <row r="25" spans="1:127" x14ac:dyDescent="0.3">
      <c r="A25" s="86" t="s">
        <v>524</v>
      </c>
      <c r="B25" s="78" t="s">
        <v>508</v>
      </c>
      <c r="C25" s="74">
        <v>372.23002283105018</v>
      </c>
      <c r="D25" s="74">
        <v>4.7773972602739726E-3</v>
      </c>
      <c r="E25" s="74">
        <v>1.2385844748858444E-2</v>
      </c>
      <c r="F25" s="74">
        <v>0</v>
      </c>
      <c r="G25" s="74">
        <v>42.124081050228305</v>
      </c>
      <c r="H25" s="74">
        <v>11.191076084474883</v>
      </c>
      <c r="I25" s="74">
        <v>14.084793378995432</v>
      </c>
      <c r="J25" s="164">
        <v>14.685896118721459</v>
      </c>
    </row>
    <row r="26" spans="1:127" x14ac:dyDescent="0.3">
      <c r="A26" s="86" t="s">
        <v>524</v>
      </c>
      <c r="B26" s="215" t="s">
        <v>557</v>
      </c>
      <c r="C26" s="74">
        <v>109.74417281348788</v>
      </c>
      <c r="D26" s="74">
        <v>9.855216016859851E-2</v>
      </c>
      <c r="E26" s="74">
        <v>5.8545837723919904E-4</v>
      </c>
      <c r="F26" s="74">
        <v>0</v>
      </c>
      <c r="G26" s="74">
        <v>12.16006807165437</v>
      </c>
      <c r="H26" s="74">
        <v>4.1580815173867229</v>
      </c>
      <c r="I26" s="74">
        <v>4.9403807586933617</v>
      </c>
      <c r="J26" s="164">
        <v>2.3482930663856689</v>
      </c>
    </row>
    <row r="27" spans="1:127" x14ac:dyDescent="0.3">
      <c r="A27" s="86" t="s">
        <v>524</v>
      </c>
      <c r="B27" s="215" t="s">
        <v>540</v>
      </c>
      <c r="C27" s="75">
        <v>307.89624657534239</v>
      </c>
      <c r="D27" s="75">
        <v>15.8995602739726</v>
      </c>
      <c r="E27" s="75">
        <v>24.126951780821916</v>
      </c>
      <c r="F27" s="75">
        <v>0</v>
      </c>
      <c r="G27" s="75">
        <v>16.505257808219177</v>
      </c>
      <c r="H27" s="75">
        <v>9.4135491780821905</v>
      </c>
      <c r="I27" s="75">
        <v>4.098553315068493</v>
      </c>
      <c r="J27" s="165">
        <v>0.98425849315068481</v>
      </c>
    </row>
    <row r="28" spans="1:127" x14ac:dyDescent="0.3">
      <c r="A28" s="86" t="s">
        <v>524</v>
      </c>
      <c r="B28" s="78" t="s">
        <v>45</v>
      </c>
      <c r="C28" s="74">
        <v>40.477227397260279</v>
      </c>
      <c r="D28" s="74">
        <v>3.5552026301369866</v>
      </c>
      <c r="E28" s="74">
        <v>0.20380142465753426</v>
      </c>
      <c r="F28" s="74">
        <v>0</v>
      </c>
      <c r="G28" s="74">
        <v>2.6918771506849315</v>
      </c>
      <c r="H28" s="74">
        <v>0.88483785205479448</v>
      </c>
      <c r="I28" s="74">
        <v>1.0354244602739726</v>
      </c>
      <c r="J28" s="164">
        <v>0.54092294794520546</v>
      </c>
    </row>
    <row r="29" spans="1:127" x14ac:dyDescent="0.3">
      <c r="A29" s="86" t="s">
        <v>524</v>
      </c>
      <c r="B29" s="78" t="s">
        <v>510</v>
      </c>
      <c r="C29" s="74">
        <v>56.062829926614498</v>
      </c>
      <c r="D29" s="74">
        <v>5.9518540649706457</v>
      </c>
      <c r="E29" s="74">
        <v>0.20889260538160476</v>
      </c>
      <c r="F29" s="74">
        <v>0</v>
      </c>
      <c r="G29" s="74">
        <v>3.3123392384540127</v>
      </c>
      <c r="H29" s="74">
        <v>1.2268477595156555</v>
      </c>
      <c r="I29" s="74">
        <v>1.1703093730675147</v>
      </c>
      <c r="J29" s="164">
        <v>0.34683922303326825</v>
      </c>
    </row>
    <row r="30" spans="1:127" x14ac:dyDescent="0.3">
      <c r="A30" s="86" t="s">
        <v>524</v>
      </c>
      <c r="B30" s="78" t="s">
        <v>511</v>
      </c>
      <c r="C30" s="74">
        <v>222.98015080602735</v>
      </c>
      <c r="D30" s="74">
        <v>17.177842192126025</v>
      </c>
      <c r="E30" s="74">
        <v>0.50794965757260258</v>
      </c>
      <c r="F30" s="74">
        <v>0</v>
      </c>
      <c r="G30" s="74">
        <v>16.379779659315062</v>
      </c>
      <c r="H30" s="74">
        <v>5.9234796401216432</v>
      </c>
      <c r="I30" s="74">
        <v>6.722046424743561</v>
      </c>
      <c r="J30" s="164">
        <v>1.9786168726279445</v>
      </c>
    </row>
    <row r="31" spans="1:127" x14ac:dyDescent="0.3">
      <c r="A31" s="86" t="s">
        <v>524</v>
      </c>
      <c r="B31" s="78" t="s">
        <v>55</v>
      </c>
      <c r="C31" s="74">
        <v>25.062123959926399</v>
      </c>
      <c r="D31" s="74">
        <v>4.1114994131997546</v>
      </c>
      <c r="E31" s="74">
        <v>0</v>
      </c>
      <c r="F31" s="74">
        <v>0</v>
      </c>
      <c r="G31" s="74">
        <v>0.83510765576773682</v>
      </c>
      <c r="H31" s="74">
        <v>0.19752234684031897</v>
      </c>
      <c r="I31" s="74">
        <v>0.30868446211735845</v>
      </c>
      <c r="J31" s="164">
        <v>0.20837008267102847</v>
      </c>
    </row>
    <row r="32" spans="1:127" x14ac:dyDescent="0.3">
      <c r="A32" s="86" t="s">
        <v>524</v>
      </c>
      <c r="B32" s="78" t="s">
        <v>58</v>
      </c>
      <c r="C32" s="74">
        <v>259.74035225048925</v>
      </c>
      <c r="D32" s="74">
        <v>2.9272015655577303E-2</v>
      </c>
      <c r="E32" s="74">
        <v>66.519679843444237</v>
      </c>
      <c r="F32" s="74">
        <v>3.4150684931506851E-2</v>
      </c>
      <c r="G32" s="74">
        <v>0</v>
      </c>
      <c r="H32" s="74">
        <v>0</v>
      </c>
      <c r="I32" s="74">
        <v>0</v>
      </c>
      <c r="J32" s="164">
        <v>0</v>
      </c>
    </row>
    <row r="33" spans="1:127" x14ac:dyDescent="0.3">
      <c r="A33" s="149" t="s">
        <v>524</v>
      </c>
      <c r="B33" s="150" t="s">
        <v>512</v>
      </c>
      <c r="C33" s="145">
        <v>234.90147945205479</v>
      </c>
      <c r="D33" s="145">
        <v>0.65543671232876699</v>
      </c>
      <c r="E33" s="145">
        <v>6.5191758904109589</v>
      </c>
      <c r="F33" s="145">
        <v>0</v>
      </c>
      <c r="G33" s="145">
        <v>0</v>
      </c>
      <c r="H33" s="145">
        <v>0</v>
      </c>
      <c r="I33" s="145">
        <v>0</v>
      </c>
      <c r="J33" s="166">
        <v>0</v>
      </c>
    </row>
    <row r="34" spans="1:127" s="148" customFormat="1" ht="16.2" thickBot="1" x14ac:dyDescent="0.35">
      <c r="A34" s="102" t="s">
        <v>524</v>
      </c>
      <c r="B34" s="224" t="s">
        <v>558</v>
      </c>
      <c r="C34" s="147">
        <v>0</v>
      </c>
      <c r="D34" s="147">
        <v>0</v>
      </c>
      <c r="E34" s="147">
        <v>0</v>
      </c>
      <c r="F34" s="147">
        <v>0</v>
      </c>
      <c r="G34" s="147">
        <v>0</v>
      </c>
      <c r="H34" s="147">
        <v>0</v>
      </c>
      <c r="I34" s="147">
        <v>0</v>
      </c>
      <c r="J34" s="147">
        <v>0</v>
      </c>
      <c r="K34" s="172"/>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row>
    <row r="35" spans="1:127" x14ac:dyDescent="0.3">
      <c r="A35" s="175"/>
      <c r="B35" s="192" t="s">
        <v>546</v>
      </c>
      <c r="C35" s="146">
        <f>SUM(C20:C32)</f>
        <v>2497.8250482085418</v>
      </c>
      <c r="D35" s="146">
        <f t="shared" ref="D35:J35" si="2">SUM(D20:D32)</f>
        <v>78.853814926794215</v>
      </c>
      <c r="E35" s="146">
        <f t="shared" si="2"/>
        <v>312.36543344707991</v>
      </c>
      <c r="F35" s="146">
        <f t="shared" si="2"/>
        <v>32.430943562821781</v>
      </c>
      <c r="G35" s="146">
        <f t="shared" si="2"/>
        <v>106.52310551013075</v>
      </c>
      <c r="H35" s="146">
        <f t="shared" si="2"/>
        <v>35.154954490270669</v>
      </c>
      <c r="I35" s="146">
        <f t="shared" si="2"/>
        <v>36.318752266706795</v>
      </c>
      <c r="J35" s="146">
        <f t="shared" si="2"/>
        <v>25.869817834500246</v>
      </c>
      <c r="K35" s="174">
        <f>((D35*4)*100)/C35</f>
        <v>12.627596153437365</v>
      </c>
      <c r="L35" s="174">
        <f>((E35*4)*100)/C35</f>
        <v>50.02198751607694</v>
      </c>
      <c r="M35" s="174">
        <f>(F35*1000)/C35</f>
        <v>12.983672970243246</v>
      </c>
      <c r="N35" s="174">
        <f>((G35*9)*100)/C35</f>
        <v>38.381709330634223</v>
      </c>
      <c r="O35" s="174">
        <f>((H35*9)*100)/C35</f>
        <v>12.6668034912756</v>
      </c>
      <c r="P35" s="174">
        <f>((I35*9)*100)/C35</f>
        <v>13.086135501555395</v>
      </c>
      <c r="Q35" s="174">
        <f>((J35*9)*100)/C35</f>
        <v>9.3212437227134224</v>
      </c>
      <c r="R35" s="68">
        <f>(C32*100)/C35</f>
        <v>10.398660724328028</v>
      </c>
      <c r="S35" s="74">
        <f>((D26+D27+D28+D29+D30+D31)*100)/D35</f>
        <v>59.343369471746399</v>
      </c>
      <c r="T35" s="74">
        <f>100-S35</f>
        <v>40.656630528253601</v>
      </c>
    </row>
    <row r="36" spans="1:127" ht="16.2" thickBot="1" x14ac:dyDescent="0.35">
      <c r="A36" s="176"/>
      <c r="B36" s="199" t="s">
        <v>547</v>
      </c>
      <c r="C36" s="147">
        <f>SUM(C20:C33)</f>
        <v>2732.7265276605967</v>
      </c>
      <c r="D36" s="147">
        <f t="shared" ref="D36:J36" si="3">SUM(D20:D33)</f>
        <v>79.509251639122979</v>
      </c>
      <c r="E36" s="147">
        <f t="shared" si="3"/>
        <v>318.88460933749087</v>
      </c>
      <c r="F36" s="147">
        <f t="shared" si="3"/>
        <v>32.430943562821781</v>
      </c>
      <c r="G36" s="147">
        <f t="shared" si="3"/>
        <v>106.52310551013075</v>
      </c>
      <c r="H36" s="147">
        <f t="shared" si="3"/>
        <v>35.154954490270669</v>
      </c>
      <c r="I36" s="147">
        <f t="shared" si="3"/>
        <v>36.318752266706795</v>
      </c>
      <c r="J36" s="147">
        <f t="shared" si="3"/>
        <v>25.869817834500246</v>
      </c>
    </row>
    <row r="37" spans="1:127" x14ac:dyDescent="0.3">
      <c r="A37" s="100" t="s">
        <v>525</v>
      </c>
      <c r="B37" s="101" t="s">
        <v>503</v>
      </c>
      <c r="C37" s="146">
        <v>1235.5100288086496</v>
      </c>
      <c r="D37" s="146">
        <v>37.068758770861244</v>
      </c>
      <c r="E37" s="146">
        <v>257.72815274893668</v>
      </c>
      <c r="F37" s="146">
        <v>33.680010301136981</v>
      </c>
      <c r="G37" s="146">
        <v>9.6752226717229242</v>
      </c>
      <c r="H37" s="146">
        <v>1.6670567727082284</v>
      </c>
      <c r="I37" s="146">
        <v>2.2922462863063355</v>
      </c>
      <c r="J37" s="168">
        <v>4.262907258649042</v>
      </c>
    </row>
    <row r="38" spans="1:127" x14ac:dyDescent="0.3">
      <c r="A38" s="87" t="s">
        <v>525</v>
      </c>
      <c r="B38" s="79" t="s">
        <v>504</v>
      </c>
      <c r="C38" s="74">
        <v>128.03944263122051</v>
      </c>
      <c r="D38" s="74">
        <v>2.2373902604115328</v>
      </c>
      <c r="E38" s="74">
        <v>29.862670004745482</v>
      </c>
      <c r="F38" s="74">
        <v>3.1459863052000911</v>
      </c>
      <c r="G38" s="74">
        <v>0.18039921470378151</v>
      </c>
      <c r="H38" s="74">
        <v>4.7519793141483892E-2</v>
      </c>
      <c r="I38" s="74">
        <v>1.9579914766629944E-2</v>
      </c>
      <c r="J38" s="164">
        <v>6.2259728977036771E-2</v>
      </c>
    </row>
    <row r="39" spans="1:127" x14ac:dyDescent="0.3">
      <c r="A39" s="87" t="s">
        <v>525</v>
      </c>
      <c r="B39" s="79" t="s">
        <v>505</v>
      </c>
      <c r="C39" s="74">
        <v>62.642614391773414</v>
      </c>
      <c r="D39" s="74">
        <v>4.2180231641371595</v>
      </c>
      <c r="E39" s="74">
        <v>10.728068443065242</v>
      </c>
      <c r="F39" s="74">
        <v>3.1464252267194053</v>
      </c>
      <c r="G39" s="74">
        <v>0.48511473056818666</v>
      </c>
      <c r="H39" s="74">
        <v>7.9714340050764998E-2</v>
      </c>
      <c r="I39" s="74">
        <v>9.9350908703499816E-2</v>
      </c>
      <c r="J39" s="164">
        <v>0.22159753368554189</v>
      </c>
    </row>
    <row r="40" spans="1:127" x14ac:dyDescent="0.3">
      <c r="A40" s="87" t="s">
        <v>525</v>
      </c>
      <c r="B40" s="79" t="s">
        <v>506</v>
      </c>
      <c r="C40" s="74">
        <v>121.36886465954038</v>
      </c>
      <c r="D40" s="74">
        <v>3.3868604771503175</v>
      </c>
      <c r="E40" s="74">
        <v>4.2425764336342331</v>
      </c>
      <c r="F40" s="74">
        <v>1.7684220622867131</v>
      </c>
      <c r="G40" s="74">
        <v>11.03569313138825</v>
      </c>
      <c r="H40" s="74">
        <v>1.9081168739247856</v>
      </c>
      <c r="I40" s="74">
        <v>4.8925035520777591</v>
      </c>
      <c r="J40" s="164">
        <v>3.5584885620334341</v>
      </c>
    </row>
    <row r="41" spans="1:127" x14ac:dyDescent="0.3">
      <c r="A41" s="87" t="s">
        <v>525</v>
      </c>
      <c r="B41" s="79" t="s">
        <v>507</v>
      </c>
      <c r="C41" s="74">
        <v>459.61833973652784</v>
      </c>
      <c r="D41" s="74">
        <v>13.018708797472822</v>
      </c>
      <c r="E41" s="74">
        <v>92.207060907346573</v>
      </c>
      <c r="F41" s="74">
        <v>20.915951097352295</v>
      </c>
      <c r="G41" s="74">
        <v>2.7310860308307023</v>
      </c>
      <c r="H41" s="74">
        <v>0.42541406212912791</v>
      </c>
      <c r="I41" s="74">
        <v>0.32721174220186222</v>
      </c>
      <c r="J41" s="164">
        <v>0.98324258800081044</v>
      </c>
    </row>
    <row r="42" spans="1:127" x14ac:dyDescent="0.3">
      <c r="A42" s="87" t="s">
        <v>525</v>
      </c>
      <c r="B42" s="79" t="s">
        <v>508</v>
      </c>
      <c r="C42" s="74">
        <v>229.02195133189335</v>
      </c>
      <c r="D42" s="74">
        <v>2.9393890221805019E-3</v>
      </c>
      <c r="E42" s="74">
        <v>7.6206382056531506E-3</v>
      </c>
      <c r="F42" s="74">
        <v>0</v>
      </c>
      <c r="G42" s="74">
        <v>25.917681671166292</v>
      </c>
      <c r="H42" s="74">
        <v>6.8855329370716341</v>
      </c>
      <c r="I42" s="74">
        <v>8.6659502616965867</v>
      </c>
      <c r="J42" s="164">
        <v>9.0357907204429431</v>
      </c>
    </row>
    <row r="43" spans="1:127" x14ac:dyDescent="0.3">
      <c r="A43" s="87" t="s">
        <v>525</v>
      </c>
      <c r="B43" s="216" t="s">
        <v>557</v>
      </c>
      <c r="C43" s="74">
        <v>37.68752370916755</v>
      </c>
      <c r="D43" s="74">
        <v>3.3844046364594316E-2</v>
      </c>
      <c r="E43" s="74">
        <v>2.0105374077976818E-4</v>
      </c>
      <c r="F43" s="74">
        <v>0</v>
      </c>
      <c r="G43" s="74">
        <v>4.175919704952582</v>
      </c>
      <c r="H43" s="74">
        <v>1.4279372813487887</v>
      </c>
      <c r="I43" s="74">
        <v>1.6965886406743946</v>
      </c>
      <c r="J43" s="164">
        <v>0.80643325605900973</v>
      </c>
    </row>
    <row r="44" spans="1:127" x14ac:dyDescent="0.3">
      <c r="A44" s="87" t="s">
        <v>525</v>
      </c>
      <c r="B44" s="216" t="s">
        <v>540</v>
      </c>
      <c r="C44" s="75">
        <v>39.374246575342461</v>
      </c>
      <c r="D44" s="75">
        <v>2.0332602739726027</v>
      </c>
      <c r="E44" s="75">
        <v>3.0853917808219178</v>
      </c>
      <c r="F44" s="75">
        <v>0</v>
      </c>
      <c r="G44" s="75">
        <v>2.110717808219178</v>
      </c>
      <c r="H44" s="75">
        <v>1.2038191780821916</v>
      </c>
      <c r="I44" s="75">
        <v>0.52412931506849314</v>
      </c>
      <c r="J44" s="165">
        <v>0.12586849315068493</v>
      </c>
    </row>
    <row r="45" spans="1:127" x14ac:dyDescent="0.3">
      <c r="A45" s="87" t="s">
        <v>525</v>
      </c>
      <c r="B45" s="79" t="s">
        <v>45</v>
      </c>
      <c r="C45" s="74">
        <v>81.005134085816366</v>
      </c>
      <c r="D45" s="74">
        <v>7.1148565322926824</v>
      </c>
      <c r="E45" s="74">
        <v>0.40785801777473973</v>
      </c>
      <c r="F45" s="74">
        <v>0</v>
      </c>
      <c r="G45" s="74">
        <v>5.3871246514413542</v>
      </c>
      <c r="H45" s="74">
        <v>1.7707835605053281</v>
      </c>
      <c r="I45" s="74">
        <v>2.0721453180833307</v>
      </c>
      <c r="J45" s="164">
        <v>1.0825231555104551</v>
      </c>
    </row>
    <row r="46" spans="1:127" x14ac:dyDescent="0.3">
      <c r="A46" s="87" t="s">
        <v>525</v>
      </c>
      <c r="B46" s="79" t="s">
        <v>510</v>
      </c>
      <c r="C46" s="74">
        <v>28.57483825045027</v>
      </c>
      <c r="D46" s="74">
        <v>3.0336190202928539</v>
      </c>
      <c r="E46" s="74">
        <v>0.10647112210189764</v>
      </c>
      <c r="F46" s="74">
        <v>0</v>
      </c>
      <c r="G46" s="74">
        <v>1.6882764943071562</v>
      </c>
      <c r="H46" s="74">
        <v>0.62531585244584131</v>
      </c>
      <c r="I46" s="74">
        <v>0.59649862631202255</v>
      </c>
      <c r="J46" s="164">
        <v>0.17678156293681022</v>
      </c>
    </row>
    <row r="47" spans="1:127" x14ac:dyDescent="0.3">
      <c r="A47" s="87" t="s">
        <v>525</v>
      </c>
      <c r="B47" s="79" t="s">
        <v>511</v>
      </c>
      <c r="C47" s="74">
        <v>214.16256117800771</v>
      </c>
      <c r="D47" s="74">
        <v>16.498556782202648</v>
      </c>
      <c r="E47" s="74">
        <v>0.48786315383683038</v>
      </c>
      <c r="F47" s="74">
        <v>0</v>
      </c>
      <c r="G47" s="74">
        <v>15.732053058040742</v>
      </c>
      <c r="H47" s="74">
        <v>5.6892398997334581</v>
      </c>
      <c r="I47" s="74">
        <v>6.4562279354312686</v>
      </c>
      <c r="J47" s="164">
        <v>1.900373892027013</v>
      </c>
    </row>
    <row r="48" spans="1:127" x14ac:dyDescent="0.3">
      <c r="A48" s="87" t="s">
        <v>525</v>
      </c>
      <c r="B48" s="79" t="s">
        <v>55</v>
      </c>
      <c r="C48" s="74">
        <v>78.518000608774031</v>
      </c>
      <c r="D48" s="74">
        <v>12.881059639828726</v>
      </c>
      <c r="E48" s="74">
        <v>0</v>
      </c>
      <c r="F48" s="74">
        <v>0</v>
      </c>
      <c r="G48" s="74">
        <v>2.616337846257927</v>
      </c>
      <c r="H48" s="74">
        <v>0.6188246365014064</v>
      </c>
      <c r="I48" s="74">
        <v>0.96708829719318867</v>
      </c>
      <c r="J48" s="164">
        <v>0.65280988571337972</v>
      </c>
    </row>
    <row r="49" spans="1:127" x14ac:dyDescent="0.3">
      <c r="A49" s="87" t="s">
        <v>525</v>
      </c>
      <c r="B49" s="79" t="s">
        <v>58</v>
      </c>
      <c r="C49" s="74">
        <v>81.232593831784911</v>
      </c>
      <c r="D49" s="74">
        <v>9.1546875092169341E-3</v>
      </c>
      <c r="E49" s="74">
        <v>20.803722208445173</v>
      </c>
      <c r="F49" s="74">
        <v>1.0680468760753088E-2</v>
      </c>
      <c r="G49" s="74">
        <v>0</v>
      </c>
      <c r="H49" s="74">
        <v>0</v>
      </c>
      <c r="I49" s="74">
        <v>0</v>
      </c>
      <c r="J49" s="164">
        <v>0</v>
      </c>
    </row>
    <row r="50" spans="1:127" x14ac:dyDescent="0.3">
      <c r="A50" s="151" t="s">
        <v>525</v>
      </c>
      <c r="B50" s="152" t="s">
        <v>512</v>
      </c>
      <c r="C50" s="145">
        <v>97.933373050097273</v>
      </c>
      <c r="D50" s="145">
        <v>0.27325978622592684</v>
      </c>
      <c r="E50" s="145">
        <v>2.7179261958847216</v>
      </c>
      <c r="F50" s="145">
        <v>0</v>
      </c>
      <c r="G50" s="145">
        <v>0</v>
      </c>
      <c r="H50" s="145">
        <v>0</v>
      </c>
      <c r="I50" s="145">
        <v>0</v>
      </c>
      <c r="J50" s="166">
        <v>0</v>
      </c>
    </row>
    <row r="51" spans="1:127" s="148" customFormat="1" ht="16.2" thickBot="1" x14ac:dyDescent="0.35">
      <c r="A51" s="106" t="s">
        <v>525</v>
      </c>
      <c r="B51" s="225" t="s">
        <v>558</v>
      </c>
      <c r="C51" s="147">
        <v>0</v>
      </c>
      <c r="D51" s="147">
        <v>0</v>
      </c>
      <c r="E51" s="147">
        <v>0</v>
      </c>
      <c r="F51" s="147">
        <v>0</v>
      </c>
      <c r="G51" s="147">
        <v>0</v>
      </c>
      <c r="H51" s="147">
        <v>0</v>
      </c>
      <c r="I51" s="147">
        <v>0</v>
      </c>
      <c r="J51" s="147">
        <v>0</v>
      </c>
      <c r="K51" s="172"/>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row>
    <row r="52" spans="1:127" x14ac:dyDescent="0.3">
      <c r="A52" s="177"/>
      <c r="B52" s="191" t="s">
        <v>546</v>
      </c>
      <c r="C52" s="146">
        <f>SUM(C37:C49)</f>
        <v>2796.7561397989484</v>
      </c>
      <c r="D52" s="146">
        <f t="shared" ref="D52:J52" si="4">SUM(D37:D49)</f>
        <v>101.53703184151858</v>
      </c>
      <c r="E52" s="146">
        <f t="shared" si="4"/>
        <v>419.66765651265518</v>
      </c>
      <c r="F52" s="146">
        <f t="shared" si="4"/>
        <v>62.667475461456235</v>
      </c>
      <c r="G52" s="146">
        <f t="shared" si="4"/>
        <v>81.735627013599071</v>
      </c>
      <c r="H52" s="146">
        <f t="shared" si="4"/>
        <v>22.349275187643041</v>
      </c>
      <c r="I52" s="146">
        <f t="shared" si="4"/>
        <v>28.609520798515373</v>
      </c>
      <c r="J52" s="146">
        <f t="shared" si="4"/>
        <v>22.869076637186158</v>
      </c>
      <c r="K52" s="174">
        <f>((D52*4)*100)/C52</f>
        <v>14.522114444889402</v>
      </c>
      <c r="L52" s="174">
        <f>((E52*4)*100)/C52</f>
        <v>60.022059205036584</v>
      </c>
      <c r="M52" s="174">
        <f>(F52*1000)/C52</f>
        <v>22.407200459730191</v>
      </c>
      <c r="N52" s="174">
        <f>((G52*9)*100)/C52</f>
        <v>26.302637997436328</v>
      </c>
      <c r="O52" s="174">
        <f>((H52*9)*100)/C52</f>
        <v>7.192027714766974</v>
      </c>
      <c r="P52" s="174">
        <f>((I52*9)*100)/C52</f>
        <v>9.2065834243649256</v>
      </c>
      <c r="Q52" s="174">
        <f>((J52*9)*100)/C52</f>
        <v>7.3593005412860704</v>
      </c>
      <c r="R52" s="68">
        <f>(C49*100)/C52</f>
        <v>2.9045290247445208</v>
      </c>
      <c r="S52" s="74">
        <f>((D43+D44+D45+D46+D47+D48)*100)/D52</f>
        <v>40.965542857188176</v>
      </c>
      <c r="T52" s="74">
        <f>100-S52</f>
        <v>59.034457142811824</v>
      </c>
    </row>
    <row r="53" spans="1:127" ht="16.2" thickBot="1" x14ac:dyDescent="0.35">
      <c r="A53" s="178"/>
      <c r="B53" s="200" t="s">
        <v>547</v>
      </c>
      <c r="C53" s="147">
        <f>SUM(C37:C50)</f>
        <v>2894.6895128490455</v>
      </c>
      <c r="D53" s="147">
        <f t="shared" ref="D53:J53" si="5">SUM(D37:D50)</f>
        <v>101.8102916277445</v>
      </c>
      <c r="E53" s="147">
        <f t="shared" si="5"/>
        <v>422.38558270853991</v>
      </c>
      <c r="F53" s="147">
        <f t="shared" si="5"/>
        <v>62.667475461456235</v>
      </c>
      <c r="G53" s="147">
        <f t="shared" si="5"/>
        <v>81.735627013599071</v>
      </c>
      <c r="H53" s="147">
        <f t="shared" si="5"/>
        <v>22.349275187643041</v>
      </c>
      <c r="I53" s="147">
        <f t="shared" si="5"/>
        <v>28.609520798515373</v>
      </c>
      <c r="J53" s="147">
        <f t="shared" si="5"/>
        <v>22.869076637186158</v>
      </c>
    </row>
    <row r="54" spans="1:127" x14ac:dyDescent="0.3">
      <c r="A54" s="104" t="s">
        <v>526</v>
      </c>
      <c r="B54" s="105" t="s">
        <v>503</v>
      </c>
      <c r="C54" s="146">
        <v>1257.0477085929072</v>
      </c>
      <c r="D54" s="146">
        <v>37.714949443369619</v>
      </c>
      <c r="E54" s="146">
        <v>262.22092601330854</v>
      </c>
      <c r="F54" s="146">
        <v>34.267127572613802</v>
      </c>
      <c r="G54" s="146">
        <v>9.843883259566061</v>
      </c>
      <c r="H54" s="146">
        <v>1.696117269276912</v>
      </c>
      <c r="I54" s="146">
        <v>2.3322052225755332</v>
      </c>
      <c r="J54" s="168">
        <v>4.3372191859875056</v>
      </c>
    </row>
    <row r="55" spans="1:127" x14ac:dyDescent="0.3">
      <c r="A55" s="88" t="s">
        <v>526</v>
      </c>
      <c r="B55" s="80" t="s">
        <v>504</v>
      </c>
      <c r="C55" s="74">
        <v>69.711990502804568</v>
      </c>
      <c r="D55" s="74">
        <v>1.218163133012925</v>
      </c>
      <c r="E55" s="74">
        <v>16.25894431417645</v>
      </c>
      <c r="F55" s="74">
        <v>1.712854749467535</v>
      </c>
      <c r="G55" s="74">
        <v>9.8219642976460075E-2</v>
      </c>
      <c r="H55" s="74">
        <v>2.5872491320628504E-2</v>
      </c>
      <c r="I55" s="74">
        <v>1.0660424664518227E-2</v>
      </c>
      <c r="J55" s="164">
        <v>3.3897754832119757E-2</v>
      </c>
    </row>
    <row r="56" spans="1:127" x14ac:dyDescent="0.3">
      <c r="A56" s="88" t="s">
        <v>526</v>
      </c>
      <c r="B56" s="80" t="s">
        <v>505</v>
      </c>
      <c r="C56" s="74">
        <v>46.616912847664054</v>
      </c>
      <c r="D56" s="74">
        <v>3.1389369703227596</v>
      </c>
      <c r="E56" s="74">
        <v>7.9835338369885243</v>
      </c>
      <c r="F56" s="74">
        <v>2.3414832219220489</v>
      </c>
      <c r="G56" s="74">
        <v>0.36100905646404591</v>
      </c>
      <c r="H56" s="74">
        <v>5.9321222125486177E-2</v>
      </c>
      <c r="I56" s="74">
        <v>7.3934217103421296E-2</v>
      </c>
      <c r="J56" s="164">
        <v>0.16490679731963465</v>
      </c>
    </row>
    <row r="57" spans="1:127" x14ac:dyDescent="0.3">
      <c r="A57" s="88" t="s">
        <v>526</v>
      </c>
      <c r="B57" s="80" t="s">
        <v>506</v>
      </c>
      <c r="C57" s="74">
        <v>128.38431341786875</v>
      </c>
      <c r="D57" s="74">
        <v>3.5826301763701904</v>
      </c>
      <c r="E57" s="74">
        <v>4.4878088304020887</v>
      </c>
      <c r="F57" s="74">
        <v>1.8706416422083962</v>
      </c>
      <c r="G57" s="74">
        <v>11.673586053045444</v>
      </c>
      <c r="H57" s="74">
        <v>2.0184111919236547</v>
      </c>
      <c r="I57" s="74">
        <v>5.1753034947634156</v>
      </c>
      <c r="J57" s="164">
        <v>3.7641788289241433</v>
      </c>
    </row>
    <row r="58" spans="1:127" x14ac:dyDescent="0.3">
      <c r="A58" s="88" t="s">
        <v>526</v>
      </c>
      <c r="B58" s="80" t="s">
        <v>507</v>
      </c>
      <c r="C58" s="74">
        <v>143.77140039918021</v>
      </c>
      <c r="D58" s="74">
        <v>4.0723309611072978</v>
      </c>
      <c r="E58" s="74">
        <v>28.842927114137847</v>
      </c>
      <c r="F58" s="74">
        <v>6.542636183035933</v>
      </c>
      <c r="G58" s="74">
        <v>0.85430025157014644</v>
      </c>
      <c r="H58" s="74">
        <v>0.13307209520157393</v>
      </c>
      <c r="I58" s="74">
        <v>0.10235381475505229</v>
      </c>
      <c r="J58" s="164">
        <v>0.30756423664474591</v>
      </c>
    </row>
    <row r="59" spans="1:127" x14ac:dyDescent="0.3">
      <c r="A59" s="88" t="s">
        <v>526</v>
      </c>
      <c r="B59" s="80" t="s">
        <v>508</v>
      </c>
      <c r="C59" s="74">
        <v>308.0261176920522</v>
      </c>
      <c r="D59" s="74">
        <v>3.9533703368757004E-3</v>
      </c>
      <c r="E59" s="74">
        <v>1.0249478651159221E-2</v>
      </c>
      <c r="F59" s="74">
        <v>0</v>
      </c>
      <c r="G59" s="74">
        <v>34.858330471468932</v>
      </c>
      <c r="H59" s="74">
        <v>9.2607890488773936</v>
      </c>
      <c r="I59" s="74">
        <v>11.655384995626376</v>
      </c>
      <c r="J59" s="164">
        <v>12.152806836679492</v>
      </c>
    </row>
    <row r="60" spans="1:127" x14ac:dyDescent="0.3">
      <c r="A60" s="88" t="s">
        <v>526</v>
      </c>
      <c r="B60" s="217" t="s">
        <v>557</v>
      </c>
      <c r="C60" s="74">
        <v>37.213466807165439</v>
      </c>
      <c r="D60" s="74">
        <v>3.3418335089567971E-2</v>
      </c>
      <c r="E60" s="74">
        <v>1.9852476290832457E-4</v>
      </c>
      <c r="F60" s="74">
        <v>0</v>
      </c>
      <c r="G60" s="74">
        <v>4.1233924130663855</v>
      </c>
      <c r="H60" s="74">
        <v>1.4099758061116969</v>
      </c>
      <c r="I60" s="74">
        <v>1.6752479030558487</v>
      </c>
      <c r="J60" s="164">
        <v>0.79628944151738679</v>
      </c>
    </row>
    <row r="61" spans="1:127" x14ac:dyDescent="0.3">
      <c r="A61" s="88" t="s">
        <v>526</v>
      </c>
      <c r="B61" s="217" t="s">
        <v>540</v>
      </c>
      <c r="C61" s="75">
        <v>32.547260273972604</v>
      </c>
      <c r="D61" s="75">
        <v>1.6807191780821915</v>
      </c>
      <c r="E61" s="75">
        <v>2.5504246575342466</v>
      </c>
      <c r="F61" s="75">
        <v>0</v>
      </c>
      <c r="G61" s="75">
        <v>1.7447465753424658</v>
      </c>
      <c r="H61" s="75">
        <v>0.99509246575342458</v>
      </c>
      <c r="I61" s="75">
        <v>0.4332520547945205</v>
      </c>
      <c r="J61" s="165">
        <v>0.1040445205479452</v>
      </c>
    </row>
    <row r="62" spans="1:127" x14ac:dyDescent="0.3">
      <c r="A62" s="88" t="s">
        <v>526</v>
      </c>
      <c r="B62" s="80" t="s">
        <v>45</v>
      </c>
      <c r="C62" s="74">
        <v>46.727775090586391</v>
      </c>
      <c r="D62" s="74">
        <v>4.1042017841801757</v>
      </c>
      <c r="E62" s="74">
        <v>0.23527271374281258</v>
      </c>
      <c r="F62" s="74">
        <v>0</v>
      </c>
      <c r="G62" s="74">
        <v>3.1075604273529831</v>
      </c>
      <c r="H62" s="74">
        <v>1.021475698833378</v>
      </c>
      <c r="I62" s="74">
        <v>1.1953160928766784</v>
      </c>
      <c r="J62" s="164">
        <v>0.62445299439238178</v>
      </c>
    </row>
    <row r="63" spans="1:127" x14ac:dyDescent="0.3">
      <c r="A63" s="88" t="s">
        <v>526</v>
      </c>
      <c r="B63" s="80" t="s">
        <v>510</v>
      </c>
      <c r="C63" s="74">
        <v>19.37270743548013</v>
      </c>
      <c r="D63" s="74">
        <v>2.0566840391446575</v>
      </c>
      <c r="E63" s="74">
        <v>7.2183572159847428E-2</v>
      </c>
      <c r="F63" s="74">
        <v>0</v>
      </c>
      <c r="G63" s="74">
        <v>1.1445904367943429</v>
      </c>
      <c r="H63" s="74">
        <v>0.42394154458635502</v>
      </c>
      <c r="I63" s="74">
        <v>0.40440450692757679</v>
      </c>
      <c r="J63" s="164">
        <v>0.11985150952543977</v>
      </c>
    </row>
    <row r="64" spans="1:127" x14ac:dyDescent="0.3">
      <c r="A64" s="88" t="s">
        <v>526</v>
      </c>
      <c r="B64" s="80" t="s">
        <v>511</v>
      </c>
      <c r="C64" s="74">
        <v>146.92375347218629</v>
      </c>
      <c r="D64" s="74">
        <v>11.318644472599498</v>
      </c>
      <c r="E64" s="74">
        <v>0.33469288632062932</v>
      </c>
      <c r="F64" s="74">
        <v>0</v>
      </c>
      <c r="G64" s="74">
        <v>10.792793438764171</v>
      </c>
      <c r="H64" s="74">
        <v>3.9030373743886715</v>
      </c>
      <c r="I64" s="74">
        <v>4.4292206645638244</v>
      </c>
      <c r="J64" s="164">
        <v>1.3037295766419328</v>
      </c>
    </row>
    <row r="65" spans="1:127" x14ac:dyDescent="0.3">
      <c r="A65" s="88" t="s">
        <v>526</v>
      </c>
      <c r="B65" s="80" t="s">
        <v>55</v>
      </c>
      <c r="C65" s="74">
        <v>62.206594298428627</v>
      </c>
      <c r="D65" s="74">
        <v>10.205135700553594</v>
      </c>
      <c r="E65" s="74">
        <v>0</v>
      </c>
      <c r="F65" s="74">
        <v>0</v>
      </c>
      <c r="G65" s="74">
        <v>2.0728172608562887</v>
      </c>
      <c r="H65" s="74">
        <v>0.49026940072661396</v>
      </c>
      <c r="I65" s="74">
        <v>0.76618442761942074</v>
      </c>
      <c r="J65" s="164">
        <v>0.51719452099800278</v>
      </c>
    </row>
    <row r="66" spans="1:127" x14ac:dyDescent="0.3">
      <c r="A66" s="88" t="s">
        <v>526</v>
      </c>
      <c r="B66" s="80" t="s">
        <v>58</v>
      </c>
      <c r="C66" s="74">
        <v>276.26493176606596</v>
      </c>
      <c r="D66" s="74">
        <v>3.1134289830886473E-2</v>
      </c>
      <c r="E66" s="74">
        <v>70.75163583102848</v>
      </c>
      <c r="F66" s="74">
        <v>3.6323338136034222E-2</v>
      </c>
      <c r="G66" s="74">
        <v>0</v>
      </c>
      <c r="H66" s="74">
        <v>0</v>
      </c>
      <c r="I66" s="74">
        <v>0</v>
      </c>
      <c r="J66" s="164">
        <v>0</v>
      </c>
    </row>
    <row r="67" spans="1:127" x14ac:dyDescent="0.3">
      <c r="A67" s="153" t="s">
        <v>526</v>
      </c>
      <c r="B67" s="154" t="s">
        <v>512</v>
      </c>
      <c r="C67" s="145">
        <v>75.99812769282785</v>
      </c>
      <c r="D67" s="145">
        <v>0.21205470086575562</v>
      </c>
      <c r="E67" s="145">
        <v>2.1091615213627506</v>
      </c>
      <c r="F67" s="145">
        <v>0</v>
      </c>
      <c r="G67" s="145">
        <v>0</v>
      </c>
      <c r="H67" s="145">
        <v>0</v>
      </c>
      <c r="I67" s="145">
        <v>0</v>
      </c>
      <c r="J67" s="166">
        <v>0</v>
      </c>
    </row>
    <row r="68" spans="1:127" s="148" customFormat="1" ht="16.2" thickBot="1" x14ac:dyDescent="0.35">
      <c r="A68" s="110" t="s">
        <v>526</v>
      </c>
      <c r="B68" s="226" t="s">
        <v>558</v>
      </c>
      <c r="C68" s="147">
        <v>0</v>
      </c>
      <c r="D68" s="147">
        <v>0</v>
      </c>
      <c r="E68" s="147">
        <v>0</v>
      </c>
      <c r="F68" s="147">
        <v>0</v>
      </c>
      <c r="G68" s="147">
        <v>0</v>
      </c>
      <c r="H68" s="147">
        <v>0</v>
      </c>
      <c r="I68" s="147">
        <v>0</v>
      </c>
      <c r="J68" s="147">
        <v>0</v>
      </c>
      <c r="K68" s="172"/>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row>
    <row r="69" spans="1:127" x14ac:dyDescent="0.3">
      <c r="A69" s="179"/>
      <c r="B69" s="201" t="s">
        <v>546</v>
      </c>
      <c r="C69" s="146">
        <f>SUM(C54:C66)</f>
        <v>2574.8149325963623</v>
      </c>
      <c r="D69" s="146">
        <f t="shared" ref="D69:J69" si="6">SUM(D54:D66)</f>
        <v>79.160901854000244</v>
      </c>
      <c r="E69" s="146">
        <f t="shared" si="6"/>
        <v>393.74879777321354</v>
      </c>
      <c r="F69" s="146">
        <f t="shared" si="6"/>
        <v>46.771066707383746</v>
      </c>
      <c r="G69" s="146">
        <f t="shared" si="6"/>
        <v>80.67522928726774</v>
      </c>
      <c r="H69" s="146">
        <f t="shared" si="6"/>
        <v>21.437375609125791</v>
      </c>
      <c r="I69" s="146">
        <f t="shared" si="6"/>
        <v>28.253467819326186</v>
      </c>
      <c r="J69" s="146">
        <f t="shared" si="6"/>
        <v>24.226136204010729</v>
      </c>
      <c r="K69" s="174">
        <f>((D69*4)*100)/C69</f>
        <v>12.297722970586765</v>
      </c>
      <c r="L69" s="174">
        <f>((E69*4)*100)/C69</f>
        <v>61.169258075751429</v>
      </c>
      <c r="M69" s="174">
        <f>(F69*1000)/C69</f>
        <v>18.164826572689353</v>
      </c>
      <c r="N69" s="174">
        <f>((G69*9)*100)/C69</f>
        <v>28.199194217553195</v>
      </c>
      <c r="O69" s="174">
        <f>((H69*9)*100)/C69</f>
        <v>7.4932135137021731</v>
      </c>
      <c r="P69" s="174">
        <f>((I69*9)*100)/C69</f>
        <v>9.8757082365343649</v>
      </c>
      <c r="Q69" s="174">
        <f>((J69*9)*100)/C69</f>
        <v>8.467996013066335</v>
      </c>
      <c r="R69" s="68">
        <f>(C66*100)/C69</f>
        <v>10.729506352811505</v>
      </c>
      <c r="S69" s="74">
        <f>((D60+D61+D62+D63+D64+D65)*100)/D69</f>
        <v>37.138035091958812</v>
      </c>
      <c r="T69" s="74">
        <f>100-S69</f>
        <v>62.861964908041188</v>
      </c>
    </row>
    <row r="70" spans="1:127" ht="16.2" thickBot="1" x14ac:dyDescent="0.35">
      <c r="A70" s="180"/>
      <c r="B70" s="202" t="s">
        <v>547</v>
      </c>
      <c r="C70" s="147">
        <f>SUM(C54:C67)</f>
        <v>2650.8130602891902</v>
      </c>
      <c r="D70" s="147">
        <f t="shared" ref="D70:J70" si="7">SUM(D54:D67)</f>
        <v>79.372956554865993</v>
      </c>
      <c r="E70" s="147">
        <f t="shared" si="7"/>
        <v>395.85795929457629</v>
      </c>
      <c r="F70" s="147">
        <f t="shared" si="7"/>
        <v>46.771066707383746</v>
      </c>
      <c r="G70" s="147">
        <f t="shared" si="7"/>
        <v>80.67522928726774</v>
      </c>
      <c r="H70" s="147">
        <f t="shared" si="7"/>
        <v>21.437375609125791</v>
      </c>
      <c r="I70" s="147">
        <f t="shared" si="7"/>
        <v>28.253467819326186</v>
      </c>
      <c r="J70" s="147">
        <f t="shared" si="7"/>
        <v>24.226136204010729</v>
      </c>
    </row>
    <row r="71" spans="1:127" x14ac:dyDescent="0.3">
      <c r="A71" s="108" t="s">
        <v>527</v>
      </c>
      <c r="B71" s="109" t="s">
        <v>503</v>
      </c>
      <c r="C71" s="146">
        <v>1377.1549995639923</v>
      </c>
      <c r="D71" s="146">
        <v>41.318504325009791</v>
      </c>
      <c r="E71" s="146">
        <v>287.27538086342861</v>
      </c>
      <c r="F71" s="146">
        <v>37.541252996790597</v>
      </c>
      <c r="G71" s="146">
        <v>10.784437975874752</v>
      </c>
      <c r="H71" s="146">
        <v>1.8581763931984348</v>
      </c>
      <c r="I71" s="146">
        <v>2.5550407198739724</v>
      </c>
      <c r="J71" s="168">
        <v>4.7516279973761248</v>
      </c>
    </row>
    <row r="72" spans="1:127" x14ac:dyDescent="0.3">
      <c r="A72" s="89" t="s">
        <v>527</v>
      </c>
      <c r="B72" s="81" t="s">
        <v>504</v>
      </c>
      <c r="C72" s="74">
        <v>56.727071210958876</v>
      </c>
      <c r="D72" s="74">
        <v>0.99126170827397186</v>
      </c>
      <c r="E72" s="74">
        <v>13.230468464219173</v>
      </c>
      <c r="F72" s="74">
        <v>1.3938094816438351</v>
      </c>
      <c r="G72" s="74">
        <v>7.9924739506849293E-2</v>
      </c>
      <c r="H72" s="74">
        <v>2.1053346016438344E-2</v>
      </c>
      <c r="I72" s="74">
        <v>8.6747583123287647E-3</v>
      </c>
      <c r="J72" s="164">
        <v>2.758378204931506E-2</v>
      </c>
    </row>
    <row r="73" spans="1:127" x14ac:dyDescent="0.3">
      <c r="A73" s="89" t="s">
        <v>527</v>
      </c>
      <c r="B73" s="81" t="s">
        <v>505</v>
      </c>
      <c r="C73" s="74">
        <v>139.55478904109586</v>
      </c>
      <c r="D73" s="74">
        <v>9.3968832328767125</v>
      </c>
      <c r="E73" s="74">
        <v>23.89991769863013</v>
      </c>
      <c r="F73" s="74">
        <v>7.0095846575342451</v>
      </c>
      <c r="G73" s="74">
        <v>1.0807352876712328</v>
      </c>
      <c r="H73" s="74">
        <v>0.17758706301369862</v>
      </c>
      <c r="I73" s="74">
        <v>0.22133327671232872</v>
      </c>
      <c r="J73" s="164">
        <v>0.49367347397260258</v>
      </c>
    </row>
    <row r="74" spans="1:127" x14ac:dyDescent="0.3">
      <c r="A74" s="89" t="s">
        <v>527</v>
      </c>
      <c r="B74" s="81" t="s">
        <v>506</v>
      </c>
      <c r="C74" s="74">
        <v>166.19850617888795</v>
      </c>
      <c r="D74" s="74">
        <v>4.6378546385656714</v>
      </c>
      <c r="E74" s="74">
        <v>5.8096437467526174</v>
      </c>
      <c r="F74" s="74">
        <v>2.4216186405821905</v>
      </c>
      <c r="G74" s="74">
        <v>15.111912913005636</v>
      </c>
      <c r="H74" s="74">
        <v>2.6129120919983877</v>
      </c>
      <c r="I74" s="74">
        <v>6.6996324313585784</v>
      </c>
      <c r="J74" s="164">
        <v>4.8728764574311008</v>
      </c>
    </row>
    <row r="75" spans="1:127" x14ac:dyDescent="0.3">
      <c r="A75" s="89" t="s">
        <v>527</v>
      </c>
      <c r="B75" s="81" t="s">
        <v>507</v>
      </c>
      <c r="C75" s="74">
        <v>161.64470731581301</v>
      </c>
      <c r="D75" s="74">
        <v>4.5785931309956567</v>
      </c>
      <c r="E75" s="74">
        <v>32.428608878756698</v>
      </c>
      <c r="F75" s="74">
        <v>7.3560006228243005</v>
      </c>
      <c r="G75" s="74">
        <v>0.96050475784103961</v>
      </c>
      <c r="H75" s="74">
        <v>0.14961529080913838</v>
      </c>
      <c r="I75" s="74">
        <v>0.11507818928382443</v>
      </c>
      <c r="J75" s="164">
        <v>0.3457998661431616</v>
      </c>
    </row>
    <row r="76" spans="1:127" x14ac:dyDescent="0.3">
      <c r="A76" s="89" t="s">
        <v>527</v>
      </c>
      <c r="B76" s="81" t="s">
        <v>508</v>
      </c>
      <c r="C76" s="74">
        <v>197.88228310502274</v>
      </c>
      <c r="D76" s="74">
        <v>2.5397260273972593E-3</v>
      </c>
      <c r="E76" s="74">
        <v>6.5844748858447455E-3</v>
      </c>
      <c r="F76" s="74">
        <v>0</v>
      </c>
      <c r="G76" s="74">
        <v>22.393705022831043</v>
      </c>
      <c r="H76" s="74">
        <v>5.9493204474885815</v>
      </c>
      <c r="I76" s="74">
        <v>7.4876578995433762</v>
      </c>
      <c r="J76" s="164">
        <v>7.8072118721461159</v>
      </c>
    </row>
    <row r="77" spans="1:127" x14ac:dyDescent="0.3">
      <c r="A77" s="89" t="s">
        <v>527</v>
      </c>
      <c r="B77" s="218" t="s">
        <v>557</v>
      </c>
      <c r="C77" s="74">
        <v>83.434014752370928</v>
      </c>
      <c r="D77" s="74">
        <v>7.4925184404636469E-2</v>
      </c>
      <c r="E77" s="74">
        <v>4.4510010537407804E-4</v>
      </c>
      <c r="F77" s="74">
        <v>0</v>
      </c>
      <c r="G77" s="74">
        <v>9.2448033719704945</v>
      </c>
      <c r="H77" s="74">
        <v>3.161219641728136</v>
      </c>
      <c r="I77" s="74">
        <v>3.7559698208640686</v>
      </c>
      <c r="J77" s="164">
        <v>1.7853113593256063</v>
      </c>
    </row>
    <row r="78" spans="1:127" x14ac:dyDescent="0.3">
      <c r="A78" s="89" t="s">
        <v>527</v>
      </c>
      <c r="B78" s="218" t="s">
        <v>540</v>
      </c>
      <c r="C78" s="75">
        <v>110.85287671232877</v>
      </c>
      <c r="D78" s="75">
        <v>5.7243698630136972</v>
      </c>
      <c r="E78" s="75">
        <v>8.6865041095890412</v>
      </c>
      <c r="F78" s="75">
        <v>0</v>
      </c>
      <c r="G78" s="75">
        <v>5.9424410958904108</v>
      </c>
      <c r="H78" s="75">
        <v>3.3891904109589035</v>
      </c>
      <c r="I78" s="75">
        <v>1.4756153424657534</v>
      </c>
      <c r="J78" s="165">
        <v>0.35436575342465754</v>
      </c>
    </row>
    <row r="79" spans="1:127" x14ac:dyDescent="0.3">
      <c r="A79" s="89" t="s">
        <v>527</v>
      </c>
      <c r="B79" s="81" t="s">
        <v>45</v>
      </c>
      <c r="C79" s="74">
        <v>15.089046575342463</v>
      </c>
      <c r="D79" s="74">
        <v>1.3253036712328765</v>
      </c>
      <c r="E79" s="74">
        <v>7.59728219178082E-2</v>
      </c>
      <c r="F79" s="74">
        <v>0</v>
      </c>
      <c r="G79" s="74">
        <v>1.0034743561643833</v>
      </c>
      <c r="H79" s="74">
        <v>0.32984866849315059</v>
      </c>
      <c r="I79" s="74">
        <v>0.3859841424657533</v>
      </c>
      <c r="J79" s="164">
        <v>0.20164453150684927</v>
      </c>
    </row>
    <row r="80" spans="1:127" x14ac:dyDescent="0.3">
      <c r="A80" s="89" t="s">
        <v>527</v>
      </c>
      <c r="B80" s="81" t="s">
        <v>510</v>
      </c>
      <c r="C80" s="74">
        <v>4.9423082583170244</v>
      </c>
      <c r="D80" s="74">
        <v>0.52469519530332653</v>
      </c>
      <c r="E80" s="74">
        <v>1.8415261056751463E-2</v>
      </c>
      <c r="F80" s="74">
        <v>0</v>
      </c>
      <c r="G80" s="74">
        <v>0.29200455264187858</v>
      </c>
      <c r="H80" s="74">
        <v>0.1081547225048923</v>
      </c>
      <c r="I80" s="74">
        <v>0.10317049080234829</v>
      </c>
      <c r="J80" s="164">
        <v>3.0576165322896278E-2</v>
      </c>
    </row>
    <row r="81" spans="1:127" x14ac:dyDescent="0.3">
      <c r="A81" s="89" t="s">
        <v>527</v>
      </c>
      <c r="B81" s="81" t="s">
        <v>511</v>
      </c>
      <c r="C81" s="74">
        <v>12.402844984109588</v>
      </c>
      <c r="D81" s="74">
        <v>0.95548466130410958</v>
      </c>
      <c r="E81" s="74">
        <v>2.8253729490410953E-2</v>
      </c>
      <c r="F81" s="74">
        <v>0</v>
      </c>
      <c r="G81" s="74">
        <v>0.91109395726027376</v>
      </c>
      <c r="H81" s="74">
        <v>0.32948224080657534</v>
      </c>
      <c r="I81" s="74">
        <v>0.37390099289424661</v>
      </c>
      <c r="J81" s="164">
        <v>0.1100567842717808</v>
      </c>
    </row>
    <row r="82" spans="1:127" x14ac:dyDescent="0.3">
      <c r="A82" s="89" t="s">
        <v>527</v>
      </c>
      <c r="B82" s="81" t="s">
        <v>55</v>
      </c>
      <c r="C82" s="74">
        <v>12.214363230423226</v>
      </c>
      <c r="D82" s="74">
        <v>2.0037945441014102</v>
      </c>
      <c r="E82" s="74">
        <v>0</v>
      </c>
      <c r="F82" s="74">
        <v>0</v>
      </c>
      <c r="G82" s="74">
        <v>0.40700094933551428</v>
      </c>
      <c r="H82" s="74">
        <v>9.6265172668166019E-2</v>
      </c>
      <c r="I82" s="74">
        <v>0.15044152482518913</v>
      </c>
      <c r="J82" s="164">
        <v>0.1015519626415866</v>
      </c>
    </row>
    <row r="83" spans="1:127" x14ac:dyDescent="0.3">
      <c r="A83" s="89" t="s">
        <v>527</v>
      </c>
      <c r="B83" s="81" t="s">
        <v>58</v>
      </c>
      <c r="C83" s="74">
        <v>347.36234833659489</v>
      </c>
      <c r="D83" s="74">
        <v>3.914677103718199E-2</v>
      </c>
      <c r="E83" s="74">
        <v>88.959732289628178</v>
      </c>
      <c r="F83" s="74">
        <v>4.567123287671232E-2</v>
      </c>
      <c r="G83" s="74">
        <v>0</v>
      </c>
      <c r="H83" s="74">
        <v>0</v>
      </c>
      <c r="I83" s="74">
        <v>0</v>
      </c>
      <c r="J83" s="164">
        <v>0</v>
      </c>
    </row>
    <row r="84" spans="1:127" x14ac:dyDescent="0.3">
      <c r="A84" s="155" t="s">
        <v>527</v>
      </c>
      <c r="B84" s="156" t="s">
        <v>512</v>
      </c>
      <c r="C84" s="145">
        <v>7.4028493150684929</v>
      </c>
      <c r="D84" s="145">
        <v>2.0655890410958899E-2</v>
      </c>
      <c r="E84" s="145">
        <v>0.20544986301369861</v>
      </c>
      <c r="F84" s="145">
        <v>0</v>
      </c>
      <c r="G84" s="145">
        <v>0</v>
      </c>
      <c r="H84" s="145">
        <v>0</v>
      </c>
      <c r="I84" s="145">
        <v>0</v>
      </c>
      <c r="J84" s="166">
        <v>0</v>
      </c>
    </row>
    <row r="85" spans="1:127" s="148" customFormat="1" ht="16.2" thickBot="1" x14ac:dyDescent="0.35">
      <c r="A85" s="114" t="s">
        <v>527</v>
      </c>
      <c r="B85" s="227" t="s">
        <v>558</v>
      </c>
      <c r="C85" s="147">
        <v>0</v>
      </c>
      <c r="D85" s="147">
        <v>0</v>
      </c>
      <c r="E85" s="147">
        <v>0</v>
      </c>
      <c r="F85" s="147">
        <v>0</v>
      </c>
      <c r="G85" s="147">
        <v>0</v>
      </c>
      <c r="H85" s="147">
        <v>0</v>
      </c>
      <c r="I85" s="147">
        <v>0</v>
      </c>
      <c r="J85" s="147">
        <v>0</v>
      </c>
      <c r="K85" s="172"/>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row>
    <row r="86" spans="1:127" x14ac:dyDescent="0.3">
      <c r="A86" s="181"/>
      <c r="B86" s="203" t="s">
        <v>546</v>
      </c>
      <c r="C86" s="146">
        <f>SUM(C71:C83)</f>
        <v>2685.4601592652575</v>
      </c>
      <c r="D86" s="146">
        <f t="shared" ref="D86:J86" si="8">SUM(D71:D83)</f>
        <v>71.57335665214643</v>
      </c>
      <c r="E86" s="146">
        <f t="shared" si="8"/>
        <v>460.41992743846066</v>
      </c>
      <c r="F86" s="146">
        <f t="shared" si="8"/>
        <v>55.767937632251886</v>
      </c>
      <c r="G86" s="146">
        <f t="shared" si="8"/>
        <v>68.212038979993523</v>
      </c>
      <c r="H86" s="146">
        <f t="shared" si="8"/>
        <v>18.1828254896845</v>
      </c>
      <c r="I86" s="146">
        <f t="shared" si="8"/>
        <v>23.33249958940177</v>
      </c>
      <c r="J86" s="146">
        <f t="shared" si="8"/>
        <v>20.882280005611801</v>
      </c>
      <c r="K86" s="174">
        <f>((D86*4)*100)/C86</f>
        <v>10.660870377124331</v>
      </c>
      <c r="L86" s="174">
        <f>((E86*4)*100)/C86</f>
        <v>68.579669796990274</v>
      </c>
      <c r="M86" s="174">
        <f>(F86*1000)/C86</f>
        <v>20.766622599052077</v>
      </c>
      <c r="N86" s="174">
        <f>((G86*9)*100)/C86</f>
        <v>22.860452749666081</v>
      </c>
      <c r="O86" s="174">
        <f>((H86*9)*100)/C86</f>
        <v>6.093757482960906</v>
      </c>
      <c r="P86" s="174">
        <f>((I86*9)*100)/C86</f>
        <v>7.8196094468245594</v>
      </c>
      <c r="Q86" s="174">
        <f>((J86*9)*100)/C86</f>
        <v>6.9984475249830842</v>
      </c>
      <c r="R86" s="68">
        <f>(C83*100)/C86</f>
        <v>12.934928382316173</v>
      </c>
      <c r="S86" s="74">
        <f>((D77+D78+D79+D80+D81+D82)*100)/D86</f>
        <v>14.82195835933582</v>
      </c>
      <c r="T86" s="74">
        <f>100-S86</f>
        <v>85.178041640664176</v>
      </c>
    </row>
    <row r="87" spans="1:127" ht="16.2" thickBot="1" x14ac:dyDescent="0.35">
      <c r="A87" s="182"/>
      <c r="B87" s="204" t="s">
        <v>547</v>
      </c>
      <c r="C87" s="147">
        <f>SUM(C71:C84)</f>
        <v>2692.8630085803261</v>
      </c>
      <c r="D87" s="147">
        <f t="shared" ref="D87:J87" si="9">SUM(D71:D84)</f>
        <v>71.594012542557394</v>
      </c>
      <c r="E87" s="147">
        <f t="shared" si="9"/>
        <v>460.62537730147437</v>
      </c>
      <c r="F87" s="147">
        <f t="shared" si="9"/>
        <v>55.767937632251886</v>
      </c>
      <c r="G87" s="147">
        <f t="shared" si="9"/>
        <v>68.212038979993523</v>
      </c>
      <c r="H87" s="147">
        <f t="shared" si="9"/>
        <v>18.1828254896845</v>
      </c>
      <c r="I87" s="147">
        <f t="shared" si="9"/>
        <v>23.33249958940177</v>
      </c>
      <c r="J87" s="147">
        <f t="shared" si="9"/>
        <v>20.882280005611801</v>
      </c>
    </row>
    <row r="88" spans="1:127" x14ac:dyDescent="0.3">
      <c r="A88" s="112" t="s">
        <v>528</v>
      </c>
      <c r="B88" s="113" t="s">
        <v>503</v>
      </c>
      <c r="C88" s="146">
        <v>891.6385340142449</v>
      </c>
      <c r="D88" s="146">
        <v>26.751651510307042</v>
      </c>
      <c r="E88" s="146">
        <v>185.99634720314501</v>
      </c>
      <c r="F88" s="146">
        <v>24.306071428208071</v>
      </c>
      <c r="G88" s="146">
        <v>6.9823806833805113</v>
      </c>
      <c r="H88" s="146">
        <v>1.2030756709999091</v>
      </c>
      <c r="I88" s="146">
        <v>1.6542602412483709</v>
      </c>
      <c r="J88" s="168">
        <v>3.0764399236853093</v>
      </c>
    </row>
    <row r="89" spans="1:127" x14ac:dyDescent="0.3">
      <c r="A89" s="90" t="s">
        <v>528</v>
      </c>
      <c r="B89" s="82" t="s">
        <v>504</v>
      </c>
      <c r="C89" s="74">
        <v>144.5565007253511</v>
      </c>
      <c r="D89" s="74">
        <v>2.5260130796852582</v>
      </c>
      <c r="E89" s="74">
        <v>33.714947437215045</v>
      </c>
      <c r="F89" s="74">
        <v>3.5518178013273545</v>
      </c>
      <c r="G89" s="74">
        <v>0.20367067112506515</v>
      </c>
      <c r="H89" s="74">
        <v>5.3649835320748851E-2</v>
      </c>
      <c r="I89" s="74">
        <v>2.2105719183086337E-2</v>
      </c>
      <c r="J89" s="164">
        <v>7.029121942487003E-2</v>
      </c>
    </row>
    <row r="90" spans="1:127" x14ac:dyDescent="0.3">
      <c r="A90" s="90" t="s">
        <v>528</v>
      </c>
      <c r="B90" s="82" t="s">
        <v>505</v>
      </c>
      <c r="C90" s="74">
        <v>99.917731276270018</v>
      </c>
      <c r="D90" s="74">
        <v>6.7279328796131281</v>
      </c>
      <c r="E90" s="74">
        <v>17.111742065931345</v>
      </c>
      <c r="F90" s="74">
        <v>5.0186869327968715</v>
      </c>
      <c r="G90" s="74">
        <v>0.77377937938423225</v>
      </c>
      <c r="H90" s="74">
        <v>0.12714788623355316</v>
      </c>
      <c r="I90" s="74">
        <v>0.15846907882556688</v>
      </c>
      <c r="J90" s="164">
        <v>0.35345783437135603</v>
      </c>
    </row>
    <row r="91" spans="1:127" x14ac:dyDescent="0.3">
      <c r="A91" s="90" t="s">
        <v>528</v>
      </c>
      <c r="B91" s="82" t="s">
        <v>506</v>
      </c>
      <c r="C91" s="74">
        <v>94.884905062298955</v>
      </c>
      <c r="D91" s="74">
        <v>2.6478119881497899</v>
      </c>
      <c r="E91" s="74">
        <v>3.3168017452760075</v>
      </c>
      <c r="F91" s="74">
        <v>1.3825338150838491</v>
      </c>
      <c r="G91" s="74">
        <v>8.6275891103190627</v>
      </c>
      <c r="H91" s="74">
        <v>1.4917457532292415</v>
      </c>
      <c r="I91" s="74">
        <v>3.8249079478339469</v>
      </c>
      <c r="J91" s="164">
        <v>2.7819890242936203</v>
      </c>
    </row>
    <row r="92" spans="1:127" x14ac:dyDescent="0.3">
      <c r="A92" s="90" t="s">
        <v>528</v>
      </c>
      <c r="B92" s="82" t="s">
        <v>507</v>
      </c>
      <c r="C92" s="74">
        <v>163.65851320897306</v>
      </c>
      <c r="D92" s="74">
        <v>4.6356342675889319</v>
      </c>
      <c r="E92" s="74">
        <v>32.832611736328978</v>
      </c>
      <c r="F92" s="74">
        <v>7.4476433227327528</v>
      </c>
      <c r="G92" s="74">
        <v>0.97247094079789631</v>
      </c>
      <c r="H92" s="74">
        <v>0.1514792315427477</v>
      </c>
      <c r="I92" s="74">
        <v>0.1165118590871987</v>
      </c>
      <c r="J92" s="164">
        <v>0.35010791816575287</v>
      </c>
    </row>
    <row r="93" spans="1:127" x14ac:dyDescent="0.3">
      <c r="A93" s="90" t="s">
        <v>528</v>
      </c>
      <c r="B93" s="82" t="s">
        <v>508</v>
      </c>
      <c r="C93" s="74">
        <v>476.05751293594329</v>
      </c>
      <c r="D93" s="74">
        <v>6.1099742592909964E-3</v>
      </c>
      <c r="E93" s="74">
        <v>1.5840674005569249E-2</v>
      </c>
      <c r="F93" s="74">
        <v>0</v>
      </c>
      <c r="G93" s="74">
        <v>53.873905997598087</v>
      </c>
      <c r="H93" s="74">
        <v>14.312644120783739</v>
      </c>
      <c r="I93" s="74">
        <v>18.013516629378891</v>
      </c>
      <c r="J93" s="164">
        <v>18.78228716840346</v>
      </c>
    </row>
    <row r="94" spans="1:127" x14ac:dyDescent="0.3">
      <c r="A94" s="90" t="s">
        <v>528</v>
      </c>
      <c r="B94" s="219" t="s">
        <v>557</v>
      </c>
      <c r="C94" s="74">
        <v>66.604994731296102</v>
      </c>
      <c r="D94" s="74">
        <v>5.9812434141201271E-2</v>
      </c>
      <c r="E94" s="74">
        <v>3.5532139093782922E-4</v>
      </c>
      <c r="F94" s="74">
        <v>0</v>
      </c>
      <c r="G94" s="74">
        <v>7.3800845100105361</v>
      </c>
      <c r="H94" s="74">
        <v>2.5235872708113809</v>
      </c>
      <c r="I94" s="74">
        <v>2.9983736354056907</v>
      </c>
      <c r="J94" s="164">
        <v>1.425205943097998</v>
      </c>
    </row>
    <row r="95" spans="1:127" x14ac:dyDescent="0.3">
      <c r="A95" s="90" t="s">
        <v>528</v>
      </c>
      <c r="B95" s="219" t="s">
        <v>540</v>
      </c>
      <c r="C95" s="75">
        <v>216.91265753424653</v>
      </c>
      <c r="D95" s="75">
        <v>11.201227397260272</v>
      </c>
      <c r="E95" s="75">
        <v>16.997418082191778</v>
      </c>
      <c r="F95" s="75">
        <v>0</v>
      </c>
      <c r="G95" s="75">
        <v>11.627940821917807</v>
      </c>
      <c r="H95" s="75">
        <v>6.6318378082191769</v>
      </c>
      <c r="I95" s="75">
        <v>2.8874275068493147</v>
      </c>
      <c r="J95" s="165">
        <v>0.69340931506849302</v>
      </c>
    </row>
    <row r="96" spans="1:127" x14ac:dyDescent="0.3">
      <c r="A96" s="90" t="s">
        <v>528</v>
      </c>
      <c r="B96" s="82" t="s">
        <v>45</v>
      </c>
      <c r="C96" s="74">
        <v>49.875042287931038</v>
      </c>
      <c r="D96" s="74">
        <v>4.380633084870027</v>
      </c>
      <c r="E96" s="74">
        <v>0.25111909403713528</v>
      </c>
      <c r="F96" s="74">
        <v>0</v>
      </c>
      <c r="G96" s="74">
        <v>3.3168647004071619</v>
      </c>
      <c r="H96" s="74">
        <v>1.0902753999445622</v>
      </c>
      <c r="I96" s="74">
        <v>1.2758245083164457</v>
      </c>
      <c r="J96" s="164">
        <v>0.66651192875689658</v>
      </c>
    </row>
    <row r="97" spans="1:127" x14ac:dyDescent="0.3">
      <c r="A97" s="90" t="s">
        <v>528</v>
      </c>
      <c r="B97" s="82" t="s">
        <v>510</v>
      </c>
      <c r="C97" s="74">
        <v>85.375343173783023</v>
      </c>
      <c r="D97" s="74">
        <v>9.0637876108340407</v>
      </c>
      <c r="E97" s="74">
        <v>0.31811233743043249</v>
      </c>
      <c r="F97" s="74">
        <v>0</v>
      </c>
      <c r="G97" s="74">
        <v>5.044199509036015</v>
      </c>
      <c r="H97" s="74">
        <v>1.8683064809204695</v>
      </c>
      <c r="I97" s="74">
        <v>1.7822069359667017</v>
      </c>
      <c r="J97" s="164">
        <v>0.52818449820236746</v>
      </c>
    </row>
    <row r="98" spans="1:127" x14ac:dyDescent="0.3">
      <c r="A98" s="90" t="s">
        <v>528</v>
      </c>
      <c r="B98" s="82" t="s">
        <v>511</v>
      </c>
      <c r="C98" s="74">
        <v>250.10481093271287</v>
      </c>
      <c r="D98" s="74">
        <v>19.267459270089997</v>
      </c>
      <c r="E98" s="74">
        <v>0.56973973966429836</v>
      </c>
      <c r="F98" s="74">
        <v>0</v>
      </c>
      <c r="G98" s="74">
        <v>18.372315562635961</v>
      </c>
      <c r="H98" s="74">
        <v>6.6440476881063786</v>
      </c>
      <c r="I98" s="74">
        <v>7.5397569876249362</v>
      </c>
      <c r="J98" s="164">
        <v>2.2193078489186813</v>
      </c>
    </row>
    <row r="99" spans="1:127" x14ac:dyDescent="0.3">
      <c r="A99" s="90" t="s">
        <v>528</v>
      </c>
      <c r="B99" s="82" t="s">
        <v>55</v>
      </c>
      <c r="C99" s="74">
        <v>15.405315272544586</v>
      </c>
      <c r="D99" s="74">
        <v>2.5272776084142508</v>
      </c>
      <c r="E99" s="74">
        <v>0</v>
      </c>
      <c r="F99" s="74">
        <v>0</v>
      </c>
      <c r="G99" s="74">
        <v>0.51332826955083843</v>
      </c>
      <c r="H99" s="74">
        <v>0.12141405218941191</v>
      </c>
      <c r="I99" s="74">
        <v>0.18974375301380952</v>
      </c>
      <c r="J99" s="164">
        <v>0.12808199424941316</v>
      </c>
    </row>
    <row r="100" spans="1:127" x14ac:dyDescent="0.3">
      <c r="A100" s="90" t="s">
        <v>528</v>
      </c>
      <c r="B100" s="82" t="s">
        <v>58</v>
      </c>
      <c r="C100" s="74">
        <v>521.47901411368105</v>
      </c>
      <c r="D100" s="74">
        <v>5.8769235249475693E-2</v>
      </c>
      <c r="E100" s="74">
        <v>133.55112812992522</v>
      </c>
      <c r="F100" s="74">
        <v>6.8564107791054985E-2</v>
      </c>
      <c r="G100" s="74">
        <v>0</v>
      </c>
      <c r="H100" s="74">
        <v>0</v>
      </c>
      <c r="I100" s="74">
        <v>0</v>
      </c>
      <c r="J100" s="164">
        <v>0</v>
      </c>
    </row>
    <row r="101" spans="1:127" x14ac:dyDescent="0.3">
      <c r="A101" s="157" t="s">
        <v>528</v>
      </c>
      <c r="B101" s="158" t="s">
        <v>512</v>
      </c>
      <c r="C101" s="145">
        <v>183.73323301330535</v>
      </c>
      <c r="D101" s="145">
        <v>0.51266388986858613</v>
      </c>
      <c r="E101" s="145">
        <v>5.0991133207063397</v>
      </c>
      <c r="F101" s="145">
        <v>0</v>
      </c>
      <c r="G101" s="145">
        <v>0</v>
      </c>
      <c r="H101" s="145">
        <v>0</v>
      </c>
      <c r="I101" s="145">
        <v>0</v>
      </c>
      <c r="J101" s="166">
        <v>0</v>
      </c>
    </row>
    <row r="102" spans="1:127" s="148" customFormat="1" ht="16.2" thickBot="1" x14ac:dyDescent="0.35">
      <c r="A102" s="118" t="s">
        <v>528</v>
      </c>
      <c r="B102" s="228" t="s">
        <v>558</v>
      </c>
      <c r="C102" s="147">
        <v>0</v>
      </c>
      <c r="D102" s="147">
        <v>0</v>
      </c>
      <c r="E102" s="147">
        <v>0</v>
      </c>
      <c r="F102" s="147">
        <v>0</v>
      </c>
      <c r="G102" s="147">
        <v>0</v>
      </c>
      <c r="H102" s="147">
        <v>0</v>
      </c>
      <c r="I102" s="147">
        <v>0</v>
      </c>
      <c r="J102" s="147">
        <v>0</v>
      </c>
      <c r="K102" s="17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row>
    <row r="103" spans="1:127" x14ac:dyDescent="0.3">
      <c r="A103" s="183"/>
      <c r="B103" s="205" t="s">
        <v>546</v>
      </c>
      <c r="C103" s="206">
        <f>SUM(C88:C100)</f>
        <v>3076.4708752692768</v>
      </c>
      <c r="D103" s="206">
        <f t="shared" ref="D103:J103" si="10">SUM(D88:D100)</f>
        <v>89.8541203404627</v>
      </c>
      <c r="E103" s="206">
        <f t="shared" si="10"/>
        <v>424.67616356654162</v>
      </c>
      <c r="F103" s="206">
        <f t="shared" si="10"/>
        <v>41.775317407939951</v>
      </c>
      <c r="G103" s="206">
        <f t="shared" si="10"/>
        <v>117.68853015616318</v>
      </c>
      <c r="H103" s="206">
        <f t="shared" si="10"/>
        <v>36.219211198301323</v>
      </c>
      <c r="I103" s="206">
        <f t="shared" si="10"/>
        <v>40.463104802733952</v>
      </c>
      <c r="J103" s="206">
        <f t="shared" si="10"/>
        <v>31.075274616638222</v>
      </c>
      <c r="K103" s="174">
        <f>((D103*4)*100)/C103</f>
        <v>11.682752606276237</v>
      </c>
      <c r="L103" s="174">
        <f>((E103*4)*100)/C103</f>
        <v>55.216016115136561</v>
      </c>
      <c r="M103" s="174">
        <f>(F103*1000)/C103</f>
        <v>13.578973798763316</v>
      </c>
      <c r="N103" s="174">
        <f>((G103*9)*100)/C103</f>
        <v>34.428954940545616</v>
      </c>
      <c r="O103" s="174">
        <f>((H103*9)*100)/C103</f>
        <v>10.595676474791272</v>
      </c>
      <c r="P103" s="174">
        <f>((I103*9)*100)/C103</f>
        <v>11.83719781493887</v>
      </c>
      <c r="Q103" s="174">
        <f>((J103*9)*100)/C103</f>
        <v>9.0908538675915267</v>
      </c>
      <c r="R103" s="68">
        <f>(C100*100)/C103</f>
        <v>16.950559106724427</v>
      </c>
      <c r="S103" s="74">
        <f>((D94+D95+D96+D97+D98+D99)*100)/D103</f>
        <v>51.750768055396605</v>
      </c>
      <c r="T103" s="74">
        <f>100-S103</f>
        <v>48.249231944603395</v>
      </c>
    </row>
    <row r="104" spans="1:127" ht="16.2" thickBot="1" x14ac:dyDescent="0.35">
      <c r="A104" s="184"/>
      <c r="B104" s="207" t="s">
        <v>547</v>
      </c>
      <c r="C104" s="147">
        <f>SUM(C88:C101)</f>
        <v>3260.2041082825822</v>
      </c>
      <c r="D104" s="147">
        <f t="shared" ref="D104:J104" si="11">SUM(D88:D101)</f>
        <v>90.366784230331291</v>
      </c>
      <c r="E104" s="147">
        <f t="shared" si="11"/>
        <v>429.77527688724797</v>
      </c>
      <c r="F104" s="147">
        <f t="shared" si="11"/>
        <v>41.775317407939951</v>
      </c>
      <c r="G104" s="147">
        <f t="shared" si="11"/>
        <v>117.68853015616318</v>
      </c>
      <c r="H104" s="147">
        <f t="shared" si="11"/>
        <v>36.219211198301323</v>
      </c>
      <c r="I104" s="147">
        <f t="shared" si="11"/>
        <v>40.463104802733952</v>
      </c>
      <c r="J104" s="147">
        <f t="shared" si="11"/>
        <v>31.075274616638222</v>
      </c>
    </row>
    <row r="105" spans="1:127" x14ac:dyDescent="0.3">
      <c r="A105" s="116" t="s">
        <v>529</v>
      </c>
      <c r="B105" s="117" t="s">
        <v>503</v>
      </c>
      <c r="C105" s="146">
        <v>875.57773922700585</v>
      </c>
      <c r="D105" s="146">
        <v>26.269782716242663</v>
      </c>
      <c r="E105" s="146">
        <v>182.64605552142856</v>
      </c>
      <c r="F105" s="146">
        <v>23.868254072407041</v>
      </c>
      <c r="G105" s="146">
        <v>6.8566093320939316</v>
      </c>
      <c r="H105" s="146">
        <v>1.1814050604011743</v>
      </c>
      <c r="I105" s="146">
        <v>1.6244625897945204</v>
      </c>
      <c r="J105" s="168">
        <v>3.0210250123679057</v>
      </c>
    </row>
    <row r="106" spans="1:127" x14ac:dyDescent="0.3">
      <c r="A106" s="91" t="s">
        <v>529</v>
      </c>
      <c r="B106" s="83" t="s">
        <v>504</v>
      </c>
      <c r="C106" s="74">
        <v>172.33183980493149</v>
      </c>
      <c r="D106" s="74">
        <v>3.0113656543232867</v>
      </c>
      <c r="E106" s="74">
        <v>40.192996452098626</v>
      </c>
      <c r="F106" s="74">
        <v>4.2342702907397261</v>
      </c>
      <c r="G106" s="74">
        <v>0.2428043103780822</v>
      </c>
      <c r="H106" s="74">
        <v>6.3958208587397244E-2</v>
      </c>
      <c r="I106" s="74">
        <v>2.6353150760547946E-2</v>
      </c>
      <c r="J106" s="164">
        <v>8.3797097362191778E-2</v>
      </c>
    </row>
    <row r="107" spans="1:127" x14ac:dyDescent="0.3">
      <c r="A107" s="91" t="s">
        <v>529</v>
      </c>
      <c r="B107" s="83" t="s">
        <v>505</v>
      </c>
      <c r="C107" s="74">
        <v>23.929572104607722</v>
      </c>
      <c r="D107" s="74">
        <v>1.6112911382316315</v>
      </c>
      <c r="E107" s="74">
        <v>4.0981381419676204</v>
      </c>
      <c r="F107" s="74">
        <v>1.2019391282689913</v>
      </c>
      <c r="G107" s="74">
        <v>0.18531455043586553</v>
      </c>
      <c r="H107" s="74">
        <v>3.0450996762141972E-2</v>
      </c>
      <c r="I107" s="74">
        <v>3.7952195267745951E-2</v>
      </c>
      <c r="J107" s="164">
        <v>8.4650588293897877E-2</v>
      </c>
    </row>
    <row r="108" spans="1:127" x14ac:dyDescent="0.3">
      <c r="A108" s="91" t="s">
        <v>529</v>
      </c>
      <c r="B108" s="83" t="s">
        <v>506</v>
      </c>
      <c r="C108" s="74">
        <v>19.824050436744564</v>
      </c>
      <c r="D108" s="74">
        <v>0.55320030478646243</v>
      </c>
      <c r="E108" s="74">
        <v>0.69297055252215956</v>
      </c>
      <c r="F108" s="74">
        <v>0.28884910684931503</v>
      </c>
      <c r="G108" s="74">
        <v>1.8025392085092664</v>
      </c>
      <c r="H108" s="74">
        <v>0.31166646614020954</v>
      </c>
      <c r="I108" s="74">
        <v>0.79912782780338432</v>
      </c>
      <c r="J108" s="164">
        <v>0.58123355549395628</v>
      </c>
    </row>
    <row r="109" spans="1:127" x14ac:dyDescent="0.3">
      <c r="A109" s="91" t="s">
        <v>529</v>
      </c>
      <c r="B109" s="83" t="s">
        <v>507</v>
      </c>
      <c r="C109" s="74">
        <v>146.88638995890412</v>
      </c>
      <c r="D109" s="74">
        <v>4.1605631713547409</v>
      </c>
      <c r="E109" s="74">
        <v>29.46784567640379</v>
      </c>
      <c r="F109" s="74">
        <v>6.6843906859944022</v>
      </c>
      <c r="G109" s="74">
        <v>0.87280974898842212</v>
      </c>
      <c r="H109" s="74">
        <v>0.13595527075730046</v>
      </c>
      <c r="I109" s="74">
        <v>0.10457143984234137</v>
      </c>
      <c r="J109" s="164">
        <v>0.31422800554059582</v>
      </c>
    </row>
    <row r="110" spans="1:127" x14ac:dyDescent="0.3">
      <c r="A110" s="91" t="s">
        <v>529</v>
      </c>
      <c r="B110" s="83" t="s">
        <v>508</v>
      </c>
      <c r="C110" s="74">
        <v>404.16976027397249</v>
      </c>
      <c r="D110" s="74">
        <v>5.1873287671232874E-3</v>
      </c>
      <c r="E110" s="74">
        <v>1.3448630136986297E-2</v>
      </c>
      <c r="F110" s="74">
        <v>0</v>
      </c>
      <c r="G110" s="74">
        <v>45.73859897260273</v>
      </c>
      <c r="H110" s="74">
        <v>12.151342613013695</v>
      </c>
      <c r="I110" s="74">
        <v>15.293359520547943</v>
      </c>
      <c r="J110" s="164">
        <v>15.946040753424654</v>
      </c>
    </row>
    <row r="111" spans="1:127" x14ac:dyDescent="0.3">
      <c r="A111" s="91" t="s">
        <v>529</v>
      </c>
      <c r="B111" s="220" t="s">
        <v>557</v>
      </c>
      <c r="C111" s="74">
        <v>82.248872497365653</v>
      </c>
      <c r="D111" s="74">
        <v>7.3860906217070602E-2</v>
      </c>
      <c r="E111" s="74">
        <v>4.3877766069546888E-4</v>
      </c>
      <c r="F111" s="74">
        <v>0</v>
      </c>
      <c r="G111" s="74">
        <v>9.1134851422550032</v>
      </c>
      <c r="H111" s="74">
        <v>3.1163159536354059</v>
      </c>
      <c r="I111" s="74">
        <v>3.7026179768177037</v>
      </c>
      <c r="J111" s="164">
        <v>1.7599518229715492</v>
      </c>
    </row>
    <row r="112" spans="1:127" x14ac:dyDescent="0.3">
      <c r="A112" s="91" t="s">
        <v>529</v>
      </c>
      <c r="B112" s="220" t="s">
        <v>540</v>
      </c>
      <c r="C112" s="75">
        <v>236.86717808219174</v>
      </c>
      <c r="D112" s="75">
        <v>12.231665753424657</v>
      </c>
      <c r="E112" s="75">
        <v>18.561067397260274</v>
      </c>
      <c r="F112" s="75">
        <v>0</v>
      </c>
      <c r="G112" s="75">
        <v>12.697633972602739</v>
      </c>
      <c r="H112" s="75">
        <v>7.2419227397260268</v>
      </c>
      <c r="I112" s="75">
        <v>3.153051616438356</v>
      </c>
      <c r="J112" s="165">
        <v>0.75719835616438358</v>
      </c>
    </row>
    <row r="113" spans="1:20" x14ac:dyDescent="0.3">
      <c r="A113" s="91" t="s">
        <v>529</v>
      </c>
      <c r="B113" s="83" t="s">
        <v>45</v>
      </c>
      <c r="C113" s="74">
        <v>59.544416438356158</v>
      </c>
      <c r="D113" s="74">
        <v>5.2299151780821918</v>
      </c>
      <c r="E113" s="74">
        <v>0.29980405479452055</v>
      </c>
      <c r="F113" s="74">
        <v>0</v>
      </c>
      <c r="G113" s="74">
        <v>3.9599118904109587</v>
      </c>
      <c r="H113" s="74">
        <v>1.3016492712328767</v>
      </c>
      <c r="I113" s="74">
        <v>1.5231711561643835</v>
      </c>
      <c r="J113" s="164">
        <v>0.79572992876712323</v>
      </c>
    </row>
    <row r="114" spans="1:20" x14ac:dyDescent="0.3">
      <c r="A114" s="91" t="s">
        <v>529</v>
      </c>
      <c r="B114" s="83" t="s">
        <v>510</v>
      </c>
      <c r="C114" s="74">
        <v>37.761436409001959</v>
      </c>
      <c r="D114" s="74">
        <v>4.0089049925635996</v>
      </c>
      <c r="E114" s="74">
        <v>0.14070079667318983</v>
      </c>
      <c r="F114" s="74">
        <v>0</v>
      </c>
      <c r="G114" s="74">
        <v>2.2310448416829747</v>
      </c>
      <c r="H114" s="74">
        <v>0.82635025229941261</v>
      </c>
      <c r="I114" s="74">
        <v>0.78826850210371802</v>
      </c>
      <c r="J114" s="164">
        <v>0.23361552176125247</v>
      </c>
    </row>
    <row r="115" spans="1:20" x14ac:dyDescent="0.3">
      <c r="A115" s="91" t="s">
        <v>529</v>
      </c>
      <c r="B115" s="83" t="s">
        <v>511</v>
      </c>
      <c r="C115" s="74">
        <v>250.71175702356163</v>
      </c>
      <c r="D115" s="74">
        <v>19.31421690358356</v>
      </c>
      <c r="E115" s="74">
        <v>0.57112236523835602</v>
      </c>
      <c r="F115" s="74">
        <v>0</v>
      </c>
      <c r="G115" s="74">
        <v>18.4169008909589</v>
      </c>
      <c r="H115" s="74">
        <v>6.6601712434936982</v>
      </c>
      <c r="I115" s="74">
        <v>7.5580542207430144</v>
      </c>
      <c r="J115" s="164">
        <v>2.2246935918728763</v>
      </c>
    </row>
    <row r="116" spans="1:20" x14ac:dyDescent="0.3">
      <c r="A116" s="91" t="s">
        <v>529</v>
      </c>
      <c r="B116" s="83" t="s">
        <v>55</v>
      </c>
      <c r="C116" s="74">
        <v>30.393597566141899</v>
      </c>
      <c r="D116" s="74">
        <v>4.9861399918871392</v>
      </c>
      <c r="E116" s="74">
        <v>0</v>
      </c>
      <c r="F116" s="74">
        <v>0</v>
      </c>
      <c r="G116" s="74">
        <v>1.0127603731588635</v>
      </c>
      <c r="H116" s="74">
        <v>0.2395413385467185</v>
      </c>
      <c r="I116" s="74">
        <v>0.37435100598487026</v>
      </c>
      <c r="J116" s="164">
        <v>0.25269671667307303</v>
      </c>
    </row>
    <row r="117" spans="1:20" x14ac:dyDescent="0.3">
      <c r="A117" s="91" t="s">
        <v>529</v>
      </c>
      <c r="B117" s="83" t="s">
        <v>58</v>
      </c>
      <c r="C117" s="74">
        <v>360.49001956947171</v>
      </c>
      <c r="D117" s="74">
        <v>4.0626223091976527E-2</v>
      </c>
      <c r="E117" s="74">
        <v>92.321737769080258</v>
      </c>
      <c r="F117" s="74">
        <v>4.7397260273972612E-2</v>
      </c>
      <c r="G117" s="74">
        <v>0</v>
      </c>
      <c r="H117" s="74">
        <v>0</v>
      </c>
      <c r="I117" s="74">
        <v>0</v>
      </c>
      <c r="J117" s="164">
        <v>0</v>
      </c>
    </row>
    <row r="118" spans="1:20" x14ac:dyDescent="0.3">
      <c r="A118" s="91" t="s">
        <v>529</v>
      </c>
      <c r="B118" s="220" t="s">
        <v>558</v>
      </c>
      <c r="C118" s="74">
        <v>4.3726027397260268</v>
      </c>
      <c r="D118" s="74">
        <v>0.37589041095890408</v>
      </c>
      <c r="E118" s="74">
        <v>1.1104109589041093</v>
      </c>
      <c r="F118" s="74">
        <v>0.70958904109589038</v>
      </c>
      <c r="G118" s="74">
        <v>0.2627397260273972</v>
      </c>
      <c r="H118" s="74">
        <v>0.15476712328767123</v>
      </c>
      <c r="I118" s="74">
        <v>8.7643835616438362E-2</v>
      </c>
      <c r="J118" s="74">
        <v>8.4383561643835616E-3</v>
      </c>
    </row>
    <row r="119" spans="1:20" ht="16.2" thickBot="1" x14ac:dyDescent="0.35">
      <c r="A119" s="122" t="s">
        <v>529</v>
      </c>
      <c r="B119" s="123" t="s">
        <v>512</v>
      </c>
      <c r="C119" s="147">
        <v>206.54827397260277</v>
      </c>
      <c r="D119" s="147">
        <v>0.57632383561643841</v>
      </c>
      <c r="E119" s="147">
        <v>5.7322947945205485</v>
      </c>
      <c r="F119" s="147">
        <v>0</v>
      </c>
      <c r="G119" s="147">
        <v>0</v>
      </c>
      <c r="H119" s="147">
        <v>0</v>
      </c>
      <c r="I119" s="147">
        <v>0</v>
      </c>
      <c r="J119" s="147">
        <v>0</v>
      </c>
    </row>
    <row r="120" spans="1:20" x14ac:dyDescent="0.3">
      <c r="A120" s="185"/>
      <c r="B120" s="208" t="s">
        <v>546</v>
      </c>
      <c r="C120" s="146">
        <f>SUM(C105:C118)</f>
        <v>2705.1092321319834</v>
      </c>
      <c r="D120" s="146">
        <f t="shared" ref="D120:J120" si="12">SUM(D105:D118)</f>
        <v>81.872610673515013</v>
      </c>
      <c r="E120" s="146">
        <f t="shared" si="12"/>
        <v>370.11673709416903</v>
      </c>
      <c r="F120" s="146">
        <f t="shared" si="12"/>
        <v>37.034689585629344</v>
      </c>
      <c r="G120" s="146">
        <f t="shared" si="12"/>
        <v>103.39315296010514</v>
      </c>
      <c r="H120" s="146">
        <f t="shared" si="12"/>
        <v>33.415496537883726</v>
      </c>
      <c r="I120" s="146">
        <f t="shared" si="12"/>
        <v>35.072985037884969</v>
      </c>
      <c r="J120" s="146">
        <f t="shared" si="12"/>
        <v>26.063299306857843</v>
      </c>
      <c r="K120" s="174">
        <f>((D120*4)*100)/C120</f>
        <v>12.106366678433695</v>
      </c>
      <c r="L120" s="174">
        <f>((E120*4)*100)/C120</f>
        <v>54.728545923074336</v>
      </c>
      <c r="M120" s="174">
        <f>(F120*1000)/C120</f>
        <v>13.690644779043216</v>
      </c>
      <c r="N120" s="174">
        <f>((G120*9)*100)/C120</f>
        <v>34.399290261101918</v>
      </c>
      <c r="O120" s="174">
        <f>((H120*9)*100)/C120</f>
        <v>11.117461183034413</v>
      </c>
      <c r="P120" s="174">
        <f>((I120*9)*100)/C120</f>
        <v>11.668913831334841</v>
      </c>
      <c r="Q120" s="174">
        <f>((J120*9)*100)/C120</f>
        <v>8.6713575546392523</v>
      </c>
      <c r="R120" s="68">
        <f>(C117*100)/C120</f>
        <v>13.32626480614825</v>
      </c>
      <c r="S120" s="74">
        <f>((D111+D112+D113+D114+D115+D116)*100)/D120</f>
        <v>55.995165353373224</v>
      </c>
      <c r="T120" s="74">
        <f>100-S120</f>
        <v>44.004834646626776</v>
      </c>
    </row>
    <row r="121" spans="1:20" ht="16.2" thickBot="1" x14ac:dyDescent="0.35">
      <c r="A121" s="186"/>
      <c r="B121" s="209" t="s">
        <v>547</v>
      </c>
      <c r="C121" s="147">
        <f>SUM(C105:C119)</f>
        <v>2911.657506104586</v>
      </c>
      <c r="D121" s="147">
        <f t="shared" ref="D121:J121" si="13">SUM(D105:D119)</f>
        <v>82.448934509131448</v>
      </c>
      <c r="E121" s="147">
        <f t="shared" si="13"/>
        <v>375.84903188868958</v>
      </c>
      <c r="F121" s="147">
        <f t="shared" si="13"/>
        <v>37.034689585629344</v>
      </c>
      <c r="G121" s="147">
        <f t="shared" si="13"/>
        <v>103.39315296010514</v>
      </c>
      <c r="H121" s="147">
        <f t="shared" si="13"/>
        <v>33.415496537883726</v>
      </c>
      <c r="I121" s="147">
        <f t="shared" si="13"/>
        <v>35.072985037884969</v>
      </c>
      <c r="J121" s="147">
        <f t="shared" si="13"/>
        <v>26.063299306857843</v>
      </c>
    </row>
    <row r="122" spans="1:20" x14ac:dyDescent="0.3">
      <c r="A122" s="120" t="s">
        <v>530</v>
      </c>
      <c r="B122" s="121" t="s">
        <v>503</v>
      </c>
      <c r="C122" s="146">
        <v>701.58910987023467</v>
      </c>
      <c r="D122" s="146">
        <v>21.049636881637042</v>
      </c>
      <c r="E122" s="146">
        <v>146.35192030774755</v>
      </c>
      <c r="F122" s="146">
        <v>19.125323062233655</v>
      </c>
      <c r="G122" s="146">
        <v>5.4941123129496683</v>
      </c>
      <c r="H122" s="146">
        <v>0.946644584014666</v>
      </c>
      <c r="I122" s="146">
        <v>1.3016608478392906</v>
      </c>
      <c r="J122" s="168">
        <v>2.4207082413882599</v>
      </c>
    </row>
    <row r="123" spans="1:20" x14ac:dyDescent="0.3">
      <c r="A123" s="92" t="s">
        <v>530</v>
      </c>
      <c r="B123" s="84" t="s">
        <v>504</v>
      </c>
      <c r="C123" s="74">
        <v>83.92025304352228</v>
      </c>
      <c r="D123" s="74">
        <v>1.4664415351419609</v>
      </c>
      <c r="E123" s="74">
        <v>19.572740804343152</v>
      </c>
      <c r="F123" s="74">
        <v>2.0619581074267499</v>
      </c>
      <c r="G123" s="74">
        <v>0.11823815720908637</v>
      </c>
      <c r="H123" s="74">
        <v>3.1145660923369088E-2</v>
      </c>
      <c r="I123" s="74">
        <v>1.283316584342523E-2</v>
      </c>
      <c r="J123" s="164">
        <v>4.0806583524599323E-2</v>
      </c>
    </row>
    <row r="124" spans="1:20" x14ac:dyDescent="0.3">
      <c r="A124" s="92" t="s">
        <v>530</v>
      </c>
      <c r="B124" s="84" t="s">
        <v>505</v>
      </c>
      <c r="C124" s="74">
        <v>61.784984623542734</v>
      </c>
      <c r="D124" s="74">
        <v>4.1602749002153132</v>
      </c>
      <c r="E124" s="74">
        <v>10.581192216047533</v>
      </c>
      <c r="F124" s="74">
        <v>3.1033480345532225</v>
      </c>
      <c r="G124" s="74">
        <v>0.47847310428898204</v>
      </c>
      <c r="H124" s="74">
        <v>7.8622984084124867E-2</v>
      </c>
      <c r="I124" s="74">
        <v>9.7990711693330332E-2</v>
      </c>
      <c r="J124" s="164">
        <v>0.21856367816561359</v>
      </c>
    </row>
    <row r="125" spans="1:20" x14ac:dyDescent="0.3">
      <c r="A125" s="92" t="s">
        <v>530</v>
      </c>
      <c r="B125" s="84" t="s">
        <v>506</v>
      </c>
      <c r="C125" s="74">
        <v>112.37564762052926</v>
      </c>
      <c r="D125" s="74">
        <v>3.1359001387035228</v>
      </c>
      <c r="E125" s="74">
        <v>3.928209064545829</v>
      </c>
      <c r="F125" s="74">
        <v>1.6373851322854907</v>
      </c>
      <c r="G125" s="74">
        <v>10.217967895308131</v>
      </c>
      <c r="H125" s="74">
        <v>1.7667288068027776</v>
      </c>
      <c r="I125" s="74">
        <v>4.5299777392888423</v>
      </c>
      <c r="J125" s="164">
        <v>3.2948108877058648</v>
      </c>
    </row>
    <row r="126" spans="1:20" x14ac:dyDescent="0.3">
      <c r="A126" s="92" t="s">
        <v>530</v>
      </c>
      <c r="B126" s="84" t="s">
        <v>507</v>
      </c>
      <c r="C126" s="74">
        <v>184.03809245822987</v>
      </c>
      <c r="D126" s="74">
        <v>5.2128867066739</v>
      </c>
      <c r="E126" s="74">
        <v>36.921093292960336</v>
      </c>
      <c r="F126" s="74">
        <v>8.3750612390987964</v>
      </c>
      <c r="G126" s="74">
        <v>1.0935679018846933</v>
      </c>
      <c r="H126" s="74">
        <v>0.17034218552730515</v>
      </c>
      <c r="I126" s="74">
        <v>0.13102050039884192</v>
      </c>
      <c r="J126" s="164">
        <v>0.39370511286188603</v>
      </c>
    </row>
    <row r="127" spans="1:20" x14ac:dyDescent="0.3">
      <c r="A127" s="92" t="s">
        <v>530</v>
      </c>
      <c r="B127" s="84" t="s">
        <v>508</v>
      </c>
      <c r="C127" s="74">
        <v>436.58256175629123</v>
      </c>
      <c r="D127" s="74">
        <v>5.6033318284070292E-3</v>
      </c>
      <c r="E127" s="74">
        <v>1.4527156592166366E-2</v>
      </c>
      <c r="F127" s="74">
        <v>0</v>
      </c>
      <c r="G127" s="74">
        <v>49.406652039149357</v>
      </c>
      <c r="H127" s="74">
        <v>13.125831787048559</v>
      </c>
      <c r="I127" s="74">
        <v>16.519825908832985</v>
      </c>
      <c r="J127" s="164">
        <v>17.224849571331664</v>
      </c>
    </row>
    <row r="128" spans="1:20" x14ac:dyDescent="0.3">
      <c r="A128" s="92" t="s">
        <v>530</v>
      </c>
      <c r="B128" s="221" t="s">
        <v>557</v>
      </c>
      <c r="C128" s="74">
        <v>79.167502634351948</v>
      </c>
      <c r="D128" s="74">
        <v>7.1093782929399371E-2</v>
      </c>
      <c r="E128" s="74">
        <v>4.2233930453108528E-4</v>
      </c>
      <c r="F128" s="74">
        <v>0</v>
      </c>
      <c r="G128" s="74">
        <v>8.7720577449947292</v>
      </c>
      <c r="H128" s="74">
        <v>2.99956636459431</v>
      </c>
      <c r="I128" s="74">
        <v>3.563903182297155</v>
      </c>
      <c r="J128" s="164">
        <v>1.6940170284510012</v>
      </c>
    </row>
    <row r="129" spans="1:127" x14ac:dyDescent="0.3">
      <c r="A129" s="92" t="s">
        <v>530</v>
      </c>
      <c r="B129" s="221" t="s">
        <v>540</v>
      </c>
      <c r="C129" s="75">
        <v>267.91534246575344</v>
      </c>
      <c r="D129" s="75">
        <v>13.834972602739727</v>
      </c>
      <c r="E129" s="75">
        <v>20.994021917808222</v>
      </c>
      <c r="F129" s="75">
        <v>0</v>
      </c>
      <c r="G129" s="75">
        <v>14.362019178082191</v>
      </c>
      <c r="H129" s="75">
        <v>8.1911821917808219</v>
      </c>
      <c r="I129" s="75">
        <v>3.5663484931506857</v>
      </c>
      <c r="J129" s="165">
        <v>0.85645068493150689</v>
      </c>
    </row>
    <row r="130" spans="1:127" x14ac:dyDescent="0.3">
      <c r="A130" s="92" t="s">
        <v>530</v>
      </c>
      <c r="B130" s="84" t="s">
        <v>45</v>
      </c>
      <c r="C130" s="74">
        <v>57.303992125796327</v>
      </c>
      <c r="D130" s="74">
        <v>5.0331338538461674</v>
      </c>
      <c r="E130" s="74">
        <v>0.28852359671729622</v>
      </c>
      <c r="F130" s="74">
        <v>0</v>
      </c>
      <c r="G130" s="74">
        <v>3.8109158399742871</v>
      </c>
      <c r="H130" s="74">
        <v>1.252673282414261</v>
      </c>
      <c r="I130" s="74">
        <v>1.46586016221093</v>
      </c>
      <c r="J130" s="164">
        <v>0.7657897129538237</v>
      </c>
    </row>
    <row r="131" spans="1:127" x14ac:dyDescent="0.3">
      <c r="A131" s="92" t="s">
        <v>530</v>
      </c>
      <c r="B131" s="84" t="s">
        <v>510</v>
      </c>
      <c r="C131" s="74">
        <v>83.609674148982435</v>
      </c>
      <c r="D131" s="74">
        <v>8.8763371311417316</v>
      </c>
      <c r="E131" s="74">
        <v>0.31153337587399671</v>
      </c>
      <c r="F131" s="74">
        <v>0</v>
      </c>
      <c r="G131" s="74">
        <v>4.9398791456040332</v>
      </c>
      <c r="H131" s="74">
        <v>1.8296675629429373</v>
      </c>
      <c r="I131" s="74">
        <v>1.7453486644138032</v>
      </c>
      <c r="J131" s="164">
        <v>0.51726098125722975</v>
      </c>
    </row>
    <row r="132" spans="1:127" x14ac:dyDescent="0.3">
      <c r="A132" s="92" t="s">
        <v>530</v>
      </c>
      <c r="B132" s="84" t="s">
        <v>511</v>
      </c>
      <c r="C132" s="74">
        <v>303.42398861491893</v>
      </c>
      <c r="D132" s="74">
        <v>23.375037530881567</v>
      </c>
      <c r="E132" s="74">
        <v>0.69120103542460798</v>
      </c>
      <c r="F132" s="74">
        <v>0</v>
      </c>
      <c r="G132" s="74">
        <v>22.289060523536747</v>
      </c>
      <c r="H132" s="74">
        <v>8.0604744968913629</v>
      </c>
      <c r="I132" s="74">
        <v>9.1471376733646625</v>
      </c>
      <c r="J132" s="164">
        <v>2.6924361709478211</v>
      </c>
    </row>
    <row r="133" spans="1:127" x14ac:dyDescent="0.3">
      <c r="A133" s="92" t="s">
        <v>530</v>
      </c>
      <c r="B133" s="84" t="s">
        <v>55</v>
      </c>
      <c r="C133" s="74">
        <v>28.070625443209522</v>
      </c>
      <c r="D133" s="74">
        <v>4.605051041262386</v>
      </c>
      <c r="E133" s="74">
        <v>0</v>
      </c>
      <c r="F133" s="74">
        <v>0</v>
      </c>
      <c r="G133" s="74">
        <v>0.93535544901525336</v>
      </c>
      <c r="H133" s="74">
        <v>0.22123327710308707</v>
      </c>
      <c r="I133" s="74">
        <v>0.34573948840449426</v>
      </c>
      <c r="J133" s="164">
        <v>0.23338319424090109</v>
      </c>
    </row>
    <row r="134" spans="1:127" x14ac:dyDescent="0.3">
      <c r="A134" s="92" t="s">
        <v>530</v>
      </c>
      <c r="B134" s="84" t="s">
        <v>58</v>
      </c>
      <c r="C134" s="74">
        <v>358.84758340286425</v>
      </c>
      <c r="D134" s="74">
        <v>4.0441125101750297E-2</v>
      </c>
      <c r="E134" s="74">
        <v>91.901108756224147</v>
      </c>
      <c r="F134" s="74">
        <v>4.7181312618708678E-2</v>
      </c>
      <c r="G134" s="74">
        <v>0</v>
      </c>
      <c r="H134" s="74">
        <v>0</v>
      </c>
      <c r="I134" s="74">
        <v>0</v>
      </c>
      <c r="J134" s="164">
        <v>0</v>
      </c>
    </row>
    <row r="135" spans="1:127" x14ac:dyDescent="0.3">
      <c r="A135" s="160" t="s">
        <v>530</v>
      </c>
      <c r="B135" s="161" t="s">
        <v>512</v>
      </c>
      <c r="C135" s="145">
        <v>238.89410167988467</v>
      </c>
      <c r="D135" s="145">
        <v>0.6665771750993037</v>
      </c>
      <c r="E135" s="145">
        <v>6.6299823724642151</v>
      </c>
      <c r="F135" s="145">
        <v>0</v>
      </c>
      <c r="G135" s="145">
        <v>0</v>
      </c>
      <c r="H135" s="145">
        <v>0</v>
      </c>
      <c r="I135" s="145">
        <v>0</v>
      </c>
      <c r="J135" s="166">
        <v>0</v>
      </c>
    </row>
    <row r="136" spans="1:127" s="148" customFormat="1" ht="16.2" thickBot="1" x14ac:dyDescent="0.35">
      <c r="A136" s="126" t="s">
        <v>530</v>
      </c>
      <c r="B136" s="229" t="s">
        <v>558</v>
      </c>
      <c r="C136" s="147">
        <v>0</v>
      </c>
      <c r="D136" s="147">
        <v>0</v>
      </c>
      <c r="E136" s="147">
        <v>0</v>
      </c>
      <c r="F136" s="147">
        <v>0</v>
      </c>
      <c r="G136" s="147">
        <v>0</v>
      </c>
      <c r="H136" s="147">
        <v>0</v>
      </c>
      <c r="I136" s="147">
        <v>0</v>
      </c>
      <c r="J136" s="147">
        <v>0</v>
      </c>
      <c r="K136" s="172"/>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row>
    <row r="137" spans="1:127" x14ac:dyDescent="0.3">
      <c r="A137" s="187"/>
      <c r="B137" s="198" t="s">
        <v>546</v>
      </c>
      <c r="C137" s="146">
        <f>SUM(C122:C134)</f>
        <v>2758.6293582082262</v>
      </c>
      <c r="D137" s="146">
        <f t="shared" ref="D137:J137" si="14">SUM(D122:D134)</f>
        <v>90.86681056210287</v>
      </c>
      <c r="E137" s="146">
        <f t="shared" si="14"/>
        <v>331.55649386358937</v>
      </c>
      <c r="F137" s="146">
        <f t="shared" si="14"/>
        <v>34.350256888216627</v>
      </c>
      <c r="G137" s="146">
        <f t="shared" si="14"/>
        <v>121.91829929199716</v>
      </c>
      <c r="H137" s="146">
        <f t="shared" si="14"/>
        <v>38.674113184127584</v>
      </c>
      <c r="I137" s="146">
        <f t="shared" si="14"/>
        <v>42.427646537738447</v>
      </c>
      <c r="J137" s="146">
        <f t="shared" si="14"/>
        <v>30.35278184776017</v>
      </c>
      <c r="K137" s="174">
        <f>((D137*4)*100)/C137</f>
        <v>13.175646129006953</v>
      </c>
      <c r="L137" s="174">
        <f>((E137*4)*100)/C137</f>
        <v>48.075540540022466</v>
      </c>
      <c r="M137" s="174">
        <f>(F137*1000)/C137</f>
        <v>12.451928993653453</v>
      </c>
      <c r="N137" s="174">
        <f>((G137*9)*100)/C137</f>
        <v>39.77572015476067</v>
      </c>
      <c r="O137" s="174">
        <f>((H137*9)*100)/C137</f>
        <v>12.617389778060772</v>
      </c>
      <c r="P137" s="174">
        <f>((I137*9)*100)/C137</f>
        <v>13.841976186596627</v>
      </c>
      <c r="Q137" s="174">
        <f>((J137*9)*100)/C137</f>
        <v>9.9025639605051214</v>
      </c>
      <c r="R137" s="68">
        <f>(C134*100)/C137</f>
        <v>13.008184022080497</v>
      </c>
      <c r="S137" s="74">
        <f>((D128+D129+D130+D131+D132+D133)*100)/D137</f>
        <v>61.403746425838825</v>
      </c>
      <c r="T137" s="74">
        <f>100-S137</f>
        <v>38.596253574161175</v>
      </c>
    </row>
    <row r="138" spans="1:127" ht="16.2" thickBot="1" x14ac:dyDescent="0.35">
      <c r="A138" s="188"/>
      <c r="B138" s="197" t="s">
        <v>547</v>
      </c>
      <c r="C138" s="147">
        <f>SUM(C122:C135)</f>
        <v>2997.5234598881107</v>
      </c>
      <c r="D138" s="147">
        <f t="shared" ref="D138:J138" si="15">SUM(D122:D135)</f>
        <v>91.533387737202176</v>
      </c>
      <c r="E138" s="147">
        <f t="shared" si="15"/>
        <v>338.18647623605358</v>
      </c>
      <c r="F138" s="147">
        <f t="shared" si="15"/>
        <v>34.350256888216627</v>
      </c>
      <c r="G138" s="147">
        <f t="shared" si="15"/>
        <v>121.91829929199716</v>
      </c>
      <c r="H138" s="147">
        <f t="shared" si="15"/>
        <v>38.674113184127584</v>
      </c>
      <c r="I138" s="147">
        <f t="shared" si="15"/>
        <v>42.427646537738447</v>
      </c>
      <c r="J138" s="147">
        <f t="shared" si="15"/>
        <v>30.35278184776017</v>
      </c>
    </row>
    <row r="139" spans="1:127" x14ac:dyDescent="0.3">
      <c r="A139" s="124" t="s">
        <v>531</v>
      </c>
      <c r="B139" s="125" t="s">
        <v>503</v>
      </c>
      <c r="C139" s="146">
        <v>1121.12825254478</v>
      </c>
      <c r="D139" s="146">
        <v>33.636985354827999</v>
      </c>
      <c r="E139" s="146">
        <v>233.86804379210776</v>
      </c>
      <c r="F139" s="146">
        <v>30.561962439927669</v>
      </c>
      <c r="G139" s="146">
        <v>8.7795041998888728</v>
      </c>
      <c r="H139" s="146">
        <v>1.5127230074218823</v>
      </c>
      <c r="I139" s="146">
        <v>2.0800333574361449</v>
      </c>
      <c r="J139" s="168">
        <v>3.8682533158052195</v>
      </c>
    </row>
    <row r="140" spans="1:127" x14ac:dyDescent="0.3">
      <c r="A140" s="93" t="s">
        <v>531</v>
      </c>
      <c r="B140" s="85" t="s">
        <v>504</v>
      </c>
      <c r="C140" s="74">
        <v>189.01972201057185</v>
      </c>
      <c r="D140" s="74">
        <v>3.3029734928651466</v>
      </c>
      <c r="E140" s="74">
        <v>44.085115233187324</v>
      </c>
      <c r="F140" s="74">
        <v>4.6442990115999612</v>
      </c>
      <c r="G140" s="74">
        <v>0.26631644681901878</v>
      </c>
      <c r="H140" s="74">
        <v>7.0151649405985422E-2</v>
      </c>
      <c r="I140" s="74">
        <v>2.8905077764503261E-2</v>
      </c>
      <c r="J140" s="164">
        <v>9.1911651768027222E-2</v>
      </c>
    </row>
    <row r="141" spans="1:127" x14ac:dyDescent="0.3">
      <c r="A141" s="93" t="s">
        <v>531</v>
      </c>
      <c r="B141" s="85" t="s">
        <v>505</v>
      </c>
      <c r="C141" s="74">
        <v>89.703999669310917</v>
      </c>
      <c r="D141" s="74">
        <v>6.0401940786589474</v>
      </c>
      <c r="E141" s="74">
        <v>15.362555624681127</v>
      </c>
      <c r="F141" s="74">
        <v>4.5056696665299993</v>
      </c>
      <c r="G141" s="74">
        <v>0.69468255839879733</v>
      </c>
      <c r="H141" s="74">
        <v>0.114150649729144</v>
      </c>
      <c r="I141" s="74">
        <v>0.1422701457788276</v>
      </c>
      <c r="J141" s="164">
        <v>0.31732687534603415</v>
      </c>
    </row>
    <row r="142" spans="1:127" x14ac:dyDescent="0.3">
      <c r="A142" s="93" t="s">
        <v>531</v>
      </c>
      <c r="B142" s="85" t="s">
        <v>506</v>
      </c>
      <c r="C142" s="74">
        <v>82.804961277613288</v>
      </c>
      <c r="D142" s="74">
        <v>2.3107149551890105</v>
      </c>
      <c r="E142" s="74">
        <v>2.8945345932819722</v>
      </c>
      <c r="F142" s="74">
        <v>1.2065213001777688</v>
      </c>
      <c r="G142" s="74">
        <v>7.5291974179672421</v>
      </c>
      <c r="H142" s="74">
        <v>1.3018292978328725</v>
      </c>
      <c r="I142" s="74">
        <v>3.3379530105750153</v>
      </c>
      <c r="J142" s="164">
        <v>2.4278097056652839</v>
      </c>
    </row>
    <row r="143" spans="1:127" x14ac:dyDescent="0.3">
      <c r="A143" s="93" t="s">
        <v>531</v>
      </c>
      <c r="B143" s="85" t="s">
        <v>507</v>
      </c>
      <c r="C143" s="74">
        <v>157.46080686366972</v>
      </c>
      <c r="D143" s="74">
        <v>4.4600839747785832</v>
      </c>
      <c r="E143" s="74">
        <v>31.589249065477276</v>
      </c>
      <c r="F143" s="74">
        <v>7.1656029609220715</v>
      </c>
      <c r="G143" s="74">
        <v>0.935643713162568</v>
      </c>
      <c r="H143" s="74">
        <v>0.14574275150204616</v>
      </c>
      <c r="I143" s="74">
        <v>0.11209958456380882</v>
      </c>
      <c r="J143" s="164">
        <v>0.33684942019084974</v>
      </c>
    </row>
    <row r="144" spans="1:127" x14ac:dyDescent="0.3">
      <c r="A144" s="93" t="s">
        <v>531</v>
      </c>
      <c r="B144" s="85" t="s">
        <v>508</v>
      </c>
      <c r="C144" s="74">
        <v>242.2424159946664</v>
      </c>
      <c r="D144" s="74">
        <v>3.1090674677263842E-3</v>
      </c>
      <c r="E144" s="74">
        <v>8.0605452866980305E-3</v>
      </c>
      <c r="F144" s="74">
        <v>0</v>
      </c>
      <c r="G144" s="74">
        <v>27.413799369413056</v>
      </c>
      <c r="H144" s="74">
        <v>7.2830055127331574</v>
      </c>
      <c r="I144" s="74">
        <v>9.1661987686097053</v>
      </c>
      <c r="J144" s="164">
        <v>9.5573885464378563</v>
      </c>
    </row>
    <row r="145" spans="1:127" x14ac:dyDescent="0.3">
      <c r="A145" s="93" t="s">
        <v>531</v>
      </c>
      <c r="B145" s="222" t="s">
        <v>557</v>
      </c>
      <c r="C145" s="74">
        <v>38.161580611169661</v>
      </c>
      <c r="D145" s="74">
        <v>3.426975763962066E-2</v>
      </c>
      <c r="E145" s="74">
        <v>2.0358271865121181E-4</v>
      </c>
      <c r="F145" s="74">
        <v>0</v>
      </c>
      <c r="G145" s="74">
        <v>4.2284469968387777</v>
      </c>
      <c r="H145" s="74">
        <v>1.4458987565858805</v>
      </c>
      <c r="I145" s="74">
        <v>1.7179293782929406</v>
      </c>
      <c r="J145" s="164">
        <v>0.81657707060063245</v>
      </c>
    </row>
    <row r="146" spans="1:127" x14ac:dyDescent="0.3">
      <c r="A146" s="93" t="s">
        <v>531</v>
      </c>
      <c r="B146" s="222" t="s">
        <v>540</v>
      </c>
      <c r="C146" s="75">
        <v>90.07945205479453</v>
      </c>
      <c r="D146" s="75">
        <v>4.6516438356164382</v>
      </c>
      <c r="E146" s="75">
        <v>7.0586849315068498</v>
      </c>
      <c r="F146" s="75">
        <v>0</v>
      </c>
      <c r="G146" s="75">
        <v>4.828849315068493</v>
      </c>
      <c r="H146" s="75">
        <v>2.7540684931506849</v>
      </c>
      <c r="I146" s="75">
        <v>1.1990904109589042</v>
      </c>
      <c r="J146" s="165">
        <v>0.28795890410958908</v>
      </c>
    </row>
    <row r="147" spans="1:127" x14ac:dyDescent="0.3">
      <c r="A147" s="93" t="s">
        <v>531</v>
      </c>
      <c r="B147" s="85" t="s">
        <v>45</v>
      </c>
      <c r="C147" s="74">
        <v>15.012768623235786</v>
      </c>
      <c r="D147" s="74">
        <v>1.3186040133415489</v>
      </c>
      <c r="E147" s="74">
        <v>7.5588765096012353E-2</v>
      </c>
      <c r="F147" s="74">
        <v>0</v>
      </c>
      <c r="G147" s="74">
        <v>0.99840160564316305</v>
      </c>
      <c r="H147" s="74">
        <v>0.32818122179185361</v>
      </c>
      <c r="I147" s="74">
        <v>0.38403292044612941</v>
      </c>
      <c r="J147" s="164">
        <v>0.20062518069233279</v>
      </c>
    </row>
    <row r="148" spans="1:127" x14ac:dyDescent="0.3">
      <c r="A148" s="93" t="s">
        <v>531</v>
      </c>
      <c r="B148" s="85" t="s">
        <v>510</v>
      </c>
      <c r="C148" s="74">
        <v>26.427390571090942</v>
      </c>
      <c r="D148" s="74">
        <v>2.805637392957288</v>
      </c>
      <c r="E148" s="74">
        <v>9.8469636246666215E-2</v>
      </c>
      <c r="F148" s="74">
        <v>0</v>
      </c>
      <c r="G148" s="74">
        <v>1.5613996452401389</v>
      </c>
      <c r="H148" s="74">
        <v>0.57832230293098918</v>
      </c>
      <c r="I148" s="74">
        <v>0.55167074033808894</v>
      </c>
      <c r="J148" s="164">
        <v>0.1634961279063534</v>
      </c>
    </row>
    <row r="149" spans="1:127" x14ac:dyDescent="0.3">
      <c r="A149" s="93" t="s">
        <v>531</v>
      </c>
      <c r="B149" s="85" t="s">
        <v>511</v>
      </c>
      <c r="C149" s="74">
        <v>63.507366386087121</v>
      </c>
      <c r="D149" s="74">
        <v>4.8924512512628766</v>
      </c>
      <c r="E149" s="74">
        <v>0.14467002956336142</v>
      </c>
      <c r="F149" s="74">
        <v>0</v>
      </c>
      <c r="G149" s="74">
        <v>4.6651536667602809</v>
      </c>
      <c r="H149" s="74">
        <v>1.6870765869782705</v>
      </c>
      <c r="I149" s="74">
        <v>1.9145177883202726</v>
      </c>
      <c r="J149" s="164">
        <v>0.56353332892391306</v>
      </c>
    </row>
    <row r="150" spans="1:127" x14ac:dyDescent="0.3">
      <c r="A150" s="93" t="s">
        <v>531</v>
      </c>
      <c r="B150" s="85" t="s">
        <v>55</v>
      </c>
      <c r="C150" s="74">
        <v>16.123669306312223</v>
      </c>
      <c r="D150" s="74">
        <v>2.6451252494612705</v>
      </c>
      <c r="E150" s="74">
        <v>0</v>
      </c>
      <c r="F150" s="74">
        <v>0</v>
      </c>
      <c r="G150" s="74">
        <v>0.53726490613081124</v>
      </c>
      <c r="H150" s="74">
        <v>0.12707562240743786</v>
      </c>
      <c r="I150" s="74">
        <v>0.19859155573308268</v>
      </c>
      <c r="J150" s="164">
        <v>0.1340544924160717</v>
      </c>
    </row>
    <row r="151" spans="1:127" x14ac:dyDescent="0.3">
      <c r="A151" s="93" t="s">
        <v>531</v>
      </c>
      <c r="B151" s="85" t="s">
        <v>58</v>
      </c>
      <c r="C151" s="74">
        <v>241.71118676929734</v>
      </c>
      <c r="D151" s="74">
        <v>2.7240178824488804E-2</v>
      </c>
      <c r="E151" s="74">
        <v>61.902398372690001</v>
      </c>
      <c r="F151" s="74">
        <v>3.1780208628570276E-2</v>
      </c>
      <c r="G151" s="74">
        <v>0</v>
      </c>
      <c r="H151" s="74">
        <v>0</v>
      </c>
      <c r="I151" s="74">
        <v>0</v>
      </c>
      <c r="J151" s="164">
        <v>0</v>
      </c>
    </row>
    <row r="152" spans="1:127" x14ac:dyDescent="0.3">
      <c r="A152" s="162" t="s">
        <v>531</v>
      </c>
      <c r="B152" s="163" t="s">
        <v>512</v>
      </c>
      <c r="C152" s="145">
        <v>50.070854200383707</v>
      </c>
      <c r="D152" s="145">
        <v>0.13971081040931035</v>
      </c>
      <c r="E152" s="145">
        <v>1.3896068525275029</v>
      </c>
      <c r="F152" s="145">
        <v>0</v>
      </c>
      <c r="G152" s="145">
        <v>0</v>
      </c>
      <c r="H152" s="145">
        <v>0</v>
      </c>
      <c r="I152" s="145">
        <v>0</v>
      </c>
      <c r="J152" s="166">
        <v>0</v>
      </c>
    </row>
    <row r="153" spans="1:127" s="148" customFormat="1" ht="16.2" thickBot="1" x14ac:dyDescent="0.35">
      <c r="A153" s="128" t="s">
        <v>531</v>
      </c>
      <c r="B153" s="230" t="s">
        <v>558</v>
      </c>
      <c r="C153" s="147">
        <v>0</v>
      </c>
      <c r="D153" s="147">
        <v>0</v>
      </c>
      <c r="E153" s="147">
        <v>0</v>
      </c>
      <c r="F153" s="147">
        <v>0</v>
      </c>
      <c r="G153" s="147">
        <v>0</v>
      </c>
      <c r="H153" s="147">
        <v>0</v>
      </c>
      <c r="I153" s="147">
        <v>0</v>
      </c>
      <c r="J153" s="147">
        <v>0</v>
      </c>
      <c r="K153" s="172"/>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row>
    <row r="154" spans="1:127" x14ac:dyDescent="0.3">
      <c r="A154" s="193"/>
      <c r="B154" s="196" t="s">
        <v>546</v>
      </c>
      <c r="C154" s="146">
        <f>SUM(C139:C151)</f>
        <v>2373.3835726826001</v>
      </c>
      <c r="D154" s="146">
        <f t="shared" ref="D154:J154" si="16">SUM(D139:D151)</f>
        <v>66.129032602890945</v>
      </c>
      <c r="E154" s="146">
        <f t="shared" si="16"/>
        <v>397.0875741718437</v>
      </c>
      <c r="F154" s="146">
        <f t="shared" si="16"/>
        <v>48.115835587786037</v>
      </c>
      <c r="G154" s="146">
        <f t="shared" si="16"/>
        <v>62.438659841331216</v>
      </c>
      <c r="H154" s="146">
        <f t="shared" si="16"/>
        <v>17.348225852470204</v>
      </c>
      <c r="I154" s="146">
        <f t="shared" si="16"/>
        <v>20.83329273881742</v>
      </c>
      <c r="J154" s="146">
        <f t="shared" si="16"/>
        <v>18.765784619862171</v>
      </c>
      <c r="K154" s="174">
        <f>((D154*4)*100)/C154</f>
        <v>11.145106650948341</v>
      </c>
      <c r="L154" s="174">
        <f>((E154*4)*100)/C154</f>
        <v>66.923455397986359</v>
      </c>
      <c r="M154" s="174">
        <f>(F154*1000)/C154</f>
        <v>20.273097084514418</v>
      </c>
      <c r="N154" s="174">
        <f>((G154*9)*100)/C154</f>
        <v>23.677080478686364</v>
      </c>
      <c r="O154" s="174">
        <f>((H154*9)*100)/C154</f>
        <v>6.5785418956007966</v>
      </c>
      <c r="P154" s="174">
        <f>((I154*9)*100)/C154</f>
        <v>7.9000982735137386</v>
      </c>
      <c r="Q154" s="174">
        <f>((J154*9)*100)/C154</f>
        <v>7.1160879144310982</v>
      </c>
      <c r="R154" s="68">
        <f>(C151*100)/C154</f>
        <v>10.184244533895328</v>
      </c>
      <c r="S154" s="74">
        <f>((D145+D146+D147+D148+D149+D150)*100)/D154</f>
        <v>24.720959700784089</v>
      </c>
      <c r="T154" s="74">
        <f>100-S154</f>
        <v>75.279040299215907</v>
      </c>
    </row>
    <row r="155" spans="1:127" ht="16.2" thickBot="1" x14ac:dyDescent="0.35">
      <c r="A155" s="194"/>
      <c r="B155" s="195" t="s">
        <v>547</v>
      </c>
      <c r="C155" s="147">
        <f>SUM(C139:C152)</f>
        <v>2423.4544268829836</v>
      </c>
      <c r="D155" s="147">
        <f t="shared" ref="D155:J155" si="17">SUM(D139:D152)</f>
        <v>66.268743413300257</v>
      </c>
      <c r="E155" s="147">
        <f t="shared" si="17"/>
        <v>398.47718102437119</v>
      </c>
      <c r="F155" s="147">
        <f t="shared" si="17"/>
        <v>48.115835587786037</v>
      </c>
      <c r="G155" s="147">
        <f t="shared" si="17"/>
        <v>62.438659841331216</v>
      </c>
      <c r="H155" s="147">
        <f t="shared" si="17"/>
        <v>17.348225852470204</v>
      </c>
      <c r="I155" s="147">
        <f t="shared" si="17"/>
        <v>20.83329273881742</v>
      </c>
      <c r="J155" s="147">
        <f t="shared" si="17"/>
        <v>18.765784619862171</v>
      </c>
    </row>
    <row r="156" spans="1:127" x14ac:dyDescent="0.3">
      <c r="K156"/>
    </row>
    <row r="157" spans="1:127" x14ac:dyDescent="0.3">
      <c r="K157"/>
    </row>
    <row r="158" spans="1:127" x14ac:dyDescent="0.3">
      <c r="K158"/>
    </row>
    <row r="159" spans="1:127" x14ac:dyDescent="0.3">
      <c r="K159"/>
    </row>
    <row r="160" spans="1:127" x14ac:dyDescent="0.3">
      <c r="K160"/>
    </row>
    <row r="161" spans="11:11" x14ac:dyDescent="0.3">
      <c r="K161"/>
    </row>
    <row r="162" spans="11:11" x14ac:dyDescent="0.3">
      <c r="K162"/>
    </row>
    <row r="163" spans="11:11" x14ac:dyDescent="0.3">
      <c r="K163"/>
    </row>
    <row r="164" spans="11:11" x14ac:dyDescent="0.3">
      <c r="K164"/>
    </row>
    <row r="165" spans="11:11" x14ac:dyDescent="0.3">
      <c r="K165"/>
    </row>
    <row r="166" spans="11:11" x14ac:dyDescent="0.3">
      <c r="K166"/>
    </row>
    <row r="167" spans="11:11" x14ac:dyDescent="0.3">
      <c r="K167"/>
    </row>
    <row r="168" spans="11:11" x14ac:dyDescent="0.3">
      <c r="K168"/>
    </row>
    <row r="169" spans="11:11" x14ac:dyDescent="0.3">
      <c r="K169"/>
    </row>
    <row r="170" spans="11:11" x14ac:dyDescent="0.3">
      <c r="K170"/>
    </row>
    <row r="171" spans="11:11" x14ac:dyDescent="0.3">
      <c r="K171"/>
    </row>
    <row r="172" spans="11:11" x14ac:dyDescent="0.3">
      <c r="K172"/>
    </row>
    <row r="173" spans="11:11" x14ac:dyDescent="0.3">
      <c r="K173"/>
    </row>
    <row r="174" spans="11:11" x14ac:dyDescent="0.3">
      <c r="K174"/>
    </row>
    <row r="175" spans="11:11" x14ac:dyDescent="0.3">
      <c r="K175"/>
    </row>
    <row r="176" spans="11:11" x14ac:dyDescent="0.3">
      <c r="K176"/>
    </row>
    <row r="177" spans="11:11" x14ac:dyDescent="0.3">
      <c r="K177"/>
    </row>
    <row r="178" spans="11:11" x14ac:dyDescent="0.3">
      <c r="K178"/>
    </row>
    <row r="179" spans="11:11" x14ac:dyDescent="0.3">
      <c r="K179"/>
    </row>
    <row r="180" spans="11:11" x14ac:dyDescent="0.3">
      <c r="K180"/>
    </row>
    <row r="181" spans="11:11" x14ac:dyDescent="0.3">
      <c r="K181"/>
    </row>
    <row r="182" spans="11:11" x14ac:dyDescent="0.3">
      <c r="K182"/>
    </row>
    <row r="183" spans="11:11" x14ac:dyDescent="0.3">
      <c r="K183"/>
    </row>
    <row r="184" spans="11:11" x14ac:dyDescent="0.3">
      <c r="K184"/>
    </row>
    <row r="185" spans="11:11" x14ac:dyDescent="0.3">
      <c r="K185"/>
    </row>
    <row r="186" spans="11:11" x14ac:dyDescent="0.3">
      <c r="K186"/>
    </row>
    <row r="187" spans="11:11" x14ac:dyDescent="0.3">
      <c r="K187"/>
    </row>
    <row r="188" spans="11:11" x14ac:dyDescent="0.3">
      <c r="K188"/>
    </row>
    <row r="189" spans="11:11" x14ac:dyDescent="0.3">
      <c r="K189"/>
    </row>
    <row r="190" spans="11:11" x14ac:dyDescent="0.3">
      <c r="K190"/>
    </row>
    <row r="191" spans="11:11" x14ac:dyDescent="0.3">
      <c r="K191"/>
    </row>
    <row r="192" spans="11:11" x14ac:dyDescent="0.3">
      <c r="K192"/>
    </row>
    <row r="193" spans="11:11" x14ac:dyDescent="0.3">
      <c r="K193"/>
    </row>
    <row r="194" spans="11:11" x14ac:dyDescent="0.3">
      <c r="K194"/>
    </row>
    <row r="195" spans="11:11" x14ac:dyDescent="0.3">
      <c r="K195"/>
    </row>
    <row r="196" spans="11:11" x14ac:dyDescent="0.3">
      <c r="K196"/>
    </row>
    <row r="197" spans="11:11" x14ac:dyDescent="0.3">
      <c r="K197"/>
    </row>
    <row r="198" spans="11:11" x14ac:dyDescent="0.3">
      <c r="K198"/>
    </row>
    <row r="199" spans="11:11" x14ac:dyDescent="0.3">
      <c r="K199"/>
    </row>
    <row r="200" spans="11:11" x14ac:dyDescent="0.3">
      <c r="K200"/>
    </row>
    <row r="201" spans="11:11" x14ac:dyDescent="0.3">
      <c r="K201"/>
    </row>
    <row r="202" spans="11:11" x14ac:dyDescent="0.3">
      <c r="K202"/>
    </row>
    <row r="203" spans="11:11" x14ac:dyDescent="0.3">
      <c r="K203"/>
    </row>
    <row r="204" spans="11:11" x14ac:dyDescent="0.3">
      <c r="K204"/>
    </row>
    <row r="205" spans="11:11" x14ac:dyDescent="0.3">
      <c r="K205"/>
    </row>
    <row r="206" spans="11:11" x14ac:dyDescent="0.3">
      <c r="K206"/>
    </row>
    <row r="207" spans="11:11" x14ac:dyDescent="0.3">
      <c r="K207"/>
    </row>
    <row r="208" spans="11:11" x14ac:dyDescent="0.3">
      <c r="K208"/>
    </row>
    <row r="209" spans="11:11" x14ac:dyDescent="0.3">
      <c r="K209"/>
    </row>
    <row r="210" spans="11:11" x14ac:dyDescent="0.3">
      <c r="K210"/>
    </row>
    <row r="211" spans="11:11" x14ac:dyDescent="0.3">
      <c r="K211"/>
    </row>
    <row r="212" spans="11:11" x14ac:dyDescent="0.3">
      <c r="K212"/>
    </row>
    <row r="213" spans="11:11" x14ac:dyDescent="0.3">
      <c r="K213"/>
    </row>
    <row r="214" spans="11:11" x14ac:dyDescent="0.3">
      <c r="K214"/>
    </row>
    <row r="215" spans="11:11" x14ac:dyDescent="0.3">
      <c r="K215"/>
    </row>
    <row r="216" spans="11:11" x14ac:dyDescent="0.3">
      <c r="K216"/>
    </row>
    <row r="217" spans="11:11" x14ac:dyDescent="0.3">
      <c r="K217"/>
    </row>
    <row r="218" spans="11:11" x14ac:dyDescent="0.3">
      <c r="K218"/>
    </row>
    <row r="219" spans="11:11" x14ac:dyDescent="0.3">
      <c r="K219"/>
    </row>
    <row r="220" spans="11:11" x14ac:dyDescent="0.3">
      <c r="K220"/>
    </row>
    <row r="221" spans="11:11" x14ac:dyDescent="0.3">
      <c r="K221"/>
    </row>
    <row r="222" spans="11:11" x14ac:dyDescent="0.3">
      <c r="K222"/>
    </row>
    <row r="223" spans="11:11" x14ac:dyDescent="0.3">
      <c r="K223"/>
    </row>
    <row r="224" spans="11:11" x14ac:dyDescent="0.3">
      <c r="K224"/>
    </row>
    <row r="225" spans="11:11" x14ac:dyDescent="0.3">
      <c r="K225"/>
    </row>
    <row r="226" spans="11:11" x14ac:dyDescent="0.3">
      <c r="K226"/>
    </row>
    <row r="227" spans="11:11" x14ac:dyDescent="0.3">
      <c r="K227"/>
    </row>
    <row r="228" spans="11:11" x14ac:dyDescent="0.3">
      <c r="K228"/>
    </row>
    <row r="229" spans="11:11" x14ac:dyDescent="0.3">
      <c r="K229"/>
    </row>
    <row r="230" spans="11:11" x14ac:dyDescent="0.3">
      <c r="K230"/>
    </row>
    <row r="231" spans="11:11" x14ac:dyDescent="0.3">
      <c r="K231"/>
    </row>
    <row r="232" spans="11:11" x14ac:dyDescent="0.3">
      <c r="K232"/>
    </row>
    <row r="233" spans="11:11" x14ac:dyDescent="0.3">
      <c r="K233"/>
    </row>
    <row r="234" spans="11:11" x14ac:dyDescent="0.3">
      <c r="K234"/>
    </row>
    <row r="235" spans="11:11" x14ac:dyDescent="0.3">
      <c r="K235"/>
    </row>
    <row r="236" spans="11:11" x14ac:dyDescent="0.3">
      <c r="K236"/>
    </row>
    <row r="237" spans="11:11" x14ac:dyDescent="0.3">
      <c r="K237"/>
    </row>
    <row r="238" spans="11:11" x14ac:dyDescent="0.3">
      <c r="K238"/>
    </row>
    <row r="239" spans="11:11" x14ac:dyDescent="0.3">
      <c r="K239"/>
    </row>
    <row r="240" spans="11:11" x14ac:dyDescent="0.3">
      <c r="K240"/>
    </row>
    <row r="241" spans="11:11" x14ac:dyDescent="0.3">
      <c r="K241"/>
    </row>
    <row r="242" spans="11:11" x14ac:dyDescent="0.3">
      <c r="K242"/>
    </row>
    <row r="243" spans="11:11" x14ac:dyDescent="0.3">
      <c r="K243"/>
    </row>
    <row r="244" spans="11:11" x14ac:dyDescent="0.3">
      <c r="K244"/>
    </row>
    <row r="245" spans="11:11" x14ac:dyDescent="0.3">
      <c r="K245"/>
    </row>
    <row r="246" spans="11:11" x14ac:dyDescent="0.3">
      <c r="K246"/>
    </row>
    <row r="247" spans="11:11" x14ac:dyDescent="0.3">
      <c r="K247"/>
    </row>
    <row r="248" spans="11:11" x14ac:dyDescent="0.3">
      <c r="K248"/>
    </row>
    <row r="249" spans="11:11" x14ac:dyDescent="0.3">
      <c r="K249"/>
    </row>
    <row r="250" spans="11:11" x14ac:dyDescent="0.3">
      <c r="K250"/>
    </row>
    <row r="251" spans="11:11" x14ac:dyDescent="0.3">
      <c r="K251"/>
    </row>
    <row r="252" spans="11:11" x14ac:dyDescent="0.3">
      <c r="K252"/>
    </row>
    <row r="253" spans="11:11" x14ac:dyDescent="0.3">
      <c r="K253"/>
    </row>
    <row r="254" spans="11:11" x14ac:dyDescent="0.3">
      <c r="K254"/>
    </row>
    <row r="255" spans="11:11" x14ac:dyDescent="0.3">
      <c r="K255"/>
    </row>
    <row r="256" spans="11:11" x14ac:dyDescent="0.3">
      <c r="K256"/>
    </row>
    <row r="257" spans="11:11" x14ac:dyDescent="0.3">
      <c r="K257"/>
    </row>
    <row r="258" spans="11:11" x14ac:dyDescent="0.3">
      <c r="K258"/>
    </row>
    <row r="259" spans="11:11" x14ac:dyDescent="0.3">
      <c r="K259"/>
    </row>
    <row r="260" spans="11:11" x14ac:dyDescent="0.3">
      <c r="K260"/>
    </row>
    <row r="261" spans="11:11" x14ac:dyDescent="0.3">
      <c r="K261"/>
    </row>
    <row r="262" spans="11:11" x14ac:dyDescent="0.3">
      <c r="K262"/>
    </row>
    <row r="263" spans="11:11" x14ac:dyDescent="0.3">
      <c r="K263"/>
    </row>
    <row r="264" spans="11:11" x14ac:dyDescent="0.3">
      <c r="K264"/>
    </row>
    <row r="265" spans="11:11" x14ac:dyDescent="0.3">
      <c r="K265"/>
    </row>
    <row r="266" spans="11:11" x14ac:dyDescent="0.3">
      <c r="K266"/>
    </row>
    <row r="267" spans="11:11" x14ac:dyDescent="0.3">
      <c r="K267"/>
    </row>
    <row r="268" spans="11:11" x14ac:dyDescent="0.3">
      <c r="K268"/>
    </row>
    <row r="269" spans="11:11" x14ac:dyDescent="0.3">
      <c r="K269"/>
    </row>
    <row r="270" spans="11:11" x14ac:dyDescent="0.3">
      <c r="K270"/>
    </row>
    <row r="271" spans="11:11" x14ac:dyDescent="0.3">
      <c r="K271"/>
    </row>
    <row r="272" spans="11:11" x14ac:dyDescent="0.3">
      <c r="K272"/>
    </row>
    <row r="273" spans="11:11" x14ac:dyDescent="0.3">
      <c r="K273"/>
    </row>
    <row r="274" spans="11:11" x14ac:dyDescent="0.3">
      <c r="K274"/>
    </row>
    <row r="275" spans="11:11" x14ac:dyDescent="0.3">
      <c r="K275"/>
    </row>
    <row r="276" spans="11:11" x14ac:dyDescent="0.3">
      <c r="K276"/>
    </row>
    <row r="277" spans="11:11" x14ac:dyDescent="0.3">
      <c r="K277"/>
    </row>
    <row r="278" spans="11:11" x14ac:dyDescent="0.3">
      <c r="K278"/>
    </row>
    <row r="279" spans="11:11" x14ac:dyDescent="0.3">
      <c r="K279"/>
    </row>
    <row r="280" spans="11:11" x14ac:dyDescent="0.3">
      <c r="K280"/>
    </row>
    <row r="281" spans="11:11" x14ac:dyDescent="0.3">
      <c r="K281"/>
    </row>
    <row r="282" spans="11:11" x14ac:dyDescent="0.3">
      <c r="K282"/>
    </row>
    <row r="283" spans="11:11" x14ac:dyDescent="0.3">
      <c r="K283"/>
    </row>
    <row r="284" spans="11:11" x14ac:dyDescent="0.3">
      <c r="K284"/>
    </row>
    <row r="285" spans="11:11" x14ac:dyDescent="0.3">
      <c r="K285"/>
    </row>
    <row r="286" spans="11:11" x14ac:dyDescent="0.3">
      <c r="K286"/>
    </row>
    <row r="287" spans="11:11" x14ac:dyDescent="0.3">
      <c r="K287"/>
    </row>
    <row r="288" spans="11:11" x14ac:dyDescent="0.3">
      <c r="K288"/>
    </row>
    <row r="289" spans="11:11" x14ac:dyDescent="0.3">
      <c r="K289"/>
    </row>
    <row r="290" spans="11:11" x14ac:dyDescent="0.3">
      <c r="K290"/>
    </row>
    <row r="291" spans="11:11" x14ac:dyDescent="0.3">
      <c r="K291"/>
    </row>
    <row r="292" spans="11:11" x14ac:dyDescent="0.3">
      <c r="K292"/>
    </row>
    <row r="293" spans="11:11" x14ac:dyDescent="0.3">
      <c r="K293"/>
    </row>
    <row r="294" spans="11:11" x14ac:dyDescent="0.3">
      <c r="K294"/>
    </row>
    <row r="295" spans="11:11" x14ac:dyDescent="0.3">
      <c r="K295"/>
    </row>
    <row r="296" spans="11:11" x14ac:dyDescent="0.3">
      <c r="K296"/>
    </row>
    <row r="297" spans="11:11" x14ac:dyDescent="0.3">
      <c r="K297"/>
    </row>
    <row r="298" spans="11:11" x14ac:dyDescent="0.3">
      <c r="K298"/>
    </row>
    <row r="299" spans="11:11" x14ac:dyDescent="0.3">
      <c r="K299"/>
    </row>
    <row r="300" spans="11:11" x14ac:dyDescent="0.3">
      <c r="K300"/>
    </row>
    <row r="301" spans="11:11" x14ac:dyDescent="0.3">
      <c r="K301"/>
    </row>
    <row r="302" spans="11:11" x14ac:dyDescent="0.3">
      <c r="K302"/>
    </row>
    <row r="303" spans="11:11" x14ac:dyDescent="0.3">
      <c r="K303"/>
    </row>
    <row r="304" spans="11:11" x14ac:dyDescent="0.3">
      <c r="K304"/>
    </row>
    <row r="305" spans="11:11" x14ac:dyDescent="0.3">
      <c r="K305"/>
    </row>
    <row r="306" spans="11:11" x14ac:dyDescent="0.3">
      <c r="K306"/>
    </row>
    <row r="307" spans="11:11" x14ac:dyDescent="0.3">
      <c r="K307"/>
    </row>
    <row r="308" spans="11:11" x14ac:dyDescent="0.3">
      <c r="K308"/>
    </row>
    <row r="309" spans="11:11" x14ac:dyDescent="0.3">
      <c r="K309"/>
    </row>
    <row r="310" spans="11:11" x14ac:dyDescent="0.3">
      <c r="K310"/>
    </row>
    <row r="311" spans="11:11" x14ac:dyDescent="0.3">
      <c r="K311"/>
    </row>
    <row r="312" spans="11:11" x14ac:dyDescent="0.3">
      <c r="K312"/>
    </row>
    <row r="313" spans="11:11" x14ac:dyDescent="0.3">
      <c r="K313"/>
    </row>
    <row r="314" spans="11:11" x14ac:dyDescent="0.3">
      <c r="K314"/>
    </row>
    <row r="315" spans="11:11" x14ac:dyDescent="0.3">
      <c r="K315"/>
    </row>
    <row r="316" spans="11:11" x14ac:dyDescent="0.3">
      <c r="K316"/>
    </row>
    <row r="317" spans="11:11" x14ac:dyDescent="0.3">
      <c r="K317"/>
    </row>
    <row r="318" spans="11:11" x14ac:dyDescent="0.3">
      <c r="K318"/>
    </row>
    <row r="319" spans="11:11" x14ac:dyDescent="0.3">
      <c r="K319"/>
    </row>
    <row r="320" spans="11:11" x14ac:dyDescent="0.3">
      <c r="K320"/>
    </row>
    <row r="321" spans="11:11" x14ac:dyDescent="0.3">
      <c r="K321"/>
    </row>
    <row r="322" spans="11:11" x14ac:dyDescent="0.3">
      <c r="K322"/>
    </row>
    <row r="323" spans="11:11" x14ac:dyDescent="0.3">
      <c r="K323"/>
    </row>
    <row r="324" spans="11:11" x14ac:dyDescent="0.3">
      <c r="K324"/>
    </row>
    <row r="325" spans="11:11" x14ac:dyDescent="0.3">
      <c r="K325"/>
    </row>
    <row r="326" spans="11:11" x14ac:dyDescent="0.3">
      <c r="K326"/>
    </row>
    <row r="327" spans="11:11" x14ac:dyDescent="0.3">
      <c r="K327"/>
    </row>
    <row r="328" spans="11:11" x14ac:dyDescent="0.3">
      <c r="K328"/>
    </row>
    <row r="329" spans="11:11" x14ac:dyDescent="0.3">
      <c r="K329"/>
    </row>
    <row r="330" spans="11:11" x14ac:dyDescent="0.3">
      <c r="K330"/>
    </row>
    <row r="331" spans="11:11" x14ac:dyDescent="0.3">
      <c r="K331"/>
    </row>
    <row r="332" spans="11:11" x14ac:dyDescent="0.3">
      <c r="K332"/>
    </row>
    <row r="333" spans="11:11" x14ac:dyDescent="0.3">
      <c r="K333"/>
    </row>
    <row r="334" spans="11:11" x14ac:dyDescent="0.3">
      <c r="K334"/>
    </row>
    <row r="335" spans="11:11" x14ac:dyDescent="0.3">
      <c r="K335"/>
    </row>
    <row r="336" spans="11:11" x14ac:dyDescent="0.3">
      <c r="K336"/>
    </row>
    <row r="337" spans="11:11" x14ac:dyDescent="0.3">
      <c r="K337"/>
    </row>
    <row r="338" spans="11:11" x14ac:dyDescent="0.3">
      <c r="K338"/>
    </row>
    <row r="339" spans="11:11" x14ac:dyDescent="0.3">
      <c r="K339"/>
    </row>
    <row r="340" spans="11:11" x14ac:dyDescent="0.3">
      <c r="K340"/>
    </row>
    <row r="341" spans="11:11" x14ac:dyDescent="0.3">
      <c r="K341"/>
    </row>
    <row r="342" spans="11:11" x14ac:dyDescent="0.3">
      <c r="K342"/>
    </row>
    <row r="343" spans="11:11" x14ac:dyDescent="0.3">
      <c r="K343"/>
    </row>
    <row r="344" spans="11:11" x14ac:dyDescent="0.3">
      <c r="K344"/>
    </row>
    <row r="345" spans="11:11" x14ac:dyDescent="0.3">
      <c r="K345"/>
    </row>
    <row r="346" spans="11:11" x14ac:dyDescent="0.3">
      <c r="K346"/>
    </row>
    <row r="347" spans="11:11" x14ac:dyDescent="0.3">
      <c r="K347"/>
    </row>
    <row r="348" spans="11:11" x14ac:dyDescent="0.3">
      <c r="K348"/>
    </row>
    <row r="349" spans="11:11" x14ac:dyDescent="0.3">
      <c r="K349"/>
    </row>
    <row r="350" spans="11:11" x14ac:dyDescent="0.3">
      <c r="K350"/>
    </row>
    <row r="351" spans="11:11" x14ac:dyDescent="0.3">
      <c r="K351"/>
    </row>
    <row r="352" spans="11:11" x14ac:dyDescent="0.3">
      <c r="K352"/>
    </row>
    <row r="353" spans="11:11" x14ac:dyDescent="0.3">
      <c r="K353"/>
    </row>
    <row r="354" spans="11:11" x14ac:dyDescent="0.3">
      <c r="K354"/>
    </row>
    <row r="355" spans="11:11" x14ac:dyDescent="0.3">
      <c r="K355"/>
    </row>
    <row r="356" spans="11:11" x14ac:dyDescent="0.3">
      <c r="K356"/>
    </row>
    <row r="357" spans="11:11" x14ac:dyDescent="0.3">
      <c r="K357"/>
    </row>
    <row r="358" spans="11:11" x14ac:dyDescent="0.3">
      <c r="K358"/>
    </row>
    <row r="359" spans="11:11" x14ac:dyDescent="0.3">
      <c r="K359"/>
    </row>
    <row r="360" spans="11:11" x14ac:dyDescent="0.3">
      <c r="K360"/>
    </row>
    <row r="361" spans="11:11" x14ac:dyDescent="0.3">
      <c r="K361"/>
    </row>
    <row r="362" spans="11:11" x14ac:dyDescent="0.3">
      <c r="K362"/>
    </row>
    <row r="363" spans="11:11" x14ac:dyDescent="0.3">
      <c r="K363"/>
    </row>
    <row r="364" spans="11:11" x14ac:dyDescent="0.3">
      <c r="K364"/>
    </row>
    <row r="365" spans="11:11" x14ac:dyDescent="0.3">
      <c r="K365"/>
    </row>
    <row r="366" spans="11:11" x14ac:dyDescent="0.3">
      <c r="K366"/>
    </row>
    <row r="367" spans="11:11" x14ac:dyDescent="0.3">
      <c r="K367"/>
    </row>
    <row r="368" spans="11:11" x14ac:dyDescent="0.3">
      <c r="K368"/>
    </row>
    <row r="369" spans="11:11" x14ac:dyDescent="0.3">
      <c r="K369"/>
    </row>
    <row r="370" spans="11:11" x14ac:dyDescent="0.3">
      <c r="K370"/>
    </row>
    <row r="371" spans="11:11" x14ac:dyDescent="0.3">
      <c r="K371"/>
    </row>
    <row r="372" spans="11:11" x14ac:dyDescent="0.3">
      <c r="K372"/>
    </row>
    <row r="373" spans="11:11" x14ac:dyDescent="0.3">
      <c r="K373"/>
    </row>
    <row r="374" spans="11:11" x14ac:dyDescent="0.3">
      <c r="K374"/>
    </row>
    <row r="375" spans="11:11" x14ac:dyDescent="0.3">
      <c r="K375"/>
    </row>
    <row r="376" spans="11:11" x14ac:dyDescent="0.3">
      <c r="K376"/>
    </row>
    <row r="377" spans="11:11" x14ac:dyDescent="0.3">
      <c r="K377"/>
    </row>
    <row r="378" spans="11:11" x14ac:dyDescent="0.3">
      <c r="K378"/>
    </row>
    <row r="379" spans="11:11" x14ac:dyDescent="0.3">
      <c r="K379"/>
    </row>
    <row r="380" spans="11:11" x14ac:dyDescent="0.3">
      <c r="K380"/>
    </row>
    <row r="381" spans="11:11" x14ac:dyDescent="0.3">
      <c r="K381"/>
    </row>
    <row r="382" spans="11:11" x14ac:dyDescent="0.3">
      <c r="K382"/>
    </row>
    <row r="383" spans="11:11" x14ac:dyDescent="0.3">
      <c r="K383"/>
    </row>
    <row r="384" spans="11:11" x14ac:dyDescent="0.3">
      <c r="K384"/>
    </row>
    <row r="385" spans="11:11" x14ac:dyDescent="0.3">
      <c r="K385"/>
    </row>
    <row r="386" spans="11:11" x14ac:dyDescent="0.3">
      <c r="K386"/>
    </row>
    <row r="387" spans="11:11" x14ac:dyDescent="0.3">
      <c r="K387"/>
    </row>
    <row r="388" spans="11:11" x14ac:dyDescent="0.3">
      <c r="K388"/>
    </row>
    <row r="389" spans="11:11" x14ac:dyDescent="0.3">
      <c r="K389"/>
    </row>
    <row r="390" spans="11:11" x14ac:dyDescent="0.3">
      <c r="K390"/>
    </row>
    <row r="391" spans="11:11" x14ac:dyDescent="0.3">
      <c r="K391"/>
    </row>
    <row r="392" spans="11:11" x14ac:dyDescent="0.3">
      <c r="K392"/>
    </row>
    <row r="393" spans="11:11" x14ac:dyDescent="0.3">
      <c r="K393"/>
    </row>
    <row r="394" spans="11:11" x14ac:dyDescent="0.3">
      <c r="K394"/>
    </row>
    <row r="395" spans="11:11" x14ac:dyDescent="0.3">
      <c r="K395"/>
    </row>
    <row r="396" spans="11:11" x14ac:dyDescent="0.3">
      <c r="K396"/>
    </row>
    <row r="397" spans="11:11" x14ac:dyDescent="0.3">
      <c r="K397"/>
    </row>
    <row r="398" spans="11:11" x14ac:dyDescent="0.3">
      <c r="K398"/>
    </row>
    <row r="399" spans="11:11" x14ac:dyDescent="0.3">
      <c r="K399"/>
    </row>
    <row r="400" spans="11:11" x14ac:dyDescent="0.3">
      <c r="K400"/>
    </row>
    <row r="401" spans="11:11" x14ac:dyDescent="0.3">
      <c r="K401"/>
    </row>
    <row r="402" spans="11:11" x14ac:dyDescent="0.3">
      <c r="K402"/>
    </row>
    <row r="403" spans="11:11" x14ac:dyDescent="0.3">
      <c r="K403"/>
    </row>
    <row r="404" spans="11:11" x14ac:dyDescent="0.3">
      <c r="K404"/>
    </row>
    <row r="405" spans="11:11" x14ac:dyDescent="0.3">
      <c r="K405"/>
    </row>
    <row r="406" spans="11:11" x14ac:dyDescent="0.3">
      <c r="K406"/>
    </row>
    <row r="407" spans="11:11" x14ac:dyDescent="0.3">
      <c r="K407"/>
    </row>
    <row r="408" spans="11:11" x14ac:dyDescent="0.3">
      <c r="K408"/>
    </row>
    <row r="409" spans="11:11" x14ac:dyDescent="0.3">
      <c r="K409"/>
    </row>
    <row r="410" spans="11:11" x14ac:dyDescent="0.3">
      <c r="K410"/>
    </row>
    <row r="411" spans="11:11" x14ac:dyDescent="0.3">
      <c r="K411"/>
    </row>
    <row r="412" spans="11:11" x14ac:dyDescent="0.3">
      <c r="K412"/>
    </row>
    <row r="413" spans="11:11" x14ac:dyDescent="0.3">
      <c r="K413"/>
    </row>
    <row r="414" spans="11:11" x14ac:dyDescent="0.3">
      <c r="K414"/>
    </row>
    <row r="415" spans="11:11" x14ac:dyDescent="0.3">
      <c r="K415"/>
    </row>
    <row r="416" spans="11:11" x14ac:dyDescent="0.3">
      <c r="K416"/>
    </row>
    <row r="417" spans="11:11" x14ac:dyDescent="0.3">
      <c r="K417"/>
    </row>
    <row r="418" spans="11:11" x14ac:dyDescent="0.3">
      <c r="K418"/>
    </row>
    <row r="419" spans="11:11" x14ac:dyDescent="0.3">
      <c r="K419"/>
    </row>
    <row r="420" spans="11:11" x14ac:dyDescent="0.3">
      <c r="K420"/>
    </row>
    <row r="421" spans="11:11" x14ac:dyDescent="0.3">
      <c r="K421"/>
    </row>
    <row r="422" spans="11:11" x14ac:dyDescent="0.3">
      <c r="K422"/>
    </row>
    <row r="423" spans="11:11" x14ac:dyDescent="0.3">
      <c r="K423"/>
    </row>
    <row r="424" spans="11:11" x14ac:dyDescent="0.3">
      <c r="K424"/>
    </row>
    <row r="425" spans="11:11" x14ac:dyDescent="0.3">
      <c r="K425"/>
    </row>
    <row r="426" spans="11:11" x14ac:dyDescent="0.3">
      <c r="K426"/>
    </row>
    <row r="427" spans="11:11" x14ac:dyDescent="0.3">
      <c r="K427"/>
    </row>
    <row r="428" spans="11:11" x14ac:dyDescent="0.3">
      <c r="K428"/>
    </row>
    <row r="429" spans="11:11" x14ac:dyDescent="0.3">
      <c r="K429"/>
    </row>
    <row r="430" spans="11:11" x14ac:dyDescent="0.3">
      <c r="K430"/>
    </row>
    <row r="431" spans="11:11" x14ac:dyDescent="0.3">
      <c r="K431"/>
    </row>
    <row r="432" spans="11:11" x14ac:dyDescent="0.3">
      <c r="K432"/>
    </row>
    <row r="433" spans="11:11" x14ac:dyDescent="0.3">
      <c r="K433"/>
    </row>
    <row r="434" spans="11:11" x14ac:dyDescent="0.3">
      <c r="K434"/>
    </row>
    <row r="435" spans="11:11" x14ac:dyDescent="0.3">
      <c r="K435"/>
    </row>
    <row r="436" spans="11:11" x14ac:dyDescent="0.3">
      <c r="K436"/>
    </row>
    <row r="437" spans="11:11" x14ac:dyDescent="0.3">
      <c r="K437"/>
    </row>
    <row r="438" spans="11:11" x14ac:dyDescent="0.3">
      <c r="K438"/>
    </row>
    <row r="439" spans="11:11" x14ac:dyDescent="0.3">
      <c r="K439"/>
    </row>
    <row r="440" spans="11:11" x14ac:dyDescent="0.3">
      <c r="K440"/>
    </row>
    <row r="441" spans="11:11" x14ac:dyDescent="0.3">
      <c r="K441"/>
    </row>
    <row r="442" spans="11:11" x14ac:dyDescent="0.3">
      <c r="K442"/>
    </row>
    <row r="443" spans="11:11" x14ac:dyDescent="0.3">
      <c r="K443"/>
    </row>
    <row r="444" spans="11:11" x14ac:dyDescent="0.3">
      <c r="K444"/>
    </row>
    <row r="445" spans="11:11" x14ac:dyDescent="0.3">
      <c r="K445"/>
    </row>
    <row r="446" spans="11:11" x14ac:dyDescent="0.3">
      <c r="K446"/>
    </row>
    <row r="447" spans="11:11" x14ac:dyDescent="0.3">
      <c r="K447"/>
    </row>
    <row r="448" spans="11:11" x14ac:dyDescent="0.3">
      <c r="K448"/>
    </row>
    <row r="449" spans="11:11" x14ac:dyDescent="0.3">
      <c r="K449"/>
    </row>
    <row r="450" spans="11:11" x14ac:dyDescent="0.3">
      <c r="K450"/>
    </row>
    <row r="451" spans="11:11" x14ac:dyDescent="0.3">
      <c r="K451"/>
    </row>
    <row r="452" spans="11:11" x14ac:dyDescent="0.3">
      <c r="K452"/>
    </row>
    <row r="453" spans="11:11" x14ac:dyDescent="0.3">
      <c r="K453"/>
    </row>
    <row r="454" spans="11:11" x14ac:dyDescent="0.3">
      <c r="K454"/>
    </row>
    <row r="455" spans="11:11" x14ac:dyDescent="0.3">
      <c r="K455"/>
    </row>
    <row r="456" spans="11:11" x14ac:dyDescent="0.3">
      <c r="K456"/>
    </row>
    <row r="457" spans="11:11" x14ac:dyDescent="0.3">
      <c r="K457"/>
    </row>
    <row r="458" spans="11:11" x14ac:dyDescent="0.3">
      <c r="K458"/>
    </row>
    <row r="459" spans="11:11" x14ac:dyDescent="0.3">
      <c r="K459"/>
    </row>
    <row r="460" spans="11:11" x14ac:dyDescent="0.3">
      <c r="K460"/>
    </row>
    <row r="461" spans="11:11" x14ac:dyDescent="0.3">
      <c r="K461"/>
    </row>
    <row r="462" spans="11:11" x14ac:dyDescent="0.3">
      <c r="K462"/>
    </row>
    <row r="463" spans="11:11" x14ac:dyDescent="0.3">
      <c r="K463"/>
    </row>
    <row r="464" spans="11:11" x14ac:dyDescent="0.3">
      <c r="K464"/>
    </row>
    <row r="465" spans="11:11" x14ac:dyDescent="0.3">
      <c r="K465"/>
    </row>
    <row r="466" spans="11:11" x14ac:dyDescent="0.3">
      <c r="K466"/>
    </row>
    <row r="467" spans="11:11" x14ac:dyDescent="0.3">
      <c r="K467"/>
    </row>
    <row r="468" spans="11:11" x14ac:dyDescent="0.3">
      <c r="K468"/>
    </row>
    <row r="469" spans="11:11" x14ac:dyDescent="0.3">
      <c r="K469"/>
    </row>
    <row r="470" spans="11:11" x14ac:dyDescent="0.3">
      <c r="K470"/>
    </row>
    <row r="471" spans="11:11" x14ac:dyDescent="0.3">
      <c r="K471"/>
    </row>
    <row r="472" spans="11:11" x14ac:dyDescent="0.3">
      <c r="K472"/>
    </row>
    <row r="473" spans="11:11" x14ac:dyDescent="0.3">
      <c r="K473"/>
    </row>
    <row r="474" spans="11:11" x14ac:dyDescent="0.3">
      <c r="K474"/>
    </row>
    <row r="475" spans="11:11" x14ac:dyDescent="0.3">
      <c r="K475"/>
    </row>
    <row r="476" spans="11:11" x14ac:dyDescent="0.3">
      <c r="K476"/>
    </row>
    <row r="477" spans="11:11" x14ac:dyDescent="0.3">
      <c r="K477"/>
    </row>
    <row r="478" spans="11:11" x14ac:dyDescent="0.3">
      <c r="K478"/>
    </row>
    <row r="479" spans="11:11" x14ac:dyDescent="0.3">
      <c r="K479"/>
    </row>
    <row r="480" spans="11:11" x14ac:dyDescent="0.3">
      <c r="K480"/>
    </row>
    <row r="481" spans="11:11" x14ac:dyDescent="0.3">
      <c r="K481"/>
    </row>
    <row r="482" spans="11:11" x14ac:dyDescent="0.3">
      <c r="K482"/>
    </row>
    <row r="483" spans="11:11" x14ac:dyDescent="0.3">
      <c r="K483"/>
    </row>
    <row r="484" spans="11:11" x14ac:dyDescent="0.3">
      <c r="K484"/>
    </row>
    <row r="485" spans="11:11" x14ac:dyDescent="0.3">
      <c r="K485"/>
    </row>
    <row r="486" spans="11:11" x14ac:dyDescent="0.3">
      <c r="K486"/>
    </row>
    <row r="487" spans="11:11" x14ac:dyDescent="0.3">
      <c r="K487"/>
    </row>
    <row r="488" spans="11:11" x14ac:dyDescent="0.3">
      <c r="K488"/>
    </row>
    <row r="489" spans="11:11" x14ac:dyDescent="0.3">
      <c r="K489"/>
    </row>
    <row r="490" spans="11:11" x14ac:dyDescent="0.3">
      <c r="K490"/>
    </row>
    <row r="491" spans="11:11" x14ac:dyDescent="0.3">
      <c r="K491"/>
    </row>
    <row r="492" spans="11:11" x14ac:dyDescent="0.3">
      <c r="K492"/>
    </row>
    <row r="493" spans="11:11" x14ac:dyDescent="0.3">
      <c r="K493"/>
    </row>
    <row r="494" spans="11:11" x14ac:dyDescent="0.3">
      <c r="K494"/>
    </row>
    <row r="495" spans="11:11" x14ac:dyDescent="0.3">
      <c r="K495"/>
    </row>
    <row r="496" spans="11:11" x14ac:dyDescent="0.3">
      <c r="K496"/>
    </row>
    <row r="497" spans="11:11" x14ac:dyDescent="0.3">
      <c r="K497"/>
    </row>
    <row r="498" spans="11:11" x14ac:dyDescent="0.3">
      <c r="K498"/>
    </row>
    <row r="499" spans="11:11" x14ac:dyDescent="0.3">
      <c r="K499"/>
    </row>
    <row r="500" spans="11:11" x14ac:dyDescent="0.3">
      <c r="K500"/>
    </row>
    <row r="501" spans="11:11" x14ac:dyDescent="0.3">
      <c r="K501"/>
    </row>
    <row r="502" spans="11:11" x14ac:dyDescent="0.3">
      <c r="K502"/>
    </row>
    <row r="503" spans="11:11" x14ac:dyDescent="0.3">
      <c r="K503"/>
    </row>
    <row r="504" spans="11:11" x14ac:dyDescent="0.3">
      <c r="K504"/>
    </row>
    <row r="505" spans="11:11" x14ac:dyDescent="0.3">
      <c r="K505"/>
    </row>
    <row r="506" spans="11:11" x14ac:dyDescent="0.3">
      <c r="K506"/>
    </row>
    <row r="507" spans="11:11" x14ac:dyDescent="0.3">
      <c r="K507"/>
    </row>
    <row r="508" spans="11:11" x14ac:dyDescent="0.3">
      <c r="K508"/>
    </row>
    <row r="509" spans="11:11" x14ac:dyDescent="0.3">
      <c r="K509"/>
    </row>
    <row r="510" spans="11:11" x14ac:dyDescent="0.3">
      <c r="K510"/>
    </row>
    <row r="511" spans="11:11" x14ac:dyDescent="0.3">
      <c r="K511"/>
    </row>
    <row r="512" spans="11:11" x14ac:dyDescent="0.3">
      <c r="K512"/>
    </row>
    <row r="513" spans="11:11" x14ac:dyDescent="0.3">
      <c r="K513"/>
    </row>
  </sheetData>
  <mergeCells count="4">
    <mergeCell ref="A1:A2"/>
    <mergeCell ref="B1:B2"/>
    <mergeCell ref="C1:J1"/>
    <mergeCell ref="K1:T1"/>
  </mergeCells>
  <pageMargins left="0.7" right="0.7" top="0.75" bottom="0.75" header="0.3" footer="0.3"/>
  <pageSetup paperSize="9" orientation="portrait" verticalDpi="0" r:id="rId1"/>
  <ignoredErrors>
    <ignoredError sqref="C19:J19 C18 D18:J18 C35:J35 C36:J36 C52:J53 C69:J69 C70:J70 C86:J86 C87:J87 C103:J103 C104:J104 C137:J137 C138:J138 C154:J154 C155:J155 C120:J12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45</vt:i4>
      </vt:variant>
    </vt:vector>
  </HeadingPairs>
  <TitlesOfParts>
    <vt:vector size="53" baseType="lpstr">
      <vt:lpstr>README</vt:lpstr>
      <vt:lpstr>TCA_OK</vt:lpstr>
      <vt:lpstr>TCA_Groups</vt:lpstr>
      <vt:lpstr>2020</vt:lpstr>
      <vt:lpstr>2020_original</vt:lpstr>
      <vt:lpstr>Intake_2020</vt:lpstr>
      <vt:lpstr>Intake_2020_original</vt:lpstr>
      <vt:lpstr>Nutritional Profile 2020</vt:lpstr>
      <vt:lpstr>Intake_2020_original!FOOD_COMPOSITION_TABLE_CALORIES_CHINA</vt:lpstr>
      <vt:lpstr>FOOD_COMPOSITION_TABLE_CALORIES_CHINA</vt:lpstr>
      <vt:lpstr>Intake_2020_original!FOOD_COMPOSITION_TABLE_CALORIES_EASOC</vt:lpstr>
      <vt:lpstr>FOOD_COMPOSITION_TABLE_CALORIES_EASOC</vt:lpstr>
      <vt:lpstr>Intake_2020_original!FOOD_COMPOSITION_TABLE_CALORIES_EU27</vt:lpstr>
      <vt:lpstr>FOOD_COMPOSITION_TABLE_CALORIES_EU27</vt:lpstr>
      <vt:lpstr>Intake_2020_original!FOOD_COMPOSITION_TABLE_CALORIES_INDIA</vt:lpstr>
      <vt:lpstr>FOOD_COMPOSITION_TABLE_CALORIES_INDIA</vt:lpstr>
      <vt:lpstr>Intake_2020_original!FOOD_COMPOSITION_TABLE_CALORIES_LATAM</vt:lpstr>
      <vt:lpstr>FOOD_COMPOSITION_TABLE_CALORIES_LATAM</vt:lpstr>
      <vt:lpstr>Intake_2020_original!FOOD_COMPOSITION_TABLE_CALORIES_LROW</vt:lpstr>
      <vt:lpstr>FOOD_COMPOSITION_TABLE_CALORIES_LROW</vt:lpstr>
      <vt:lpstr>Intake_2020_original!FOOD_COMPOSITION_TABLE_CALORIES_RUSSIA</vt:lpstr>
      <vt:lpstr>FOOD_COMPOSITION_TABLE_CALORIES_RUSSIA</vt:lpstr>
      <vt:lpstr>Intake_2020_original!FOOD_COMPOSITION_TABLE_CALORIES_UK</vt:lpstr>
      <vt:lpstr>FOOD_COMPOSITION_TABLE_CALORIES_UK</vt:lpstr>
      <vt:lpstr>Intake_2020_original!FOOD_COMPOSITION_TABLE_CALORIES_USMCA</vt:lpstr>
      <vt:lpstr>FOOD_COMPOSITION_TABLE_CALORIES_USMCA</vt:lpstr>
      <vt:lpstr>Intake_2020_original!FOOD_COMPOSITION_TABLE_MASS_CHINA</vt:lpstr>
      <vt:lpstr>FOOD_COMPOSITION_TABLE_MASS_CHINA</vt:lpstr>
      <vt:lpstr>Intake_2020_original!FOOD_COMPOSITION_TABLE_MASS_EASOC</vt:lpstr>
      <vt:lpstr>FOOD_COMPOSITION_TABLE_MASS_EASOC</vt:lpstr>
      <vt:lpstr>Intake_2020_original!FOOD_COMPOSITION_TABLE_MASS_EU27</vt:lpstr>
      <vt:lpstr>FOOD_COMPOSITION_TABLE_MASS_EU27</vt:lpstr>
      <vt:lpstr>Intake_2020_original!FOOD_COMPOSITION_TABLE_MASS_INDIA</vt:lpstr>
      <vt:lpstr>FOOD_COMPOSITION_TABLE_MASS_INDIA</vt:lpstr>
      <vt:lpstr>Intake_2020_original!FOOD_COMPOSITION_TABLE_MASS_LATAM</vt:lpstr>
      <vt:lpstr>FOOD_COMPOSITION_TABLE_MASS_LATAM</vt:lpstr>
      <vt:lpstr>Intake_2020_original!FOOD_COMPOSITION_TABLE_MASS_LROW</vt:lpstr>
      <vt:lpstr>FOOD_COMPOSITION_TABLE_MASS_LROW</vt:lpstr>
      <vt:lpstr>Intake_2020_original!FOOD_COMPOSITION_TABLE_MASS_RUSSIA</vt:lpstr>
      <vt:lpstr>FOOD_COMPOSITION_TABLE_MASS_RUSSIA</vt:lpstr>
      <vt:lpstr>Intake_2020_original!FOOD_COMPOSITION_TABLE_MASS_UK</vt:lpstr>
      <vt:lpstr>FOOD_COMPOSITION_TABLE_MASS_UK</vt:lpstr>
      <vt:lpstr>Intake_2020_original!FOOD_COMPOSITION_TABLE_MASS_USMCA</vt:lpstr>
      <vt:lpstr>FOOD_COMPOSITION_TABLE_MASS_USMCA</vt:lpstr>
      <vt:lpstr>FOOD_LOSS_PARAMETERS_CHINA</vt:lpstr>
      <vt:lpstr>FOOD_LOSS_PARAMETERS_EASOC</vt:lpstr>
      <vt:lpstr>FOOD_LOSS_PARAMETERS_EU27</vt:lpstr>
      <vt:lpstr>FOOD_LOSS_PARAMETERS_INDIA</vt:lpstr>
      <vt:lpstr>FOOD_LOSS_PARAMETERS_LATAM</vt:lpstr>
      <vt:lpstr>FOOD_LOSS_PARAMETERS_LROW</vt:lpstr>
      <vt:lpstr>FOOD_LOSS_PARAMETERS_RUSSIA</vt:lpstr>
      <vt:lpstr>FOOD_LOSS_PARAMETERS_UK</vt:lpstr>
      <vt:lpstr>FOOD_LOSS_PARAMETERS_USMCA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GONZALO PARRADO HERNANDO</cp:lastModifiedBy>
  <dcterms:created xsi:type="dcterms:W3CDTF">2023-03-14T15:53:49Z</dcterms:created>
  <dcterms:modified xsi:type="dcterms:W3CDTF">2023-11-29T19:34:35Z</dcterms:modified>
</cp:coreProperties>
</file>